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Akoontan\World Cup 2026\World Cup Last Man Standings\"/>
    </mc:Choice>
  </mc:AlternateContent>
  <xr:revisionPtr revIDLastSave="0" documentId="13_ncr:1_{FA0C35E2-1243-47DC-8044-7462E4FB7D1D}" xr6:coauthVersionLast="47" xr6:coauthVersionMax="47" xr10:uidLastSave="{00000000-0000-0000-0000-000000000000}"/>
  <workbookProtection workbookAlgorithmName="SHA-512" workbookHashValue="G9AJOiQXWiL//hfxRxdiinjYRaIz7fif5kAwYBR/HqaF6xuG5nUPekK3Wu0H0ZpcynON/FpxrNvgb0I2TipADA==" workbookSaltValue="Ks4c43mbbMDtttFxyM3/qw==" workbookSpinCount="100000" lockStructure="1"/>
  <bookViews>
    <workbookView xWindow="-120" yWindow="-120" windowWidth="20730" windowHeight="11760" activeTab="3" xr2:uid="{00000000-000D-0000-FFFF-FFFF00000000}"/>
  </bookViews>
  <sheets>
    <sheet name="Setup" sheetId="15" r:id="rId1"/>
    <sheet name="Dummy" sheetId="16" state="hidden" r:id="rId2"/>
    <sheet name="Player List" sheetId="9" r:id="rId3"/>
    <sheet name="Matches" sheetId="17" r:id="rId4"/>
    <sheet name="Pick Board" sheetId="4" r:id="rId5"/>
    <sheet name="Race Board" sheetId="5" r:id="rId6"/>
    <sheet name="Leader Board" sheetId="6" r:id="rId7"/>
    <sheet name="About" sheetId="7" r:id="rId8"/>
    <sheet name="License" sheetId="8" r:id="rId9"/>
  </sheets>
  <definedNames>
    <definedName name="CurrentRound">Matches!$A$7</definedName>
    <definedName name="Donation">'Player List'!$H$5</definedName>
    <definedName name="JackPot">'Player List'!$H$7</definedName>
    <definedName name="KOTeam3">Matches!$F$99:$K$112</definedName>
    <definedName name="KOTeams">Matches!$F$83:$K$114</definedName>
    <definedName name="Players">'Pick Board'!$A$6</definedName>
    <definedName name="_xlnm.Print_Area" localSheetId="6">'Leader Board'!$B$1:$L$15</definedName>
    <definedName name="_xlnm.Print_Area" localSheetId="3">Matches!$B$3:$M$116</definedName>
    <definedName name="_xlnm.Print_Area" localSheetId="4">'Pick Board'!$B$1:$K$15</definedName>
    <definedName name="_xlnm.Print_Area" localSheetId="5">'Race Board'!$B$1:$K$16</definedName>
    <definedName name="_xlnm.Print_Area" localSheetId="0">Setup!$B$5:$F$37</definedName>
    <definedName name="_xlnm.Print_Titles" localSheetId="6">'Leader Board'!$1:$5</definedName>
    <definedName name="_xlnm.Print_Titles" localSheetId="3">Matches!$B:$M</definedName>
    <definedName name="_xlnm.Print_Titles" localSheetId="4">'Pick Board'!$1:$5</definedName>
    <definedName name="_xlnm.Print_Titles" localSheetId="5">'Race Board'!$1:$6</definedName>
    <definedName name="Qualified">Matches!$B$99:$B$115</definedName>
    <definedName name="Round1">Matches!$O$8:$O$31</definedName>
    <definedName name="Round2">Matches!$O$32:$O$55</definedName>
    <definedName name="Round3">Matches!$O$56:$O$79</definedName>
    <definedName name="Round4">Matches!$O$83:$O$98</definedName>
    <definedName name="Round5">Matches!$O$99:$O$106</definedName>
    <definedName name="Round6">Matches!$O$107:$O$110</definedName>
    <definedName name="Round7">Matches!$O$111:$O$112</definedName>
    <definedName name="Round8">Matches!$O$113:$O$114</definedName>
    <definedName name="TeamParticipant">Setup!$D$6:$D$53</definedName>
  </definedNames>
  <calcPr calcId="181029"/>
</workbook>
</file>

<file path=xl/calcChain.xml><?xml version="1.0" encoding="utf-8"?>
<calcChain xmlns="http://schemas.openxmlformats.org/spreadsheetml/2006/main">
  <c r="AN76" i="16" l="1"/>
  <c r="AN75" i="16"/>
  <c r="AN74" i="16"/>
  <c r="AN73" i="16"/>
  <c r="AN70" i="16"/>
  <c r="AN69" i="16"/>
  <c r="AN68" i="16"/>
  <c r="AN67" i="16"/>
  <c r="AN64" i="16"/>
  <c r="AN63" i="16"/>
  <c r="AN62" i="16"/>
  <c r="AN61" i="16"/>
  <c r="AN58" i="16"/>
  <c r="AN57" i="16"/>
  <c r="AN56" i="16"/>
  <c r="AN55" i="16"/>
  <c r="AN52" i="16"/>
  <c r="AN51" i="16"/>
  <c r="AN50" i="16"/>
  <c r="AN49" i="16"/>
  <c r="AN46" i="16"/>
  <c r="AN45" i="16"/>
  <c r="AN44" i="16"/>
  <c r="AN43" i="16"/>
  <c r="AN40" i="16"/>
  <c r="AN39" i="16"/>
  <c r="AN38" i="16"/>
  <c r="AN37" i="16"/>
  <c r="AN34" i="16"/>
  <c r="AN33" i="16"/>
  <c r="AN32" i="16"/>
  <c r="AN31" i="16"/>
  <c r="AN28" i="16"/>
  <c r="AN27" i="16"/>
  <c r="AN26" i="16"/>
  <c r="AN25" i="16"/>
  <c r="AN21" i="16"/>
  <c r="AN20" i="16"/>
  <c r="AN19" i="16"/>
  <c r="AN18" i="16"/>
  <c r="AN14" i="16"/>
  <c r="AN13" i="16"/>
  <c r="AN12" i="16"/>
  <c r="AN11" i="16"/>
  <c r="AN7" i="16"/>
  <c r="AN6" i="16"/>
  <c r="AN5" i="16"/>
  <c r="AN4" i="16"/>
  <c r="DC74" i="16" l="1"/>
  <c r="DB74" i="16"/>
  <c r="DC73" i="16"/>
  <c r="DB73" i="16"/>
  <c r="DC72" i="16"/>
  <c r="DB72" i="16"/>
  <c r="DC71" i="16"/>
  <c r="DB71" i="16"/>
  <c r="DC70" i="16"/>
  <c r="DB70" i="16"/>
  <c r="DC69" i="16"/>
  <c r="DB69" i="16"/>
  <c r="H73" i="16" s="1"/>
  <c r="DC68" i="16"/>
  <c r="DB68" i="16"/>
  <c r="DC67" i="16"/>
  <c r="DB67" i="16"/>
  <c r="DC66" i="16"/>
  <c r="DB66" i="16"/>
  <c r="DC65" i="16"/>
  <c r="DB65" i="16"/>
  <c r="G44" i="16" s="1"/>
  <c r="DC64" i="16"/>
  <c r="DB64" i="16"/>
  <c r="DC63" i="16"/>
  <c r="DB63" i="16"/>
  <c r="DC62" i="16"/>
  <c r="DB62" i="16"/>
  <c r="DC61" i="16"/>
  <c r="DB61" i="16"/>
  <c r="DC60" i="16"/>
  <c r="DB60" i="16"/>
  <c r="DC59" i="16"/>
  <c r="DB59" i="16"/>
  <c r="DC58" i="16"/>
  <c r="DB58" i="16"/>
  <c r="DC57" i="16"/>
  <c r="DB57" i="16"/>
  <c r="DC56" i="16"/>
  <c r="DB56" i="16"/>
  <c r="DC55" i="16"/>
  <c r="DB55" i="16"/>
  <c r="DC54" i="16"/>
  <c r="DB54" i="16"/>
  <c r="DC53" i="16"/>
  <c r="DB53" i="16"/>
  <c r="DC52" i="16"/>
  <c r="DB52" i="16"/>
  <c r="DC51" i="16"/>
  <c r="DB51" i="16"/>
  <c r="DC50" i="16"/>
  <c r="DB50" i="16"/>
  <c r="G70" i="16" s="1"/>
  <c r="DC49" i="16"/>
  <c r="DB49" i="16"/>
  <c r="DC48" i="16"/>
  <c r="DB48" i="16"/>
  <c r="DC47" i="16"/>
  <c r="DB47" i="16"/>
  <c r="DC46" i="16"/>
  <c r="DB46" i="16"/>
  <c r="G64" i="16" s="1"/>
  <c r="DC45" i="16"/>
  <c r="DB45" i="16"/>
  <c r="H63" i="16" s="1"/>
  <c r="DC44" i="16"/>
  <c r="DB44" i="16"/>
  <c r="DC43" i="16"/>
  <c r="DB43" i="16"/>
  <c r="G58" i="16" s="1"/>
  <c r="DC42" i="16"/>
  <c r="DB42" i="16"/>
  <c r="G46" i="16" s="1"/>
  <c r="DC41" i="16"/>
  <c r="DB41" i="16"/>
  <c r="DC40" i="16"/>
  <c r="DB40" i="16"/>
  <c r="DC39" i="16"/>
  <c r="DB39" i="16"/>
  <c r="DC38" i="16"/>
  <c r="DB38" i="16"/>
  <c r="G40" i="16" s="1"/>
  <c r="DC37" i="16"/>
  <c r="DB37" i="16"/>
  <c r="H39" i="16" s="1"/>
  <c r="DC36" i="16"/>
  <c r="DB36" i="16"/>
  <c r="DC35" i="16"/>
  <c r="DB35" i="16"/>
  <c r="DC34" i="16"/>
  <c r="DB34" i="16"/>
  <c r="DC33" i="16"/>
  <c r="DB33" i="16"/>
  <c r="DC32" i="16"/>
  <c r="DB32" i="16"/>
  <c r="DC31" i="16"/>
  <c r="DB31" i="16"/>
  <c r="DC30" i="16"/>
  <c r="DB30" i="16"/>
  <c r="DC29" i="16"/>
  <c r="DB29" i="16"/>
  <c r="DC28" i="16"/>
  <c r="DB28" i="16"/>
  <c r="DC27" i="16"/>
  <c r="DB27" i="16"/>
  <c r="DC26" i="16"/>
  <c r="DB26" i="16"/>
  <c r="G69" i="16" s="1"/>
  <c r="DC25" i="16"/>
  <c r="G68" i="16" s="1"/>
  <c r="DB25" i="16"/>
  <c r="DC24" i="16"/>
  <c r="DB24" i="16"/>
  <c r="H74" i="16" s="1"/>
  <c r="DC23" i="16"/>
  <c r="DB23" i="16"/>
  <c r="DC22" i="16"/>
  <c r="DB22" i="16"/>
  <c r="H64" i="16" s="1"/>
  <c r="DC21" i="16"/>
  <c r="G62" i="16" s="1"/>
  <c r="DB21" i="16"/>
  <c r="DC20" i="16"/>
  <c r="DB20" i="16"/>
  <c r="G57" i="16" s="1"/>
  <c r="DC19" i="16"/>
  <c r="G56" i="16" s="1"/>
  <c r="DB19" i="16"/>
  <c r="DC18" i="16"/>
  <c r="DB18" i="16"/>
  <c r="H44" i="16" s="1"/>
  <c r="DC17" i="16"/>
  <c r="DB17" i="16"/>
  <c r="DC16" i="16"/>
  <c r="DB16" i="16"/>
  <c r="H50" i="16" s="1"/>
  <c r="DC15" i="16"/>
  <c r="DB15" i="16"/>
  <c r="DC14" i="16"/>
  <c r="DB14" i="16"/>
  <c r="G39" i="16" s="1"/>
  <c r="DC13" i="16"/>
  <c r="G38" i="16" s="1"/>
  <c r="DB13" i="16"/>
  <c r="G37" i="16" s="1"/>
  <c r="DC12" i="16"/>
  <c r="DB12" i="16"/>
  <c r="DC11" i="16"/>
  <c r="DB11" i="16"/>
  <c r="DC10" i="16"/>
  <c r="DB10" i="16"/>
  <c r="DC9" i="16"/>
  <c r="DB9" i="16"/>
  <c r="DC8" i="16"/>
  <c r="DB8" i="16"/>
  <c r="DC7" i="16"/>
  <c r="DB7" i="16"/>
  <c r="DC6" i="16"/>
  <c r="DB6" i="16"/>
  <c r="DC5" i="16"/>
  <c r="DB5" i="16"/>
  <c r="DC4" i="16"/>
  <c r="DB4" i="16"/>
  <c r="DC3" i="16"/>
  <c r="DB3" i="16"/>
  <c r="DA2" i="16"/>
  <c r="A76" i="16"/>
  <c r="A75" i="16"/>
  <c r="A74" i="16"/>
  <c r="A73" i="16"/>
  <c r="A70" i="16"/>
  <c r="A69" i="16"/>
  <c r="A68" i="16"/>
  <c r="A67" i="16"/>
  <c r="A64" i="16"/>
  <c r="A63" i="16"/>
  <c r="A62" i="16"/>
  <c r="A61" i="16"/>
  <c r="A58" i="16"/>
  <c r="A57" i="16"/>
  <c r="A56" i="16"/>
  <c r="A55" i="16"/>
  <c r="A52" i="16"/>
  <c r="A51" i="16"/>
  <c r="A50" i="16"/>
  <c r="A49" i="16"/>
  <c r="A46" i="16"/>
  <c r="A45" i="16"/>
  <c r="A44" i="16"/>
  <c r="A43" i="16"/>
  <c r="A40" i="16"/>
  <c r="A39" i="16"/>
  <c r="A38" i="16"/>
  <c r="A37" i="16"/>
  <c r="A34" i="16"/>
  <c r="A33" i="16"/>
  <c r="A32" i="16"/>
  <c r="A31" i="16"/>
  <c r="A28" i="16"/>
  <c r="A27" i="16"/>
  <c r="A26" i="16"/>
  <c r="A25" i="16"/>
  <c r="A21" i="16"/>
  <c r="A20" i="16"/>
  <c r="A19" i="16"/>
  <c r="A18" i="16"/>
  <c r="A14" i="16"/>
  <c r="A13" i="16"/>
  <c r="A12" i="16"/>
  <c r="A11" i="16"/>
  <c r="A7" i="16"/>
  <c r="A6" i="16"/>
  <c r="A5" i="16"/>
  <c r="A4" i="16"/>
  <c r="A115" i="17"/>
  <c r="A114" i="17"/>
  <c r="A112" i="17"/>
  <c r="A110" i="17"/>
  <c r="A106" i="17"/>
  <c r="A98" i="17"/>
  <c r="A79" i="17"/>
  <c r="A55" i="17"/>
  <c r="A31" i="17"/>
  <c r="H40" i="16" l="1"/>
  <c r="H37" i="16"/>
  <c r="G50" i="16"/>
  <c r="H43" i="16"/>
  <c r="H51" i="16"/>
  <c r="H75" i="16"/>
  <c r="H69" i="16"/>
  <c r="H49" i="16"/>
  <c r="H52" i="16"/>
  <c r="G52" i="16"/>
  <c r="H57" i="16"/>
  <c r="G63" i="16"/>
  <c r="G74" i="16"/>
  <c r="H61" i="16"/>
  <c r="H45" i="16"/>
  <c r="G76" i="16"/>
  <c r="H55" i="16"/>
  <c r="G43" i="16"/>
  <c r="G45" i="16"/>
  <c r="H46" i="16"/>
  <c r="H56" i="16"/>
  <c r="G55" i="16"/>
  <c r="H76" i="16"/>
  <c r="G75" i="16"/>
  <c r="G51" i="16"/>
  <c r="H62" i="16"/>
  <c r="G61" i="16"/>
  <c r="H38" i="16"/>
  <c r="H68" i="16"/>
  <c r="G67" i="16"/>
  <c r="H58" i="16"/>
  <c r="H67" i="16"/>
  <c r="H70" i="16"/>
  <c r="G49" i="16"/>
  <c r="G73" i="16"/>
  <c r="A7" i="17"/>
  <c r="O78" i="17"/>
  <c r="O75" i="17"/>
  <c r="O72" i="17"/>
  <c r="O69" i="17"/>
  <c r="O66" i="17"/>
  <c r="O63" i="17"/>
  <c r="O60" i="17"/>
  <c r="O57" i="17"/>
  <c r="O54" i="17"/>
  <c r="O51" i="17"/>
  <c r="O19" i="17"/>
  <c r="O17" i="17"/>
  <c r="O15" i="17"/>
  <c r="O13" i="17"/>
  <c r="O11" i="17"/>
  <c r="O9" i="17"/>
  <c r="K31" i="17" l="1"/>
  <c r="DD26" i="16" s="1"/>
  <c r="F31" i="17"/>
  <c r="K30" i="17"/>
  <c r="DD25" i="16" s="1"/>
  <c r="F30" i="17"/>
  <c r="K29" i="17"/>
  <c r="F29" i="17"/>
  <c r="K28" i="17"/>
  <c r="F53" i="17" s="1"/>
  <c r="O53" i="17" s="1"/>
  <c r="F28" i="17"/>
  <c r="K27" i="17"/>
  <c r="F27" i="17"/>
  <c r="K26" i="17"/>
  <c r="F76" i="17" s="1"/>
  <c r="O76" i="17" s="1"/>
  <c r="F26" i="17"/>
  <c r="K25" i="17"/>
  <c r="DD20" i="16" s="1"/>
  <c r="F25" i="17"/>
  <c r="K24" i="17"/>
  <c r="F69" i="17" s="1"/>
  <c r="DA64" i="16" s="1"/>
  <c r="F24" i="17"/>
  <c r="K23" i="17"/>
  <c r="DD18" i="16" s="1"/>
  <c r="F23" i="17"/>
  <c r="K22" i="17"/>
  <c r="F47" i="17" s="1"/>
  <c r="O47" i="17" s="1"/>
  <c r="F22" i="17"/>
  <c r="K21" i="17"/>
  <c r="F21" i="17"/>
  <c r="O21" i="17" s="1"/>
  <c r="K20" i="17"/>
  <c r="DD15" i="16" s="1"/>
  <c r="F20" i="17"/>
  <c r="K72" i="17" s="1"/>
  <c r="DD67" i="16" s="1"/>
  <c r="K19" i="17"/>
  <c r="DD14" i="16" s="1"/>
  <c r="F19" i="17"/>
  <c r="K18" i="17"/>
  <c r="F64" i="17" s="1"/>
  <c r="O64" i="17" s="1"/>
  <c r="F18" i="17"/>
  <c r="K17" i="17"/>
  <c r="K41" i="17" s="1"/>
  <c r="DD36" i="16" s="1"/>
  <c r="F17" i="17"/>
  <c r="K16" i="17"/>
  <c r="DD11" i="16" s="1"/>
  <c r="F16" i="17"/>
  <c r="K62" i="17" s="1"/>
  <c r="DD57" i="16" s="1"/>
  <c r="K15" i="17"/>
  <c r="F33" i="17" s="1"/>
  <c r="F15" i="17"/>
  <c r="K14" i="17"/>
  <c r="DD9" i="16" s="1"/>
  <c r="F14" i="17"/>
  <c r="K56" i="17" s="1"/>
  <c r="DD51" i="16" s="1"/>
  <c r="K13" i="17"/>
  <c r="DD8" i="16" s="1"/>
  <c r="F13" i="17"/>
  <c r="K12" i="17"/>
  <c r="DD7" i="16" s="1"/>
  <c r="F12" i="17"/>
  <c r="K57" i="17" s="1"/>
  <c r="DD52" i="16" s="1"/>
  <c r="K11" i="17"/>
  <c r="DD6" i="16" s="1"/>
  <c r="F11" i="17"/>
  <c r="F39" i="17" s="1"/>
  <c r="K10" i="17"/>
  <c r="DD5" i="16" s="1"/>
  <c r="F10" i="17"/>
  <c r="K58" i="17" s="1"/>
  <c r="DD53" i="16" s="1"/>
  <c r="K9" i="17"/>
  <c r="F9" i="17"/>
  <c r="K35" i="17" s="1"/>
  <c r="DD30" i="16" s="1"/>
  <c r="K8" i="17"/>
  <c r="DD3" i="16" s="1"/>
  <c r="F8" i="17"/>
  <c r="K60" i="17" s="1"/>
  <c r="DD55" i="16" s="1"/>
  <c r="K76" i="16"/>
  <c r="C76" i="16"/>
  <c r="K75" i="16"/>
  <c r="C75" i="16"/>
  <c r="DE74" i="16"/>
  <c r="DF74" i="16" s="1"/>
  <c r="K74" i="16"/>
  <c r="C74" i="16"/>
  <c r="T73" i="16"/>
  <c r="CD76" i="16" s="1"/>
  <c r="K73" i="16"/>
  <c r="C73" i="16"/>
  <c r="DE72" i="16"/>
  <c r="DF72" i="16" s="1"/>
  <c r="DE71" i="16"/>
  <c r="DF71" i="16" s="1"/>
  <c r="DE70" i="16"/>
  <c r="DF70" i="16" s="1"/>
  <c r="K70" i="16"/>
  <c r="C70" i="16"/>
  <c r="DE69" i="16"/>
  <c r="DF69" i="16" s="1"/>
  <c r="K69" i="16"/>
  <c r="C69" i="16"/>
  <c r="K68" i="16"/>
  <c r="C68" i="16"/>
  <c r="T67" i="16"/>
  <c r="CD70" i="16" s="1"/>
  <c r="K67" i="16"/>
  <c r="C67" i="16"/>
  <c r="K64" i="16"/>
  <c r="C64" i="16"/>
  <c r="K63" i="16"/>
  <c r="C63" i="16"/>
  <c r="K62" i="16"/>
  <c r="C62" i="16"/>
  <c r="T61" i="16"/>
  <c r="CD64" i="16" s="1"/>
  <c r="K61" i="16"/>
  <c r="C61" i="16"/>
  <c r="DE59" i="16"/>
  <c r="DF59" i="16" s="1"/>
  <c r="K58" i="16"/>
  <c r="C58" i="16"/>
  <c r="K57" i="16"/>
  <c r="C57" i="16"/>
  <c r="K56" i="16"/>
  <c r="C56" i="16"/>
  <c r="T55" i="16"/>
  <c r="K55" i="16"/>
  <c r="C55" i="16"/>
  <c r="K52" i="16"/>
  <c r="C52" i="16"/>
  <c r="K51" i="16"/>
  <c r="C51" i="16"/>
  <c r="K50" i="16"/>
  <c r="C50" i="16"/>
  <c r="T49" i="16"/>
  <c r="CD52" i="16" s="1"/>
  <c r="K49" i="16"/>
  <c r="C49" i="16"/>
  <c r="K46" i="16"/>
  <c r="C46" i="16"/>
  <c r="K45" i="16"/>
  <c r="C45" i="16"/>
  <c r="K44" i="16"/>
  <c r="C44" i="16"/>
  <c r="T43" i="16"/>
  <c r="T44" i="16" s="1"/>
  <c r="K43" i="16"/>
  <c r="C43" i="16"/>
  <c r="K40" i="16"/>
  <c r="C40" i="16"/>
  <c r="K39" i="16"/>
  <c r="C39" i="16"/>
  <c r="K38" i="16"/>
  <c r="C38" i="16"/>
  <c r="T37" i="16"/>
  <c r="CD40" i="16" s="1"/>
  <c r="K37" i="16"/>
  <c r="C37" i="16"/>
  <c r="K34" i="16"/>
  <c r="C34" i="16"/>
  <c r="K33" i="16"/>
  <c r="C33" i="16"/>
  <c r="K32" i="16"/>
  <c r="C32" i="16"/>
  <c r="T31" i="16"/>
  <c r="CD34" i="16" s="1"/>
  <c r="K31" i="16"/>
  <c r="C31" i="16"/>
  <c r="CD30" i="16"/>
  <c r="K28" i="16"/>
  <c r="C28" i="16"/>
  <c r="K27" i="16"/>
  <c r="C27" i="16"/>
  <c r="K26" i="16"/>
  <c r="C26" i="16"/>
  <c r="T25" i="16"/>
  <c r="T26" i="16" s="1"/>
  <c r="K25" i="16"/>
  <c r="C25" i="16"/>
  <c r="DD24" i="16"/>
  <c r="DD23" i="16"/>
  <c r="DD22" i="16"/>
  <c r="K21" i="16"/>
  <c r="C21" i="16"/>
  <c r="K20" i="16"/>
  <c r="C20" i="16"/>
  <c r="K19" i="16"/>
  <c r="C19" i="16"/>
  <c r="T18" i="16"/>
  <c r="K18" i="16"/>
  <c r="C18" i="16"/>
  <c r="DD16" i="16"/>
  <c r="DA16" i="16"/>
  <c r="DA14" i="16"/>
  <c r="K14" i="16"/>
  <c r="C14" i="16"/>
  <c r="K13" i="16"/>
  <c r="C13" i="16"/>
  <c r="DA12" i="16"/>
  <c r="K12" i="16"/>
  <c r="C12" i="16"/>
  <c r="T11" i="16"/>
  <c r="CD14" i="16" s="1"/>
  <c r="K11" i="16"/>
  <c r="C11" i="16"/>
  <c r="DD10" i="16"/>
  <c r="DA10" i="16"/>
  <c r="DA8" i="16"/>
  <c r="K7" i="16"/>
  <c r="C7" i="16"/>
  <c r="DA6" i="16"/>
  <c r="K6" i="16"/>
  <c r="C6" i="16"/>
  <c r="K5" i="16"/>
  <c r="C5" i="16"/>
  <c r="DD4" i="16"/>
  <c r="DA4" i="16"/>
  <c r="T4" i="16"/>
  <c r="CD7" i="16" s="1"/>
  <c r="K4" i="16"/>
  <c r="C4" i="16"/>
  <c r="C13" i="15"/>
  <c r="C17" i="15" s="1"/>
  <c r="C21" i="15" s="1"/>
  <c r="C25" i="15" s="1"/>
  <c r="C29" i="15" s="1"/>
  <c r="C33" i="15" s="1"/>
  <c r="C37" i="15" s="1"/>
  <c r="C41" i="15" s="1"/>
  <c r="C45" i="15" s="1"/>
  <c r="C49" i="15" s="1"/>
  <c r="C53" i="15" s="1"/>
  <c r="C12" i="15"/>
  <c r="C16" i="15" s="1"/>
  <c r="C20" i="15" s="1"/>
  <c r="C24" i="15" s="1"/>
  <c r="C28" i="15" s="1"/>
  <c r="C32" i="15" s="1"/>
  <c r="C36" i="15" s="1"/>
  <c r="C40" i="15" s="1"/>
  <c r="C44" i="15" s="1"/>
  <c r="C48" i="15" s="1"/>
  <c r="C52" i="15" s="1"/>
  <c r="C11" i="15"/>
  <c r="C15" i="15" s="1"/>
  <c r="C19" i="15" s="1"/>
  <c r="C23" i="15" s="1"/>
  <c r="C27" i="15" s="1"/>
  <c r="C31" i="15" s="1"/>
  <c r="C35" i="15" s="1"/>
  <c r="C39" i="15" s="1"/>
  <c r="C43" i="15" s="1"/>
  <c r="C47" i="15" s="1"/>
  <c r="C51" i="15" s="1"/>
  <c r="C10" i="15"/>
  <c r="C14" i="15" s="1"/>
  <c r="C18" i="15" s="1"/>
  <c r="C22" i="15" s="1"/>
  <c r="C26" i="15" s="1"/>
  <c r="C30" i="15" s="1"/>
  <c r="C34" i="15" s="1"/>
  <c r="C38" i="15" s="1"/>
  <c r="C42" i="15" s="1"/>
  <c r="C46" i="15" s="1"/>
  <c r="C50" i="15" s="1"/>
  <c r="CW7" i="16" l="1"/>
  <c r="CN7" i="16"/>
  <c r="CH7" i="16"/>
  <c r="CM7" i="16"/>
  <c r="CL7" i="16"/>
  <c r="CI7" i="16"/>
  <c r="CP64" i="16"/>
  <c r="CL64" i="16"/>
  <c r="CI64" i="16"/>
  <c r="CM64" i="16"/>
  <c r="CN64" i="16"/>
  <c r="CH64" i="16"/>
  <c r="CL52" i="16"/>
  <c r="CI52" i="16"/>
  <c r="CM52" i="16"/>
  <c r="CN52" i="16"/>
  <c r="CH52" i="16"/>
  <c r="CN70" i="16"/>
  <c r="CH70" i="16"/>
  <c r="CM70" i="16"/>
  <c r="CI70" i="16"/>
  <c r="CL70" i="16"/>
  <c r="CL34" i="16"/>
  <c r="CI34" i="16"/>
  <c r="CN34" i="16"/>
  <c r="CH34" i="16"/>
  <c r="CM34" i="16"/>
  <c r="CV76" i="16"/>
  <c r="CM76" i="16"/>
  <c r="CL76" i="16"/>
  <c r="CI76" i="16"/>
  <c r="CH76" i="16"/>
  <c r="CN76" i="16"/>
  <c r="CK14" i="16"/>
  <c r="CO14" i="16" s="1"/>
  <c r="CL14" i="16"/>
  <c r="CI14" i="16"/>
  <c r="CN14" i="16"/>
  <c r="CH14" i="16"/>
  <c r="CM14" i="16"/>
  <c r="CL40" i="16"/>
  <c r="CI40" i="16"/>
  <c r="CN40" i="16"/>
  <c r="CH40" i="16"/>
  <c r="CM40" i="16"/>
  <c r="DD19" i="16"/>
  <c r="DE38" i="16"/>
  <c r="DF38" i="16" s="1"/>
  <c r="DE14" i="16"/>
  <c r="DF14" i="16" s="1"/>
  <c r="DE26" i="16"/>
  <c r="DF26" i="16" s="1"/>
  <c r="DE39" i="16"/>
  <c r="DF39" i="16" s="1"/>
  <c r="DE32" i="16"/>
  <c r="DF32" i="16" s="1"/>
  <c r="DE36" i="16"/>
  <c r="DF36" i="16" s="1"/>
  <c r="DE12" i="16"/>
  <c r="DF12" i="16" s="1"/>
  <c r="DE5" i="16"/>
  <c r="DF5" i="16" s="1"/>
  <c r="DE17" i="16"/>
  <c r="DF17" i="16" s="1"/>
  <c r="DE22" i="16"/>
  <c r="DF22" i="16" s="1"/>
  <c r="DA42" i="16"/>
  <c r="DE25" i="16"/>
  <c r="DF25" i="16" s="1"/>
  <c r="DE6" i="16"/>
  <c r="DF6" i="16" s="1"/>
  <c r="DE7" i="16"/>
  <c r="DF7" i="16" s="1"/>
  <c r="DE8" i="16"/>
  <c r="DF8" i="16" s="1"/>
  <c r="DE9" i="16"/>
  <c r="DF9" i="16" s="1"/>
  <c r="DE31" i="16"/>
  <c r="DF31" i="16" s="1"/>
  <c r="DE41" i="16"/>
  <c r="DF41" i="16" s="1"/>
  <c r="DE46" i="16"/>
  <c r="DF46" i="16" s="1"/>
  <c r="DE15" i="16"/>
  <c r="DF15" i="16" s="1"/>
  <c r="DE16" i="16"/>
  <c r="DF16" i="16" s="1"/>
  <c r="DE19" i="16"/>
  <c r="DF19" i="16" s="1"/>
  <c r="DE47" i="16"/>
  <c r="DF47" i="16" s="1"/>
  <c r="DE61" i="16"/>
  <c r="DF61" i="16" s="1"/>
  <c r="DE65" i="16"/>
  <c r="DF65" i="16" s="1"/>
  <c r="DE57" i="16"/>
  <c r="DF57" i="16" s="1"/>
  <c r="DE58" i="16"/>
  <c r="DF58" i="16" s="1"/>
  <c r="DD21" i="16"/>
  <c r="DA48" i="16"/>
  <c r="DA71" i="16"/>
  <c r="DD13" i="16"/>
  <c r="DD17" i="16"/>
  <c r="DA59" i="16"/>
  <c r="K70" i="17"/>
  <c r="DD65" i="16" s="1"/>
  <c r="O22" i="17"/>
  <c r="F49" i="17"/>
  <c r="O24" i="17"/>
  <c r="K78" i="17"/>
  <c r="DD73" i="16" s="1"/>
  <c r="O30" i="17"/>
  <c r="DE27" i="16"/>
  <c r="DF27" i="16" s="1"/>
  <c r="DE55" i="16"/>
  <c r="DF55" i="16" s="1"/>
  <c r="DE67" i="16"/>
  <c r="DF67" i="16" s="1"/>
  <c r="K32" i="17"/>
  <c r="DD27" i="16" s="1"/>
  <c r="O8" i="17"/>
  <c r="F59" i="17"/>
  <c r="O10" i="17"/>
  <c r="F56" i="17"/>
  <c r="O12" i="17"/>
  <c r="F57" i="17"/>
  <c r="DA52" i="16" s="1"/>
  <c r="O14" i="17"/>
  <c r="F63" i="17"/>
  <c r="DA58" i="16" s="1"/>
  <c r="O16" i="17"/>
  <c r="F73" i="17"/>
  <c r="O20" i="17"/>
  <c r="K77" i="17"/>
  <c r="DD72" i="16" s="1"/>
  <c r="O26" i="17"/>
  <c r="DE30" i="16"/>
  <c r="DF30" i="16" s="1"/>
  <c r="DE42" i="16"/>
  <c r="DF42" i="16" s="1"/>
  <c r="DE44" i="16"/>
  <c r="DF44" i="16" s="1"/>
  <c r="DE45" i="16"/>
  <c r="DF45" i="16" s="1"/>
  <c r="DE60" i="16"/>
  <c r="DF60" i="16" s="1"/>
  <c r="DA34" i="16"/>
  <c r="O39" i="17"/>
  <c r="DA18" i="16"/>
  <c r="O23" i="17"/>
  <c r="K49" i="17"/>
  <c r="DD44" i="16" s="1"/>
  <c r="O25" i="17"/>
  <c r="DA22" i="16"/>
  <c r="O27" i="17"/>
  <c r="DA24" i="16"/>
  <c r="O29" i="17"/>
  <c r="DA26" i="16"/>
  <c r="O31" i="17"/>
  <c r="K65" i="17"/>
  <c r="DD60" i="16" s="1"/>
  <c r="O18" i="17"/>
  <c r="K75" i="17"/>
  <c r="DD70" i="16" s="1"/>
  <c r="O28" i="17"/>
  <c r="DE48" i="16"/>
  <c r="DF48" i="16" s="1"/>
  <c r="DE54" i="16"/>
  <c r="DF54" i="16" s="1"/>
  <c r="DE64" i="16"/>
  <c r="DF64" i="16" s="1"/>
  <c r="DE66" i="16"/>
  <c r="DF66" i="16" s="1"/>
  <c r="DA28" i="16"/>
  <c r="O33" i="17"/>
  <c r="DE13" i="16"/>
  <c r="DF13" i="16" s="1"/>
  <c r="DE11" i="16"/>
  <c r="DF11" i="16" s="1"/>
  <c r="DE20" i="16"/>
  <c r="DF20" i="16" s="1"/>
  <c r="DE21" i="16"/>
  <c r="DF21" i="16" s="1"/>
  <c r="DE29" i="16"/>
  <c r="DF29" i="16" s="1"/>
  <c r="DE35" i="16"/>
  <c r="DF35" i="16" s="1"/>
  <c r="DE37" i="16"/>
  <c r="DF37" i="16" s="1"/>
  <c r="DE49" i="16"/>
  <c r="DF49" i="16" s="1"/>
  <c r="DE50" i="16"/>
  <c r="DF50" i="16" s="1"/>
  <c r="DE53" i="16"/>
  <c r="DF53" i="16" s="1"/>
  <c r="DE73" i="16"/>
  <c r="DF73" i="16" s="1"/>
  <c r="DE10" i="16"/>
  <c r="DF10" i="16" s="1"/>
  <c r="DE24" i="16"/>
  <c r="DF24" i="16" s="1"/>
  <c r="DE18" i="16"/>
  <c r="DF18" i="16" s="1"/>
  <c r="DE23" i="16"/>
  <c r="DF23" i="16" s="1"/>
  <c r="DE28" i="16"/>
  <c r="DF28" i="16" s="1"/>
  <c r="DE33" i="16"/>
  <c r="DF33" i="16" s="1"/>
  <c r="DE34" i="16"/>
  <c r="DF34" i="16" s="1"/>
  <c r="DE40" i="16"/>
  <c r="DF40" i="16" s="1"/>
  <c r="DE43" i="16"/>
  <c r="DF43" i="16" s="1"/>
  <c r="DE51" i="16"/>
  <c r="DF51" i="16" s="1"/>
  <c r="DE52" i="16"/>
  <c r="DF52" i="16" s="1"/>
  <c r="DE56" i="16"/>
  <c r="DF56" i="16" s="1"/>
  <c r="DE62" i="16"/>
  <c r="DF62" i="16" s="1"/>
  <c r="DE63" i="16"/>
  <c r="DF63" i="16" s="1"/>
  <c r="DE68" i="16"/>
  <c r="DF68" i="16" s="1"/>
  <c r="DE3" i="16"/>
  <c r="DE4" i="16"/>
  <c r="DF4" i="16" s="1"/>
  <c r="DA13" i="16"/>
  <c r="DA15" i="16"/>
  <c r="DA19" i="16"/>
  <c r="T38" i="16"/>
  <c r="DA21" i="16"/>
  <c r="DA17" i="16"/>
  <c r="DA23" i="16"/>
  <c r="DA25" i="16"/>
  <c r="DD12" i="16"/>
  <c r="DA20" i="16"/>
  <c r="CD28" i="16"/>
  <c r="F41" i="17"/>
  <c r="F48" i="17"/>
  <c r="DA5" i="16"/>
  <c r="T74" i="16"/>
  <c r="F37" i="17"/>
  <c r="K48" i="17"/>
  <c r="DD43" i="16" s="1"/>
  <c r="DA3" i="16"/>
  <c r="DA9" i="16"/>
  <c r="K33" i="17"/>
  <c r="DD28" i="16" s="1"/>
  <c r="K37" i="17"/>
  <c r="DD32" i="16" s="1"/>
  <c r="F44" i="17"/>
  <c r="T50" i="16"/>
  <c r="DA7" i="16"/>
  <c r="DA11" i="16"/>
  <c r="T62" i="16"/>
  <c r="F35" i="17"/>
  <c r="K45" i="17"/>
  <c r="DD40" i="16" s="1"/>
  <c r="K52" i="17"/>
  <c r="DD47" i="16" s="1"/>
  <c r="T5" i="16"/>
  <c r="CQ7" i="16"/>
  <c r="T12" i="16"/>
  <c r="CD21" i="16"/>
  <c r="T19" i="16"/>
  <c r="CT7" i="16"/>
  <c r="CP7" i="16"/>
  <c r="CV7" i="16"/>
  <c r="CR7" i="16"/>
  <c r="CV14" i="16"/>
  <c r="CR14" i="16"/>
  <c r="CU14" i="16"/>
  <c r="CQ14" i="16"/>
  <c r="CT14" i="16"/>
  <c r="CP14" i="16"/>
  <c r="CW14" i="16"/>
  <c r="CT34" i="16"/>
  <c r="CP34" i="16"/>
  <c r="CW34" i="16"/>
  <c r="CS34" i="16"/>
  <c r="CK34" i="16"/>
  <c r="CO34" i="16" s="1"/>
  <c r="CV34" i="16"/>
  <c r="CR34" i="16"/>
  <c r="CU34" i="16"/>
  <c r="CQ34" i="16"/>
  <c r="CK7" i="16"/>
  <c r="CO7" i="16" s="1"/>
  <c r="CS7" i="16"/>
  <c r="CU7" i="16"/>
  <c r="CS14" i="16"/>
  <c r="CU40" i="16"/>
  <c r="CQ40" i="16"/>
  <c r="CT40" i="16"/>
  <c r="CV52" i="16"/>
  <c r="CR52" i="16"/>
  <c r="CU52" i="16"/>
  <c r="CQ52" i="16"/>
  <c r="CT52" i="16"/>
  <c r="CT70" i="16"/>
  <c r="CP70" i="16"/>
  <c r="CW70" i="16"/>
  <c r="CS70" i="16"/>
  <c r="CK70" i="16"/>
  <c r="CO70" i="16" s="1"/>
  <c r="CV70" i="16"/>
  <c r="CR70" i="16"/>
  <c r="CU70" i="16"/>
  <c r="CQ70" i="16"/>
  <c r="CK40" i="16"/>
  <c r="CO40" i="16" s="1"/>
  <c r="CP40" i="16"/>
  <c r="CV40" i="16"/>
  <c r="CW52" i="16"/>
  <c r="T32" i="16"/>
  <c r="CR40" i="16"/>
  <c r="CW40" i="16"/>
  <c r="CP52" i="16"/>
  <c r="CS40" i="16"/>
  <c r="CD46" i="16"/>
  <c r="CK52" i="16"/>
  <c r="CO52" i="16" s="1"/>
  <c r="CS52" i="16"/>
  <c r="CD58" i="16"/>
  <c r="T56" i="16"/>
  <c r="CV64" i="16"/>
  <c r="CR64" i="16"/>
  <c r="CU64" i="16"/>
  <c r="CQ64" i="16"/>
  <c r="CW64" i="16"/>
  <c r="CS64" i="16"/>
  <c r="CK64" i="16"/>
  <c r="CO64" i="16" s="1"/>
  <c r="CT64" i="16"/>
  <c r="CK76" i="16"/>
  <c r="CO76" i="16" s="1"/>
  <c r="CS76" i="16"/>
  <c r="CW76" i="16"/>
  <c r="CP76" i="16"/>
  <c r="CT76" i="16"/>
  <c r="T68" i="16"/>
  <c r="CQ76" i="16"/>
  <c r="CU76" i="16"/>
  <c r="CR76" i="16"/>
  <c r="K67" i="17"/>
  <c r="K39" i="17"/>
  <c r="K59" i="17"/>
  <c r="K34" i="17"/>
  <c r="K74" i="17"/>
  <c r="F52" i="17"/>
  <c r="O52" i="17" s="1"/>
  <c r="K54" i="17"/>
  <c r="K79" i="17"/>
  <c r="O79" i="17" s="1"/>
  <c r="K38" i="17"/>
  <c r="F67" i="17"/>
  <c r="O67" i="17" s="1"/>
  <c r="F66" i="17"/>
  <c r="F38" i="17"/>
  <c r="O38" i="17" s="1"/>
  <c r="F51" i="17"/>
  <c r="F77" i="17"/>
  <c r="O77" i="17" s="1"/>
  <c r="F75" i="17"/>
  <c r="F45" i="17"/>
  <c r="O45" i="17" s="1"/>
  <c r="K73" i="17"/>
  <c r="K71" i="17"/>
  <c r="F46" i="17"/>
  <c r="O46" i="17" s="1"/>
  <c r="F43" i="17"/>
  <c r="O43" i="17" s="1"/>
  <c r="F65" i="17"/>
  <c r="O65" i="17" s="1"/>
  <c r="F72" i="17"/>
  <c r="K44" i="17"/>
  <c r="K53" i="17"/>
  <c r="K61" i="17"/>
  <c r="F58" i="17"/>
  <c r="O58" i="17" s="1"/>
  <c r="K63" i="17"/>
  <c r="F40" i="17"/>
  <c r="O40" i="17" s="1"/>
  <c r="K47" i="17"/>
  <c r="F70" i="17"/>
  <c r="O70" i="17" s="1"/>
  <c r="K69" i="17"/>
  <c r="F78" i="17"/>
  <c r="F55" i="17"/>
  <c r="O55" i="17" s="1"/>
  <c r="F60" i="17"/>
  <c r="F32" i="17"/>
  <c r="O32" i="17" s="1"/>
  <c r="K66" i="17"/>
  <c r="F62" i="17"/>
  <c r="O62" i="17" s="1"/>
  <c r="K42" i="17"/>
  <c r="K64" i="17"/>
  <c r="F68" i="17"/>
  <c r="O68" i="17" s="1"/>
  <c r="K50" i="17"/>
  <c r="K76" i="17"/>
  <c r="F34" i="17"/>
  <c r="O34" i="17" s="1"/>
  <c r="F36" i="17"/>
  <c r="O36" i="17" s="1"/>
  <c r="F42" i="17"/>
  <c r="O42" i="17" s="1"/>
  <c r="F50" i="17"/>
  <c r="O50" i="17" s="1"/>
  <c r="F54" i="17"/>
  <c r="F61" i="17"/>
  <c r="O61" i="17" s="1"/>
  <c r="K68" i="17"/>
  <c r="F71" i="17"/>
  <c r="O71" i="17" s="1"/>
  <c r="F74" i="17"/>
  <c r="O74" i="17" s="1"/>
  <c r="F79" i="17"/>
  <c r="K55" i="17"/>
  <c r="K36" i="17"/>
  <c r="K40" i="17"/>
  <c r="K43" i="17"/>
  <c r="K46" i="17"/>
  <c r="K51" i="17"/>
  <c r="CW29" i="16" l="1"/>
  <c r="CL28" i="16"/>
  <c r="CF28" i="16"/>
  <c r="CI28" i="16"/>
  <c r="CE28" i="16"/>
  <c r="CN28" i="16"/>
  <c r="CH28" i="16"/>
  <c r="CG28" i="16"/>
  <c r="CM28" i="16"/>
  <c r="DF3" i="16"/>
  <c r="CG14" i="16" s="1"/>
  <c r="E76" i="16"/>
  <c r="D76" i="16"/>
  <c r="F75" i="16"/>
  <c r="E74" i="16"/>
  <c r="D73" i="16"/>
  <c r="F70" i="16"/>
  <c r="D69" i="16"/>
  <c r="F67" i="16"/>
  <c r="D64" i="16"/>
  <c r="F63" i="16"/>
  <c r="E62" i="16"/>
  <c r="D61" i="16"/>
  <c r="F58" i="16"/>
  <c r="D57" i="16"/>
  <c r="F55" i="16"/>
  <c r="D52" i="16"/>
  <c r="F51" i="16"/>
  <c r="E50" i="16"/>
  <c r="D49" i="16"/>
  <c r="F46" i="16"/>
  <c r="D45" i="16"/>
  <c r="F43" i="16"/>
  <c r="D39" i="16"/>
  <c r="E38" i="16"/>
  <c r="F37" i="16"/>
  <c r="E34" i="16"/>
  <c r="D33" i="16"/>
  <c r="F31" i="16"/>
  <c r="D28" i="16"/>
  <c r="F27" i="16"/>
  <c r="D26" i="16"/>
  <c r="F25" i="16"/>
  <c r="F21" i="16"/>
  <c r="D20" i="16"/>
  <c r="F19" i="16"/>
  <c r="D18" i="16"/>
  <c r="D14" i="16"/>
  <c r="F13" i="16"/>
  <c r="D12" i="16"/>
  <c r="F11" i="16"/>
  <c r="F7" i="16"/>
  <c r="D6" i="16"/>
  <c r="F5" i="16"/>
  <c r="D4" i="16"/>
  <c r="D68" i="16"/>
  <c r="E61" i="16"/>
  <c r="D56" i="16"/>
  <c r="E75" i="16"/>
  <c r="D74" i="16"/>
  <c r="E70" i="16"/>
  <c r="F68" i="16"/>
  <c r="E67" i="16"/>
  <c r="E63" i="16"/>
  <c r="D62" i="16"/>
  <c r="E58" i="16"/>
  <c r="F56" i="16"/>
  <c r="E55" i="16"/>
  <c r="E51" i="16"/>
  <c r="D50" i="16"/>
  <c r="E46" i="16"/>
  <c r="F44" i="16"/>
  <c r="E43" i="16"/>
  <c r="F40" i="16"/>
  <c r="D38" i="16"/>
  <c r="E37" i="16"/>
  <c r="D34" i="16"/>
  <c r="F32" i="16"/>
  <c r="E31" i="16"/>
  <c r="E27" i="16"/>
  <c r="E25" i="16"/>
  <c r="E21" i="16"/>
  <c r="E19" i="16"/>
  <c r="E13" i="16"/>
  <c r="E11" i="16"/>
  <c r="E7" i="16"/>
  <c r="E5" i="16"/>
  <c r="D13" i="16"/>
  <c r="D11" i="16"/>
  <c r="D7" i="16"/>
  <c r="D5" i="16"/>
  <c r="F74" i="16"/>
  <c r="F62" i="16"/>
  <c r="F76" i="16"/>
  <c r="D75" i="16"/>
  <c r="F73" i="16"/>
  <c r="D70" i="16"/>
  <c r="F69" i="16"/>
  <c r="E68" i="16"/>
  <c r="D67" i="16"/>
  <c r="F64" i="16"/>
  <c r="D63" i="16"/>
  <c r="F61" i="16"/>
  <c r="D58" i="16"/>
  <c r="F57" i="16"/>
  <c r="E56" i="16"/>
  <c r="D55" i="16"/>
  <c r="F52" i="16"/>
  <c r="D51" i="16"/>
  <c r="F49" i="16"/>
  <c r="D46" i="16"/>
  <c r="F45" i="16"/>
  <c r="E44" i="16"/>
  <c r="D43" i="16"/>
  <c r="E40" i="16"/>
  <c r="F39" i="16"/>
  <c r="D37" i="16"/>
  <c r="F33" i="16"/>
  <c r="E32" i="16"/>
  <c r="D31" i="16"/>
  <c r="F28" i="16"/>
  <c r="D27" i="16"/>
  <c r="F26" i="16"/>
  <c r="D25" i="16"/>
  <c r="D21" i="16"/>
  <c r="F20" i="16"/>
  <c r="D19" i="16"/>
  <c r="F18" i="16"/>
  <c r="F14" i="16"/>
  <c r="F12" i="16"/>
  <c r="F6" i="16"/>
  <c r="F4" i="16"/>
  <c r="E73" i="16"/>
  <c r="E69" i="16"/>
  <c r="E64" i="16"/>
  <c r="E57" i="16"/>
  <c r="E52" i="16"/>
  <c r="F50" i="16"/>
  <c r="E49" i="16"/>
  <c r="F38" i="16"/>
  <c r="E18" i="16"/>
  <c r="E6" i="16"/>
  <c r="E12" i="16"/>
  <c r="D40" i="16"/>
  <c r="E39" i="16"/>
  <c r="F34" i="16"/>
  <c r="D32" i="16"/>
  <c r="E20" i="16"/>
  <c r="E4" i="16"/>
  <c r="E45" i="16"/>
  <c r="D44" i="16"/>
  <c r="E33" i="16"/>
  <c r="E28" i="16"/>
  <c r="E26" i="16"/>
  <c r="E14" i="16"/>
  <c r="CF76" i="16"/>
  <c r="CF40" i="16"/>
  <c r="CF14" i="16"/>
  <c r="CF7" i="16"/>
  <c r="CF52" i="16"/>
  <c r="CG64" i="16"/>
  <c r="CF64" i="16"/>
  <c r="CN46" i="16"/>
  <c r="CH46" i="16"/>
  <c r="CM46" i="16"/>
  <c r="CG46" i="16"/>
  <c r="CL46" i="16"/>
  <c r="CF46" i="16"/>
  <c r="CE46" i="16"/>
  <c r="CI46" i="16"/>
  <c r="CN21" i="16"/>
  <c r="CH21" i="16"/>
  <c r="CM21" i="16"/>
  <c r="CG21" i="16"/>
  <c r="CL21" i="16"/>
  <c r="CF21" i="16"/>
  <c r="CI21" i="16"/>
  <c r="CE21" i="16"/>
  <c r="CE76" i="16"/>
  <c r="CG76" i="16"/>
  <c r="CF70" i="16"/>
  <c r="CG70" i="16"/>
  <c r="CE52" i="16"/>
  <c r="CE64" i="16"/>
  <c r="CE70" i="16"/>
  <c r="CG52" i="16"/>
  <c r="CN58" i="16"/>
  <c r="CH58" i="16"/>
  <c r="CM58" i="16"/>
  <c r="CG58" i="16"/>
  <c r="CL58" i="16"/>
  <c r="CF58" i="16"/>
  <c r="CI58" i="16"/>
  <c r="CE58" i="16"/>
  <c r="CG40" i="16"/>
  <c r="CE40" i="16"/>
  <c r="CE14" i="16"/>
  <c r="CE7" i="16"/>
  <c r="CG7" i="16"/>
  <c r="DA68" i="16"/>
  <c r="O73" i="17"/>
  <c r="O59" i="17"/>
  <c r="DA54" i="16"/>
  <c r="DA43" i="16"/>
  <c r="O48" i="17"/>
  <c r="DA44" i="16"/>
  <c r="O49" i="17"/>
  <c r="DA39" i="16"/>
  <c r="O44" i="17"/>
  <c r="DA32" i="16"/>
  <c r="O37" i="17"/>
  <c r="DA36" i="16"/>
  <c r="O41" i="17"/>
  <c r="O56" i="17"/>
  <c r="DA51" i="16"/>
  <c r="DA30" i="16"/>
  <c r="O35" i="17"/>
  <c r="CR28" i="16"/>
  <c r="CT28" i="16"/>
  <c r="CQ28" i="16"/>
  <c r="CK28" i="16"/>
  <c r="CO28" i="16" s="1"/>
  <c r="CS28" i="16"/>
  <c r="CP28" i="16"/>
  <c r="CV28" i="16"/>
  <c r="CU28" i="16"/>
  <c r="CW28" i="16"/>
  <c r="DD35" i="16"/>
  <c r="CW46" i="16"/>
  <c r="CS46" i="16"/>
  <c r="CK46" i="16"/>
  <c r="CO46" i="16" s="1"/>
  <c r="CT46" i="16"/>
  <c r="CR46" i="16"/>
  <c r="CV46" i="16"/>
  <c r="CQ46" i="16"/>
  <c r="CU46" i="16"/>
  <c r="CP46" i="16"/>
  <c r="DD41" i="16"/>
  <c r="DA66" i="16"/>
  <c r="DA45" i="16"/>
  <c r="DA27" i="16"/>
  <c r="DD64" i="16"/>
  <c r="DD39" i="16"/>
  <c r="DD66" i="16"/>
  <c r="DA70" i="16"/>
  <c r="DA46" i="16"/>
  <c r="DD54" i="16"/>
  <c r="DA56" i="16"/>
  <c r="DA31" i="16"/>
  <c r="DD45" i="16"/>
  <c r="DD59" i="16"/>
  <c r="DA55" i="16"/>
  <c r="DD58" i="16"/>
  <c r="DD56" i="16"/>
  <c r="DA67" i="16"/>
  <c r="DD68" i="16"/>
  <c r="DA72" i="16"/>
  <c r="DA61" i="16"/>
  <c r="DD33" i="16"/>
  <c r="DD49" i="16"/>
  <c r="DD46" i="16"/>
  <c r="DD31" i="16"/>
  <c r="DA69" i="16"/>
  <c r="DA49" i="16"/>
  <c r="DA29" i="16"/>
  <c r="DD37" i="16"/>
  <c r="DD61" i="16"/>
  <c r="DD42" i="16"/>
  <c r="DA53" i="16"/>
  <c r="DD48" i="16"/>
  <c r="DA60" i="16"/>
  <c r="DA41" i="16"/>
  <c r="DA40" i="16"/>
  <c r="DA47" i="16"/>
  <c r="DD29" i="16"/>
  <c r="DD62" i="16"/>
  <c r="DD50" i="16"/>
  <c r="DA63" i="16"/>
  <c r="DA57" i="16"/>
  <c r="DA50" i="16"/>
  <c r="DA62" i="16"/>
  <c r="DD38" i="16"/>
  <c r="DA74" i="16"/>
  <c r="DD63" i="16"/>
  <c r="DA37" i="16"/>
  <c r="DD71" i="16"/>
  <c r="DA73" i="16"/>
  <c r="DA65" i="16"/>
  <c r="DA35" i="16"/>
  <c r="DA38" i="16"/>
  <c r="DA33" i="16"/>
  <c r="DD74" i="16"/>
  <c r="DD69" i="16"/>
  <c r="DD34" i="16"/>
  <c r="CT58" i="16"/>
  <c r="CP58" i="16"/>
  <c r="CW58" i="16"/>
  <c r="CS58" i="16"/>
  <c r="CK58" i="16"/>
  <c r="CO58" i="16" s="1"/>
  <c r="CQ58" i="16"/>
  <c r="CV58" i="16"/>
  <c r="CU58" i="16"/>
  <c r="CR58" i="16"/>
  <c r="CT21" i="16"/>
  <c r="CP21" i="16"/>
  <c r="CW21" i="16"/>
  <c r="CS21" i="16"/>
  <c r="CK21" i="16"/>
  <c r="CO21" i="16" s="1"/>
  <c r="CV21" i="16"/>
  <c r="CR21" i="16"/>
  <c r="CU21" i="16"/>
  <c r="CQ21" i="16"/>
  <c r="H5" i="16" l="1"/>
  <c r="H7" i="16"/>
  <c r="H32" i="16"/>
  <c r="H14" i="16"/>
  <c r="H28" i="16"/>
  <c r="H4" i="16"/>
  <c r="H11" i="16"/>
  <c r="H34" i="16"/>
  <c r="H19" i="16"/>
  <c r="H12" i="16"/>
  <c r="H27" i="16"/>
  <c r="H13" i="16"/>
  <c r="H20" i="16"/>
  <c r="H31" i="16"/>
  <c r="H6" i="16"/>
  <c r="H18" i="16"/>
  <c r="H25" i="16"/>
  <c r="H21" i="16"/>
  <c r="H26" i="16"/>
  <c r="H33" i="16"/>
  <c r="G20" i="16"/>
  <c r="G18" i="16"/>
  <c r="G21" i="16"/>
  <c r="G34" i="16"/>
  <c r="G27" i="16"/>
  <c r="I39" i="16"/>
  <c r="G19" i="16"/>
  <c r="G32" i="16"/>
  <c r="G7" i="16"/>
  <c r="G25" i="16"/>
  <c r="G26" i="16"/>
  <c r="I55" i="16"/>
  <c r="G13" i="16"/>
  <c r="I74" i="16"/>
  <c r="I67" i="16"/>
  <c r="J44" i="16"/>
  <c r="J51" i="16"/>
  <c r="G11" i="16"/>
  <c r="I11" i="16" s="1"/>
  <c r="G5" i="16"/>
  <c r="I5" i="16" s="1"/>
  <c r="G12" i="16"/>
  <c r="G33" i="16"/>
  <c r="J45" i="16"/>
  <c r="I75" i="16"/>
  <c r="J21" i="16"/>
  <c r="I52" i="16"/>
  <c r="I57" i="16"/>
  <c r="G4" i="16"/>
  <c r="I4" i="16" s="1"/>
  <c r="G28" i="16"/>
  <c r="G6" i="16"/>
  <c r="G31" i="16"/>
  <c r="I31" i="16" s="1"/>
  <c r="J55" i="16"/>
  <c r="I73" i="16"/>
  <c r="G14" i="16"/>
  <c r="I14" i="16" s="1"/>
  <c r="J52" i="16"/>
  <c r="J14" i="16"/>
  <c r="I43" i="16"/>
  <c r="I68" i="16"/>
  <c r="CJ58" i="16"/>
  <c r="CJ34" i="16" l="1"/>
  <c r="CJ64" i="16"/>
  <c r="J64" i="16"/>
  <c r="CJ21" i="16"/>
  <c r="I38" i="16"/>
  <c r="I51" i="16"/>
  <c r="I63" i="16"/>
  <c r="I21" i="16"/>
  <c r="I20" i="16"/>
  <c r="J43" i="16"/>
  <c r="J32" i="16"/>
  <c r="I18" i="16"/>
  <c r="I37" i="16"/>
  <c r="I12" i="16"/>
  <c r="I62" i="16"/>
  <c r="I6" i="16"/>
  <c r="I45" i="16"/>
  <c r="I76" i="16"/>
  <c r="I28" i="16"/>
  <c r="J28" i="16"/>
  <c r="J67" i="16"/>
  <c r="I58" i="16"/>
  <c r="J20" i="16"/>
  <c r="J69" i="16"/>
  <c r="I40" i="16"/>
  <c r="I7" i="16"/>
  <c r="I32" i="16"/>
  <c r="J39" i="16"/>
  <c r="I34" i="16"/>
  <c r="I69" i="16"/>
  <c r="I64" i="16"/>
  <c r="I70" i="16"/>
  <c r="CJ52" i="16"/>
  <c r="J46" i="16"/>
  <c r="J12" i="16"/>
  <c r="I46" i="16"/>
  <c r="CJ40" i="16"/>
  <c r="I13" i="16"/>
  <c r="I26" i="16"/>
  <c r="J40" i="16"/>
  <c r="CJ28" i="16"/>
  <c r="I50" i="16"/>
  <c r="J57" i="16"/>
  <c r="I49" i="16"/>
  <c r="J5" i="16"/>
  <c r="CJ46" i="16"/>
  <c r="I33" i="16"/>
  <c r="J37" i="16"/>
  <c r="J61" i="16"/>
  <c r="I61" i="16"/>
  <c r="I44" i="16"/>
  <c r="I56" i="16"/>
  <c r="J11" i="16"/>
  <c r="J33" i="16"/>
  <c r="J75" i="16"/>
  <c r="CJ70" i="16"/>
  <c r="J62" i="16"/>
  <c r="CJ7" i="16"/>
  <c r="J38" i="16"/>
  <c r="J49" i="16"/>
  <c r="CJ14" i="16"/>
  <c r="J74" i="16"/>
  <c r="J76" i="16"/>
  <c r="J31" i="16"/>
  <c r="I25" i="16"/>
  <c r="J25" i="16"/>
  <c r="J70" i="16"/>
  <c r="I19" i="16"/>
  <c r="J34" i="16"/>
  <c r="J58" i="16"/>
  <c r="J27" i="16"/>
  <c r="J26" i="16"/>
  <c r="J4" i="16"/>
  <c r="CJ76" i="16"/>
  <c r="J56" i="16"/>
  <c r="J137" i="16" s="1"/>
  <c r="J73" i="16"/>
  <c r="J7" i="16"/>
  <c r="J19" i="16"/>
  <c r="I27" i="16"/>
  <c r="J18" i="16"/>
  <c r="J13" i="16"/>
  <c r="J68" i="16"/>
  <c r="J63" i="16"/>
  <c r="J50" i="16"/>
  <c r="J6" i="16"/>
  <c r="J99" i="16" l="1"/>
  <c r="J98" i="16"/>
  <c r="J97" i="16"/>
  <c r="J100" i="16"/>
  <c r="J154" i="16"/>
  <c r="L76" i="16"/>
  <c r="J153" i="16"/>
  <c r="J152" i="16"/>
  <c r="L74" i="16"/>
  <c r="L75" i="16"/>
  <c r="J155" i="16"/>
  <c r="L73" i="16"/>
  <c r="J112" i="16"/>
  <c r="J111" i="16"/>
  <c r="J110" i="16"/>
  <c r="J113" i="16"/>
  <c r="J130" i="16"/>
  <c r="J129" i="16"/>
  <c r="J128" i="16"/>
  <c r="L50" i="16"/>
  <c r="J131" i="16"/>
  <c r="L51" i="16"/>
  <c r="L52" i="16"/>
  <c r="L49" i="16"/>
  <c r="J118" i="16"/>
  <c r="J117" i="16"/>
  <c r="J116" i="16"/>
  <c r="L38" i="16"/>
  <c r="J119" i="16"/>
  <c r="L37" i="16"/>
  <c r="L40" i="16"/>
  <c r="L39" i="16"/>
  <c r="L56" i="16"/>
  <c r="J134" i="16"/>
  <c r="L57" i="16"/>
  <c r="J135" i="16"/>
  <c r="J106" i="16"/>
  <c r="J105" i="16"/>
  <c r="J104" i="16"/>
  <c r="J107" i="16"/>
  <c r="J125" i="16"/>
  <c r="J123" i="16"/>
  <c r="J122" i="16"/>
  <c r="J124" i="16"/>
  <c r="L46" i="16"/>
  <c r="L43" i="16"/>
  <c r="L44" i="16"/>
  <c r="L45" i="16"/>
  <c r="L55" i="16"/>
  <c r="J136" i="16"/>
  <c r="J85" i="16"/>
  <c r="J84" i="16"/>
  <c r="J83" i="16"/>
  <c r="J86" i="16"/>
  <c r="J92" i="16"/>
  <c r="J91" i="16"/>
  <c r="J90" i="16"/>
  <c r="J93" i="16"/>
  <c r="J143" i="16"/>
  <c r="J142" i="16"/>
  <c r="J141" i="16"/>
  <c r="J140" i="16"/>
  <c r="L62" i="16"/>
  <c r="L61" i="16"/>
  <c r="L63" i="16"/>
  <c r="L64" i="16"/>
  <c r="J147" i="16"/>
  <c r="J146" i="16"/>
  <c r="J149" i="16"/>
  <c r="L70" i="16"/>
  <c r="L67" i="16"/>
  <c r="L68" i="16"/>
  <c r="J148" i="16"/>
  <c r="L69" i="16"/>
  <c r="L58" i="16"/>
  <c r="L14" i="16"/>
  <c r="L13" i="16"/>
  <c r="L28" i="16"/>
  <c r="L27" i="16"/>
  <c r="L25" i="16"/>
  <c r="L26" i="16"/>
  <c r="L5" i="16"/>
  <c r="L7" i="16"/>
  <c r="L6" i="16"/>
  <c r="L4" i="16"/>
  <c r="L12" i="16"/>
  <c r="L19" i="16"/>
  <c r="L21" i="16"/>
  <c r="L20" i="16"/>
  <c r="L18" i="16"/>
  <c r="L32" i="16"/>
  <c r="L34" i="16"/>
  <c r="L33" i="16"/>
  <c r="L31" i="16"/>
  <c r="L11" i="16"/>
  <c r="N63" i="16" l="1"/>
  <c r="N62" i="16"/>
  <c r="N64" i="16"/>
  <c r="N61" i="16"/>
  <c r="N51" i="16"/>
  <c r="N52" i="16"/>
  <c r="N49" i="16"/>
  <c r="N50" i="16"/>
  <c r="N75" i="16"/>
  <c r="N76" i="16"/>
  <c r="N74" i="16"/>
  <c r="N73" i="16"/>
  <c r="N70" i="16"/>
  <c r="N67" i="16"/>
  <c r="N68" i="16"/>
  <c r="N69" i="16"/>
  <c r="N46" i="16"/>
  <c r="N43" i="16"/>
  <c r="N44" i="16"/>
  <c r="N45" i="16"/>
  <c r="N58" i="16"/>
  <c r="N55" i="16"/>
  <c r="N56" i="16"/>
  <c r="N57" i="16"/>
  <c r="N37" i="16"/>
  <c r="N40" i="16"/>
  <c r="N39" i="16"/>
  <c r="N38" i="16"/>
  <c r="N14" i="16"/>
  <c r="N13" i="16"/>
  <c r="N12" i="16"/>
  <c r="N11" i="16"/>
  <c r="N21" i="16"/>
  <c r="N20" i="16"/>
  <c r="N18" i="16"/>
  <c r="N19" i="16"/>
  <c r="N34" i="16"/>
  <c r="N33" i="16"/>
  <c r="N31" i="16"/>
  <c r="N32" i="16"/>
  <c r="N7" i="16"/>
  <c r="N5" i="16"/>
  <c r="N6" i="16"/>
  <c r="N4" i="16"/>
  <c r="N26" i="16"/>
  <c r="N27" i="16"/>
  <c r="N28" i="16"/>
  <c r="N25" i="16"/>
  <c r="O76" i="16" l="1"/>
  <c r="P76" i="16" s="1"/>
  <c r="O73" i="16"/>
  <c r="P73" i="16" s="1"/>
  <c r="O74" i="16"/>
  <c r="P74" i="16" s="1"/>
  <c r="O75" i="16"/>
  <c r="P75" i="16" s="1"/>
  <c r="O63" i="16"/>
  <c r="P63" i="16" s="1"/>
  <c r="O64" i="16"/>
  <c r="P64" i="16" s="1"/>
  <c r="O61" i="16"/>
  <c r="P61" i="16" s="1"/>
  <c r="O62" i="16"/>
  <c r="P62" i="16" s="1"/>
  <c r="O52" i="16"/>
  <c r="P52" i="16" s="1"/>
  <c r="O49" i="16"/>
  <c r="P49" i="16" s="1"/>
  <c r="O50" i="16"/>
  <c r="P50" i="16" s="1"/>
  <c r="O51" i="16"/>
  <c r="P51" i="16" s="1"/>
  <c r="O56" i="16"/>
  <c r="P56" i="16" s="1"/>
  <c r="O57" i="16"/>
  <c r="P57" i="16" s="1"/>
  <c r="O55" i="16"/>
  <c r="P55" i="16" s="1"/>
  <c r="O58" i="16"/>
  <c r="P58" i="16" s="1"/>
  <c r="S55" i="16" s="1"/>
  <c r="O44" i="16"/>
  <c r="P44" i="16" s="1"/>
  <c r="O45" i="16"/>
  <c r="P45" i="16" s="1"/>
  <c r="O46" i="16"/>
  <c r="P46" i="16" s="1"/>
  <c r="O43" i="16"/>
  <c r="P43" i="16" s="1"/>
  <c r="O68" i="16"/>
  <c r="P68" i="16" s="1"/>
  <c r="O69" i="16"/>
  <c r="P69" i="16" s="1"/>
  <c r="O70" i="16"/>
  <c r="P70" i="16" s="1"/>
  <c r="O67" i="16"/>
  <c r="P67" i="16" s="1"/>
  <c r="O39" i="16"/>
  <c r="P39" i="16" s="1"/>
  <c r="O40" i="16"/>
  <c r="P40" i="16" s="1"/>
  <c r="S37" i="16" s="1"/>
  <c r="S38" i="16" s="1"/>
  <c r="O38" i="16"/>
  <c r="P38" i="16" s="1"/>
  <c r="O37" i="16"/>
  <c r="P37" i="16" s="1"/>
  <c r="O26" i="16"/>
  <c r="P26" i="16" s="1"/>
  <c r="O28" i="16"/>
  <c r="P28" i="16" s="1"/>
  <c r="O27" i="16"/>
  <c r="P27" i="16" s="1"/>
  <c r="R25" i="16" s="1"/>
  <c r="O25" i="16"/>
  <c r="P25" i="16" s="1"/>
  <c r="O7" i="16"/>
  <c r="P7" i="16" s="1"/>
  <c r="S4" i="16" s="1"/>
  <c r="O6" i="16"/>
  <c r="P6" i="16" s="1"/>
  <c r="O4" i="16"/>
  <c r="P4" i="16" s="1"/>
  <c r="O5" i="16"/>
  <c r="P5" i="16" s="1"/>
  <c r="O34" i="16"/>
  <c r="P34" i="16" s="1"/>
  <c r="S31" i="16" s="1"/>
  <c r="O33" i="16"/>
  <c r="P33" i="16" s="1"/>
  <c r="O31" i="16"/>
  <c r="P31" i="16" s="1"/>
  <c r="O32" i="16"/>
  <c r="P32" i="16" s="1"/>
  <c r="O21" i="16"/>
  <c r="P21" i="16" s="1"/>
  <c r="O20" i="16"/>
  <c r="P20" i="16" s="1"/>
  <c r="O18" i="16"/>
  <c r="P18" i="16" s="1"/>
  <c r="O19" i="16"/>
  <c r="P19" i="16" s="1"/>
  <c r="O12" i="16"/>
  <c r="P12" i="16" s="1"/>
  <c r="O14" i="16"/>
  <c r="P14" i="16" s="1"/>
  <c r="S11" i="16" s="1"/>
  <c r="O13" i="16"/>
  <c r="P13" i="16" s="1"/>
  <c r="O11" i="16"/>
  <c r="P11" i="16" s="1"/>
  <c r="Q37" i="16" l="1"/>
  <c r="V37" i="16" s="1"/>
  <c r="AF37" i="16" s="1"/>
  <c r="AD37" i="16"/>
  <c r="S43" i="16"/>
  <c r="S44" i="16" s="1"/>
  <c r="S45" i="16" s="1"/>
  <c r="BJ39" i="16"/>
  <c r="R61" i="16"/>
  <c r="AP62" i="16" s="1"/>
  <c r="R67" i="16"/>
  <c r="AP68" i="16" s="1"/>
  <c r="R73" i="16"/>
  <c r="R74" i="16" s="1"/>
  <c r="S49" i="16"/>
  <c r="BJ51" i="16" s="1"/>
  <c r="R43" i="16"/>
  <c r="S67" i="16"/>
  <c r="BJ69" i="16" s="1"/>
  <c r="S25" i="16"/>
  <c r="S26" i="16" s="1"/>
  <c r="R55" i="16"/>
  <c r="AP56" i="16" s="1"/>
  <c r="R11" i="16"/>
  <c r="AP12" i="16" s="1"/>
  <c r="S73" i="16"/>
  <c r="S74" i="16" s="1"/>
  <c r="S61" i="16"/>
  <c r="S62" i="16" s="1"/>
  <c r="R37" i="16"/>
  <c r="R49" i="16"/>
  <c r="R50" i="16" s="1"/>
  <c r="S18" i="16"/>
  <c r="S19" i="16" s="1"/>
  <c r="R31" i="16"/>
  <c r="AP32" i="16" s="1"/>
  <c r="R18" i="16"/>
  <c r="AP19" i="16" s="1"/>
  <c r="Q43" i="16"/>
  <c r="Q44" i="16" s="1"/>
  <c r="Q38" i="16"/>
  <c r="Q39" i="16" s="1"/>
  <c r="R4" i="16"/>
  <c r="R5" i="16" s="1"/>
  <c r="Q25" i="16"/>
  <c r="Q26" i="16" s="1"/>
  <c r="Q18" i="16"/>
  <c r="Q19" i="16" s="1"/>
  <c r="Q67" i="16"/>
  <c r="V67" i="16" s="1"/>
  <c r="Q55" i="16"/>
  <c r="V55" i="16" s="1"/>
  <c r="Q4" i="16"/>
  <c r="V4" i="16" s="1"/>
  <c r="Q11" i="16"/>
  <c r="V11" i="16" s="1"/>
  <c r="Q73" i="16"/>
  <c r="Q74" i="16" s="1"/>
  <c r="Q61" i="16"/>
  <c r="V61" i="16" s="1"/>
  <c r="Q49" i="16"/>
  <c r="V49" i="16" s="1"/>
  <c r="Q31" i="16"/>
  <c r="V31" i="16" s="1"/>
  <c r="S5" i="16"/>
  <c r="BJ6" i="16"/>
  <c r="BJ57" i="16"/>
  <c r="S56" i="16"/>
  <c r="R62" i="16"/>
  <c r="S12" i="16"/>
  <c r="BJ13" i="16"/>
  <c r="BJ40" i="16"/>
  <c r="S39" i="16"/>
  <c r="S32" i="16"/>
  <c r="BJ33" i="16"/>
  <c r="R26" i="16"/>
  <c r="AP26" i="16"/>
  <c r="AE37" i="16" l="1"/>
  <c r="AD67" i="16"/>
  <c r="AE67" i="16"/>
  <c r="AF67" i="16"/>
  <c r="BZ69" i="16"/>
  <c r="BV69" i="16"/>
  <c r="BY69" i="16"/>
  <c r="BT69" i="16"/>
  <c r="CC69" i="16"/>
  <c r="BX69" i="16"/>
  <c r="BS69" i="16"/>
  <c r="CA69" i="16"/>
  <c r="BW69" i="16"/>
  <c r="BR69" i="16"/>
  <c r="AO147" i="16"/>
  <c r="BI68" i="16"/>
  <c r="BE68" i="16"/>
  <c r="AZ68" i="16"/>
  <c r="BH68" i="16"/>
  <c r="BD68" i="16"/>
  <c r="AY68" i="16"/>
  <c r="BF68" i="16"/>
  <c r="BB68" i="16"/>
  <c r="BG68" i="16"/>
  <c r="BC68" i="16"/>
  <c r="AX68" i="16"/>
  <c r="BR40" i="16"/>
  <c r="BL40" i="16"/>
  <c r="BO40" i="16"/>
  <c r="BK40" i="16"/>
  <c r="BT40" i="16"/>
  <c r="BN40" i="16"/>
  <c r="BS40" i="16"/>
  <c r="BM40" i="16"/>
  <c r="AF31" i="16"/>
  <c r="AE31" i="16"/>
  <c r="AD31" i="16"/>
  <c r="AF11" i="16"/>
  <c r="AE11" i="16"/>
  <c r="AD11" i="16"/>
  <c r="AX12" i="16"/>
  <c r="AZ12" i="16"/>
  <c r="AY12" i="16"/>
  <c r="AX62" i="16"/>
  <c r="AY62" i="16"/>
  <c r="AZ62" i="16"/>
  <c r="BK33" i="16"/>
  <c r="BT33" i="16"/>
  <c r="BS33" i="16"/>
  <c r="BM33" i="16"/>
  <c r="BR33" i="16"/>
  <c r="BZ57" i="16"/>
  <c r="BV57" i="16"/>
  <c r="BY57" i="16"/>
  <c r="BT57" i="16"/>
  <c r="CA57" i="16"/>
  <c r="BW57" i="16"/>
  <c r="BR57" i="16"/>
  <c r="CC57" i="16"/>
  <c r="BX57" i="16"/>
  <c r="BS57" i="16"/>
  <c r="AF49" i="16"/>
  <c r="AE49" i="16"/>
  <c r="AD49" i="16"/>
  <c r="AD4" i="16"/>
  <c r="AF4" i="16"/>
  <c r="AE4" i="16"/>
  <c r="AZ19" i="16"/>
  <c r="AY19" i="16"/>
  <c r="AX19" i="16"/>
  <c r="AO135" i="16"/>
  <c r="BI56" i="16"/>
  <c r="BE56" i="16"/>
  <c r="AZ56" i="16"/>
  <c r="BH56" i="16"/>
  <c r="BD56" i="16"/>
  <c r="AY56" i="16"/>
  <c r="BF56" i="16"/>
  <c r="BB56" i="16"/>
  <c r="BG56" i="16"/>
  <c r="BC56" i="16"/>
  <c r="AX56" i="16"/>
  <c r="BS51" i="16"/>
  <c r="BR51" i="16"/>
  <c r="BT51" i="16"/>
  <c r="BW39" i="16"/>
  <c r="BS39" i="16"/>
  <c r="BM39" i="16"/>
  <c r="BR39" i="16"/>
  <c r="BL39" i="16"/>
  <c r="BO39" i="16"/>
  <c r="BK39" i="16"/>
  <c r="BT39" i="16"/>
  <c r="BN39" i="16"/>
  <c r="AX26" i="16"/>
  <c r="AZ26" i="16"/>
  <c r="AY26" i="16"/>
  <c r="BT13" i="16"/>
  <c r="BS13" i="16"/>
  <c r="BM13" i="16"/>
  <c r="BR13" i="16"/>
  <c r="BR6" i="16"/>
  <c r="BT6" i="16"/>
  <c r="BS6" i="16"/>
  <c r="AF61" i="16"/>
  <c r="AE61" i="16"/>
  <c r="AD61" i="16"/>
  <c r="AD55" i="16"/>
  <c r="AE55" i="16"/>
  <c r="AF55" i="16"/>
  <c r="AZ32" i="16"/>
  <c r="AY32" i="16"/>
  <c r="AX32" i="16"/>
  <c r="BV39" i="16"/>
  <c r="BQ39" i="16"/>
  <c r="BU39" i="16" s="1"/>
  <c r="R68" i="16"/>
  <c r="AP69" i="16" s="1"/>
  <c r="CA39" i="16"/>
  <c r="BY39" i="16"/>
  <c r="BJ46" i="16"/>
  <c r="BX39" i="16"/>
  <c r="CC39" i="16"/>
  <c r="BJ45" i="16"/>
  <c r="BZ39" i="16"/>
  <c r="CB39" i="16"/>
  <c r="BJ63" i="16"/>
  <c r="AP74" i="16"/>
  <c r="R32" i="16"/>
  <c r="R33" i="16" s="1"/>
  <c r="R56" i="16"/>
  <c r="R57" i="16" s="1"/>
  <c r="S50" i="16"/>
  <c r="S51" i="16" s="1"/>
  <c r="AP5" i="16"/>
  <c r="R19" i="16"/>
  <c r="R20" i="16" s="1"/>
  <c r="BJ27" i="16"/>
  <c r="V73" i="16"/>
  <c r="AP44" i="16"/>
  <c r="R44" i="16"/>
  <c r="R12" i="16"/>
  <c r="AP13" i="16" s="1"/>
  <c r="AP50" i="16"/>
  <c r="S68" i="16"/>
  <c r="BJ70" i="16" s="1"/>
  <c r="BK69" i="16" s="1"/>
  <c r="BJ75" i="16"/>
  <c r="BJ20" i="16"/>
  <c r="V43" i="16"/>
  <c r="Q68" i="16"/>
  <c r="V68" i="16" s="1"/>
  <c r="R38" i="16"/>
  <c r="AP38" i="16"/>
  <c r="V25" i="16"/>
  <c r="Q5" i="16"/>
  <c r="V5" i="16" s="1"/>
  <c r="V38" i="16"/>
  <c r="V18" i="16"/>
  <c r="Q32" i="16"/>
  <c r="Q33" i="16" s="1"/>
  <c r="Q56" i="16"/>
  <c r="Q57" i="16" s="1"/>
  <c r="Q62" i="16"/>
  <c r="Q63" i="16" s="1"/>
  <c r="Q50" i="16"/>
  <c r="Q51" i="16" s="1"/>
  <c r="Q12" i="16"/>
  <c r="Q13" i="16" s="1"/>
  <c r="AP75" i="16"/>
  <c r="R75" i="16"/>
  <c r="AO105" i="16"/>
  <c r="AP105" i="16" s="1"/>
  <c r="BH26" i="16"/>
  <c r="BD26" i="16"/>
  <c r="BG26" i="16"/>
  <c r="BC26" i="16"/>
  <c r="BF26" i="16"/>
  <c r="BB26" i="16"/>
  <c r="BI26" i="16"/>
  <c r="BE26" i="16"/>
  <c r="AW26" i="16"/>
  <c r="BA26" i="16" s="1"/>
  <c r="CC6" i="16"/>
  <c r="BY6" i="16"/>
  <c r="BQ6" i="16"/>
  <c r="BU6" i="16" s="1"/>
  <c r="CA6" i="16"/>
  <c r="BW6" i="16"/>
  <c r="BV6" i="16"/>
  <c r="BX6" i="16"/>
  <c r="CB6" i="16"/>
  <c r="BZ6" i="16"/>
  <c r="Q75" i="16"/>
  <c r="V74" i="16"/>
  <c r="AP63" i="16"/>
  <c r="R63" i="16"/>
  <c r="BJ7" i="16"/>
  <c r="S6" i="16"/>
  <c r="Q45" i="16"/>
  <c r="V44" i="16"/>
  <c r="V19" i="16"/>
  <c r="Q20" i="16"/>
  <c r="BJ28" i="16"/>
  <c r="S27" i="16"/>
  <c r="V39" i="16"/>
  <c r="Q40" i="16"/>
  <c r="V40" i="16" s="1"/>
  <c r="CC33" i="16"/>
  <c r="BY33" i="16"/>
  <c r="BQ33" i="16"/>
  <c r="BU33" i="16" s="1"/>
  <c r="CB33" i="16"/>
  <c r="BX33" i="16"/>
  <c r="CA33" i="16"/>
  <c r="BW33" i="16"/>
  <c r="BZ33" i="16"/>
  <c r="BV33" i="16"/>
  <c r="R69" i="16"/>
  <c r="CA13" i="16"/>
  <c r="BW13" i="16"/>
  <c r="BZ13" i="16"/>
  <c r="BV13" i="16"/>
  <c r="CC13" i="16"/>
  <c r="BY13" i="16"/>
  <c r="BQ13" i="16"/>
  <c r="BU13" i="16" s="1"/>
  <c r="CB13" i="16"/>
  <c r="BX13" i="16"/>
  <c r="BJ58" i="16"/>
  <c r="BK57" i="16" s="1"/>
  <c r="S57" i="16"/>
  <c r="Q27" i="16"/>
  <c r="V26" i="16"/>
  <c r="AP6" i="16"/>
  <c r="R6" i="16"/>
  <c r="AP27" i="16"/>
  <c r="R27" i="16"/>
  <c r="CA40" i="16"/>
  <c r="BW40" i="16"/>
  <c r="CC40" i="16"/>
  <c r="BX40" i="16"/>
  <c r="CB40" i="16"/>
  <c r="BV40" i="16"/>
  <c r="BQ40" i="16"/>
  <c r="BU40" i="16" s="1"/>
  <c r="BZ40" i="16"/>
  <c r="BY40" i="16"/>
  <c r="BJ76" i="16"/>
  <c r="S75" i="16"/>
  <c r="BJ34" i="16"/>
  <c r="BO33" i="16" s="1"/>
  <c r="S33" i="16"/>
  <c r="BJ64" i="16"/>
  <c r="S63" i="16"/>
  <c r="BJ14" i="16"/>
  <c r="BN13" i="16" s="1"/>
  <c r="S13" i="16"/>
  <c r="BQ57" i="16"/>
  <c r="BU57" i="16" s="1"/>
  <c r="CB57" i="16"/>
  <c r="AP51" i="16"/>
  <c r="R51" i="16"/>
  <c r="BJ21" i="16"/>
  <c r="S20" i="16"/>
  <c r="S69" i="16" l="1"/>
  <c r="BK13" i="16"/>
  <c r="BL13" i="16"/>
  <c r="BL33" i="16"/>
  <c r="BN33" i="16"/>
  <c r="BT21" i="16"/>
  <c r="BN21" i="16"/>
  <c r="BS21" i="16"/>
  <c r="BM21" i="16"/>
  <c r="BR21" i="16"/>
  <c r="BL21" i="16"/>
  <c r="BK21" i="16"/>
  <c r="BO21" i="16"/>
  <c r="BZ64" i="16"/>
  <c r="BV64" i="16"/>
  <c r="BO64" i="16"/>
  <c r="BK64" i="16"/>
  <c r="BY64" i="16"/>
  <c r="BT64" i="16"/>
  <c r="BN64" i="16"/>
  <c r="BW64" i="16"/>
  <c r="BR64" i="16"/>
  <c r="BL64" i="16"/>
  <c r="CC64" i="16"/>
  <c r="BX64" i="16"/>
  <c r="BS64" i="16"/>
  <c r="BM64" i="16"/>
  <c r="CA64" i="16"/>
  <c r="CA76" i="16"/>
  <c r="BW76" i="16"/>
  <c r="BR76" i="16"/>
  <c r="BL76" i="16"/>
  <c r="BZ76" i="16"/>
  <c r="BV76" i="16"/>
  <c r="BO76" i="16"/>
  <c r="BK76" i="16"/>
  <c r="BY76" i="16"/>
  <c r="BT76" i="16"/>
  <c r="BN76" i="16"/>
  <c r="BM76" i="16"/>
  <c r="CC76" i="16"/>
  <c r="BS76" i="16"/>
  <c r="BX76" i="16"/>
  <c r="AE44" i="16"/>
  <c r="AD44" i="16"/>
  <c r="AF44" i="16"/>
  <c r="AO154" i="16"/>
  <c r="BI75" i="16"/>
  <c r="BE75" i="16"/>
  <c r="AZ75" i="16"/>
  <c r="BG75" i="16"/>
  <c r="BB75" i="16"/>
  <c r="BF75" i="16"/>
  <c r="AY75" i="16"/>
  <c r="BD75" i="16"/>
  <c r="AX75" i="16"/>
  <c r="BH75" i="16"/>
  <c r="BC75" i="16"/>
  <c r="AF5" i="16"/>
  <c r="AE5" i="16"/>
  <c r="AD5" i="16"/>
  <c r="AE68" i="16"/>
  <c r="AD68" i="16"/>
  <c r="AF68" i="16"/>
  <c r="CC70" i="16"/>
  <c r="BX70" i="16"/>
  <c r="BS70" i="16"/>
  <c r="BM70" i="16"/>
  <c r="CA70" i="16"/>
  <c r="BW70" i="16"/>
  <c r="BR70" i="16"/>
  <c r="BL70" i="16"/>
  <c r="BZ70" i="16"/>
  <c r="BV70" i="16"/>
  <c r="BO70" i="16"/>
  <c r="BK70" i="16"/>
  <c r="BY70" i="16"/>
  <c r="BT70" i="16"/>
  <c r="BN70" i="16"/>
  <c r="AZ44" i="16"/>
  <c r="AY44" i="16"/>
  <c r="AX44" i="16"/>
  <c r="AZ5" i="16"/>
  <c r="AY5" i="16"/>
  <c r="AX5" i="16"/>
  <c r="AO153" i="16"/>
  <c r="BG74" i="16"/>
  <c r="BC74" i="16"/>
  <c r="AX74" i="16"/>
  <c r="BF74" i="16"/>
  <c r="BB74" i="16"/>
  <c r="BH74" i="16"/>
  <c r="BD74" i="16"/>
  <c r="AY74" i="16"/>
  <c r="BI74" i="16"/>
  <c r="BE74" i="16"/>
  <c r="AZ74" i="16"/>
  <c r="BZ45" i="16"/>
  <c r="BV45" i="16"/>
  <c r="BO45" i="16"/>
  <c r="BK45" i="16"/>
  <c r="BY45" i="16"/>
  <c r="BT45" i="16"/>
  <c r="BN45" i="16"/>
  <c r="CC45" i="16"/>
  <c r="BX45" i="16"/>
  <c r="BS45" i="16"/>
  <c r="BM45" i="16"/>
  <c r="BL45" i="16"/>
  <c r="CA45" i="16"/>
  <c r="BR45" i="16"/>
  <c r="BW45" i="16"/>
  <c r="BL69" i="16"/>
  <c r="BM69" i="16"/>
  <c r="BN69" i="16"/>
  <c r="BO69" i="16"/>
  <c r="AZ27" i="16"/>
  <c r="AY27" i="16"/>
  <c r="AX27" i="16"/>
  <c r="AE39" i="16"/>
  <c r="Y39" i="16"/>
  <c r="AD39" i="16"/>
  <c r="X39" i="16"/>
  <c r="AA39" i="16"/>
  <c r="W39" i="16"/>
  <c r="AF39" i="16"/>
  <c r="Z39" i="16"/>
  <c r="AF19" i="16"/>
  <c r="AE19" i="16"/>
  <c r="AD19" i="16"/>
  <c r="BT7" i="16"/>
  <c r="BN7" i="16"/>
  <c r="BS7" i="16"/>
  <c r="BM7" i="16"/>
  <c r="BR7" i="16"/>
  <c r="BL7" i="16"/>
  <c r="BK7" i="16"/>
  <c r="BO7" i="16"/>
  <c r="AF38" i="16"/>
  <c r="Z38" i="16"/>
  <c r="AE38" i="16"/>
  <c r="Y38" i="16"/>
  <c r="AD38" i="16"/>
  <c r="X38" i="16"/>
  <c r="W38" i="16"/>
  <c r="AA38" i="16"/>
  <c r="AA37" i="16"/>
  <c r="W37" i="16"/>
  <c r="Y37" i="16"/>
  <c r="X37" i="16"/>
  <c r="Z37" i="16"/>
  <c r="BY75" i="16"/>
  <c r="BT75" i="16"/>
  <c r="BN75" i="16"/>
  <c r="CA75" i="16"/>
  <c r="BV75" i="16"/>
  <c r="BM75" i="16"/>
  <c r="BZ75" i="16"/>
  <c r="BS75" i="16"/>
  <c r="BL75" i="16"/>
  <c r="CC75" i="16"/>
  <c r="BW75" i="16"/>
  <c r="BO75" i="16"/>
  <c r="BX75" i="16"/>
  <c r="BR75" i="16"/>
  <c r="BK75" i="16"/>
  <c r="CC46" i="16"/>
  <c r="BX46" i="16"/>
  <c r="BS46" i="16"/>
  <c r="BM46" i="16"/>
  <c r="CA46" i="16"/>
  <c r="BW46" i="16"/>
  <c r="BR46" i="16"/>
  <c r="BL46" i="16"/>
  <c r="BZ46" i="16"/>
  <c r="BV46" i="16"/>
  <c r="BO46" i="16"/>
  <c r="BP46" i="16" s="1"/>
  <c r="BK46" i="16"/>
  <c r="BY46" i="16"/>
  <c r="BN46" i="16"/>
  <c r="BT46" i="16"/>
  <c r="BN6" i="16"/>
  <c r="BL6" i="16"/>
  <c r="AX6" i="16"/>
  <c r="AZ6" i="16"/>
  <c r="AY6" i="16"/>
  <c r="CC58" i="16"/>
  <c r="BX58" i="16"/>
  <c r="BS58" i="16"/>
  <c r="BM58" i="16"/>
  <c r="CA58" i="16"/>
  <c r="BW58" i="16"/>
  <c r="BR58" i="16"/>
  <c r="BL58" i="16"/>
  <c r="BZ58" i="16"/>
  <c r="BV58" i="16"/>
  <c r="BO58" i="16"/>
  <c r="BK58" i="16"/>
  <c r="BY58" i="16"/>
  <c r="BT58" i="16"/>
  <c r="BN58" i="16"/>
  <c r="BR28" i="16"/>
  <c r="BL28" i="16"/>
  <c r="BO28" i="16"/>
  <c r="BK28" i="16"/>
  <c r="BT28" i="16"/>
  <c r="BN28" i="16"/>
  <c r="BS28" i="16"/>
  <c r="BM28" i="16"/>
  <c r="AY63" i="16"/>
  <c r="AX63" i="16"/>
  <c r="AZ63" i="16"/>
  <c r="AF25" i="16"/>
  <c r="AE25" i="16"/>
  <c r="AD25" i="16"/>
  <c r="AD43" i="16"/>
  <c r="AF43" i="16"/>
  <c r="AE43" i="16"/>
  <c r="AO129" i="16"/>
  <c r="BG50" i="16"/>
  <c r="BC50" i="16"/>
  <c r="AX50" i="16"/>
  <c r="BF50" i="16"/>
  <c r="BB50" i="16"/>
  <c r="BI50" i="16"/>
  <c r="BE50" i="16"/>
  <c r="AZ50" i="16"/>
  <c r="BD50" i="16"/>
  <c r="AY50" i="16"/>
  <c r="BH50" i="16"/>
  <c r="AF73" i="16"/>
  <c r="AE73" i="16"/>
  <c r="AD73" i="16"/>
  <c r="CC63" i="16"/>
  <c r="BX63" i="16"/>
  <c r="BS63" i="16"/>
  <c r="BM63" i="16"/>
  <c r="CA63" i="16"/>
  <c r="BW63" i="16"/>
  <c r="BR63" i="16"/>
  <c r="BL63" i="16"/>
  <c r="BY63" i="16"/>
  <c r="BT63" i="16"/>
  <c r="BN63" i="16"/>
  <c r="BZ63" i="16"/>
  <c r="BV63" i="16"/>
  <c r="BO63" i="16"/>
  <c r="BK63" i="16"/>
  <c r="BK6" i="16"/>
  <c r="AO130" i="16"/>
  <c r="BH51" i="16"/>
  <c r="BD51" i="16"/>
  <c r="AY51" i="16"/>
  <c r="BG51" i="16"/>
  <c r="BC51" i="16"/>
  <c r="AX51" i="16"/>
  <c r="BF51" i="16"/>
  <c r="BB51" i="16"/>
  <c r="AZ51" i="16"/>
  <c r="BE51" i="16"/>
  <c r="BI51" i="16"/>
  <c r="BR14" i="16"/>
  <c r="BL14" i="16"/>
  <c r="BO14" i="16"/>
  <c r="BK14" i="16"/>
  <c r="BT14" i="16"/>
  <c r="BN14" i="16"/>
  <c r="BS14" i="16"/>
  <c r="BM14" i="16"/>
  <c r="BR34" i="16"/>
  <c r="BL34" i="16"/>
  <c r="BO34" i="16"/>
  <c r="BK34" i="16"/>
  <c r="BT34" i="16"/>
  <c r="BN34" i="16"/>
  <c r="BM34" i="16"/>
  <c r="BS34" i="16"/>
  <c r="AD26" i="16"/>
  <c r="AF26" i="16"/>
  <c r="AE26" i="16"/>
  <c r="AD40" i="16"/>
  <c r="X40" i="16"/>
  <c r="AA40" i="16"/>
  <c r="W40" i="16"/>
  <c r="AF40" i="16"/>
  <c r="Z40" i="16"/>
  <c r="AE40" i="16"/>
  <c r="Y40" i="16"/>
  <c r="AF74" i="16"/>
  <c r="AE74" i="16"/>
  <c r="AD74" i="16"/>
  <c r="AZ105" i="16"/>
  <c r="AY105" i="16"/>
  <c r="AX105" i="16"/>
  <c r="AD18" i="16"/>
  <c r="AF18" i="16"/>
  <c r="AE18" i="16"/>
  <c r="AZ38" i="16"/>
  <c r="AY38" i="16"/>
  <c r="AX38" i="16"/>
  <c r="BR20" i="16"/>
  <c r="BL20" i="16"/>
  <c r="BO20" i="16"/>
  <c r="BK20" i="16"/>
  <c r="BT20" i="16"/>
  <c r="BN20" i="16"/>
  <c r="BM20" i="16"/>
  <c r="BS20" i="16"/>
  <c r="AZ13" i="16"/>
  <c r="AY13" i="16"/>
  <c r="AX13" i="16"/>
  <c r="BT27" i="16"/>
  <c r="BN27" i="16"/>
  <c r="BS27" i="16"/>
  <c r="BM27" i="16"/>
  <c r="BR27" i="16"/>
  <c r="BL27" i="16"/>
  <c r="BO27" i="16"/>
  <c r="BK27" i="16"/>
  <c r="BF69" i="16"/>
  <c r="BB69" i="16"/>
  <c r="BI69" i="16"/>
  <c r="BE69" i="16"/>
  <c r="AZ69" i="16"/>
  <c r="BH69" i="16"/>
  <c r="BD69" i="16"/>
  <c r="AY69" i="16"/>
  <c r="AO148" i="16"/>
  <c r="BG69" i="16"/>
  <c r="BC69" i="16"/>
  <c r="AX69" i="16"/>
  <c r="BM6" i="16"/>
  <c r="BO6" i="16"/>
  <c r="BP6" i="16" s="1"/>
  <c r="BO13" i="16"/>
  <c r="BP13" i="16" s="1"/>
  <c r="BM57" i="16"/>
  <c r="BL57" i="16"/>
  <c r="BN57" i="16"/>
  <c r="BO57" i="16"/>
  <c r="BP39" i="16"/>
  <c r="BJ52" i="16"/>
  <c r="BQ46" i="16"/>
  <c r="BU46" i="16" s="1"/>
  <c r="AP33" i="16"/>
  <c r="V32" i="16"/>
  <c r="V62" i="16"/>
  <c r="R13" i="16"/>
  <c r="AP14" i="16" s="1"/>
  <c r="AP57" i="16"/>
  <c r="Q69" i="16"/>
  <c r="Q70" i="16" s="1"/>
  <c r="V70" i="16" s="1"/>
  <c r="Q6" i="16"/>
  <c r="Q7" i="16" s="1"/>
  <c r="V7" i="16" s="1"/>
  <c r="AP20" i="16"/>
  <c r="V56" i="16"/>
  <c r="R45" i="16"/>
  <c r="AP45" i="16"/>
  <c r="R39" i="16"/>
  <c r="AP39" i="16"/>
  <c r="V12" i="16"/>
  <c r="BP40" i="16"/>
  <c r="V50" i="16"/>
  <c r="BQ63" i="16"/>
  <c r="BU63" i="16" s="1"/>
  <c r="BQ28" i="16"/>
  <c r="BU28" i="16" s="1"/>
  <c r="Q21" i="16"/>
  <c r="V21" i="16" s="1"/>
  <c r="Z18" i="16" s="1"/>
  <c r="V20" i="16"/>
  <c r="R64" i="16"/>
  <c r="AP64" i="16"/>
  <c r="AU62" i="16" s="1"/>
  <c r="BQ75" i="16"/>
  <c r="BU75" i="16" s="1"/>
  <c r="BZ34" i="16"/>
  <c r="BV34" i="16"/>
  <c r="CC34" i="16"/>
  <c r="BY34" i="16"/>
  <c r="BQ34" i="16"/>
  <c r="BU34" i="16" s="1"/>
  <c r="CB34" i="16"/>
  <c r="BX34" i="16"/>
  <c r="CA34" i="16"/>
  <c r="BW34" i="16"/>
  <c r="AP28" i="16"/>
  <c r="AR26" i="16" s="1"/>
  <c r="R28" i="16"/>
  <c r="Q14" i="16"/>
  <c r="V14" i="16" s="1"/>
  <c r="V13" i="16"/>
  <c r="Q64" i="16"/>
  <c r="V64" i="16" s="1"/>
  <c r="V63" i="16"/>
  <c r="Q76" i="16"/>
  <c r="V76" i="16" s="1"/>
  <c r="Z73" i="16" s="1"/>
  <c r="V75" i="16"/>
  <c r="Q52" i="16"/>
  <c r="V52" i="16" s="1"/>
  <c r="V51" i="16"/>
  <c r="AP58" i="16"/>
  <c r="R58" i="16"/>
  <c r="AP34" i="16"/>
  <c r="R34" i="16"/>
  <c r="AO106" i="16"/>
  <c r="AP106" i="16" s="1"/>
  <c r="BG27" i="16"/>
  <c r="BC27" i="16"/>
  <c r="BF27" i="16"/>
  <c r="BB27" i="16"/>
  <c r="BI27" i="16"/>
  <c r="BE27" i="16"/>
  <c r="AW27" i="16"/>
  <c r="BA27" i="16" s="1"/>
  <c r="BH27" i="16"/>
  <c r="BD27" i="16"/>
  <c r="AP7" i="16"/>
  <c r="R7" i="16"/>
  <c r="BQ58" i="16"/>
  <c r="BU58" i="16" s="1"/>
  <c r="CB58" i="16"/>
  <c r="AP70" i="16"/>
  <c r="AQ69" i="16" s="1"/>
  <c r="R70" i="16"/>
  <c r="BQ70" i="16"/>
  <c r="BU70" i="16" s="1"/>
  <c r="AP21" i="16"/>
  <c r="R21" i="16"/>
  <c r="BF105" i="16"/>
  <c r="BB105" i="16"/>
  <c r="BE105" i="16"/>
  <c r="AW105" i="16"/>
  <c r="BA105" i="16" s="1"/>
  <c r="BH105" i="16"/>
  <c r="BD105" i="16"/>
  <c r="BG105" i="16"/>
  <c r="BC105" i="16"/>
  <c r="AO103" i="16"/>
  <c r="AP76" i="16"/>
  <c r="AS75" i="16" s="1"/>
  <c r="R76" i="16"/>
  <c r="Q28" i="16"/>
  <c r="V28" i="16" s="1"/>
  <c r="V27" i="16"/>
  <c r="Y25" i="16" s="1"/>
  <c r="CB14" i="16"/>
  <c r="BX14" i="16"/>
  <c r="CA14" i="16"/>
  <c r="BW14" i="16"/>
  <c r="BZ14" i="16"/>
  <c r="BV14" i="16"/>
  <c r="CC14" i="16"/>
  <c r="BQ14" i="16"/>
  <c r="BU14" i="16" s="1"/>
  <c r="BY14" i="16"/>
  <c r="Q34" i="16"/>
  <c r="V34" i="16" s="1"/>
  <c r="V33" i="16"/>
  <c r="R52" i="16"/>
  <c r="AP52" i="16"/>
  <c r="AQ50" i="16" s="1"/>
  <c r="V57" i="16"/>
  <c r="Q58" i="16"/>
  <c r="V58" i="16" s="1"/>
  <c r="V45" i="16"/>
  <c r="W44" i="16" s="1"/>
  <c r="Q46" i="16"/>
  <c r="V46" i="16" s="1"/>
  <c r="X43" i="16" s="1"/>
  <c r="BZ7" i="16"/>
  <c r="BV7" i="16"/>
  <c r="CB7" i="16"/>
  <c r="BX7" i="16"/>
  <c r="BW7" i="16"/>
  <c r="CC7" i="16"/>
  <c r="CA7" i="16"/>
  <c r="BY7" i="16"/>
  <c r="BQ7" i="16"/>
  <c r="BU7" i="16" s="1"/>
  <c r="AB38" i="16"/>
  <c r="AC38" i="16"/>
  <c r="AG38" i="16" s="1"/>
  <c r="R14" i="16"/>
  <c r="X44" i="16" l="1"/>
  <c r="Y44" i="16"/>
  <c r="AT51" i="16"/>
  <c r="AU75" i="16"/>
  <c r="AA44" i="16"/>
  <c r="AS69" i="16"/>
  <c r="AT69" i="16"/>
  <c r="BP27" i="16"/>
  <c r="AR50" i="16"/>
  <c r="AQ27" i="16"/>
  <c r="AT75" i="16"/>
  <c r="AU51" i="16"/>
  <c r="Z19" i="16"/>
  <c r="AQ51" i="16"/>
  <c r="AR51" i="16"/>
  <c r="AS51" i="16"/>
  <c r="AS50" i="16"/>
  <c r="AT50" i="16"/>
  <c r="AU74" i="16"/>
  <c r="AX14" i="16"/>
  <c r="AR14" i="16"/>
  <c r="AU14" i="16"/>
  <c r="AQ14" i="16"/>
  <c r="AZ14" i="16"/>
  <c r="AT14" i="16"/>
  <c r="AS14" i="16"/>
  <c r="AY14" i="16"/>
  <c r="AU12" i="16"/>
  <c r="AS12" i="16"/>
  <c r="AQ12" i="16"/>
  <c r="AT12" i="16"/>
  <c r="AT13" i="16"/>
  <c r="AR13" i="16"/>
  <c r="AQ13" i="16"/>
  <c r="AR12" i="16"/>
  <c r="AS13" i="16"/>
  <c r="AU13" i="16"/>
  <c r="Y74" i="16"/>
  <c r="AA74" i="16"/>
  <c r="AD58" i="16"/>
  <c r="X58" i="16"/>
  <c r="AA58" i="16"/>
  <c r="W58" i="16"/>
  <c r="AF58" i="16"/>
  <c r="Z58" i="16"/>
  <c r="AE58" i="16"/>
  <c r="Y58" i="16"/>
  <c r="AD33" i="16"/>
  <c r="X33" i="16"/>
  <c r="AA33" i="16"/>
  <c r="W33" i="16"/>
  <c r="AF33" i="16"/>
  <c r="Z33" i="16"/>
  <c r="AE33" i="16"/>
  <c r="Y33" i="16"/>
  <c r="AD28" i="16"/>
  <c r="X28" i="16"/>
  <c r="AA28" i="16"/>
  <c r="W28" i="16"/>
  <c r="AF28" i="16"/>
  <c r="Z28" i="16"/>
  <c r="AE28" i="16"/>
  <c r="Y28" i="16"/>
  <c r="AO149" i="16"/>
  <c r="BH70" i="16"/>
  <c r="BD70" i="16"/>
  <c r="AY70" i="16"/>
  <c r="AS70" i="16"/>
  <c r="BG70" i="16"/>
  <c r="BC70" i="16"/>
  <c r="AX70" i="16"/>
  <c r="AR70" i="16"/>
  <c r="BI70" i="16"/>
  <c r="BE70" i="16"/>
  <c r="AZ70" i="16"/>
  <c r="AT70" i="16"/>
  <c r="BF70" i="16"/>
  <c r="BB70" i="16"/>
  <c r="AU70" i="16"/>
  <c r="AQ70" i="16"/>
  <c r="AZ7" i="16"/>
  <c r="AT7" i="16"/>
  <c r="AY7" i="16"/>
  <c r="AS7" i="16"/>
  <c r="AX7" i="16"/>
  <c r="AR7" i="16"/>
  <c r="AU7" i="16"/>
  <c r="AQ7" i="16"/>
  <c r="AX34" i="16"/>
  <c r="AR34" i="16"/>
  <c r="AU34" i="16"/>
  <c r="AQ34" i="16"/>
  <c r="AZ34" i="16"/>
  <c r="AT34" i="16"/>
  <c r="AY34" i="16"/>
  <c r="AS34" i="16"/>
  <c r="AD51" i="16"/>
  <c r="X51" i="16"/>
  <c r="AA51" i="16"/>
  <c r="W51" i="16"/>
  <c r="AF51" i="16"/>
  <c r="Z51" i="16"/>
  <c r="AE51" i="16"/>
  <c r="Y51" i="16"/>
  <c r="AD63" i="16"/>
  <c r="X63" i="16"/>
  <c r="AA63" i="16"/>
  <c r="W63" i="16"/>
  <c r="AE63" i="16"/>
  <c r="Y63" i="16"/>
  <c r="AF63" i="16"/>
  <c r="Z63" i="16"/>
  <c r="AO143" i="16"/>
  <c r="BF64" i="16"/>
  <c r="BB64" i="16"/>
  <c r="AU64" i="16"/>
  <c r="AQ64" i="16"/>
  <c r="BI64" i="16"/>
  <c r="BE64" i="16"/>
  <c r="AZ64" i="16"/>
  <c r="AT64" i="16"/>
  <c r="BH64" i="16"/>
  <c r="BD64" i="16"/>
  <c r="AY64" i="16"/>
  <c r="AS64" i="16"/>
  <c r="BG64" i="16"/>
  <c r="BC64" i="16"/>
  <c r="AX64" i="16"/>
  <c r="AR64" i="16"/>
  <c r="AZ45" i="16"/>
  <c r="AY45" i="16"/>
  <c r="AX45" i="16"/>
  <c r="AF7" i="16"/>
  <c r="AE7" i="16"/>
  <c r="AD7" i="16"/>
  <c r="AA62" i="16"/>
  <c r="W62" i="16"/>
  <c r="AF62" i="16"/>
  <c r="Z62" i="16"/>
  <c r="AD62" i="16"/>
  <c r="X62" i="16"/>
  <c r="AE62" i="16"/>
  <c r="Y62" i="16"/>
  <c r="AA61" i="16"/>
  <c r="Y61" i="16"/>
  <c r="X61" i="16"/>
  <c r="Z61" i="16"/>
  <c r="W61" i="16"/>
  <c r="BO52" i="16"/>
  <c r="BK52" i="16"/>
  <c r="BT52" i="16"/>
  <c r="BN52" i="16"/>
  <c r="BR52" i="16"/>
  <c r="BL52" i="16"/>
  <c r="BS52" i="16"/>
  <c r="BM52" i="16"/>
  <c r="BO51" i="16"/>
  <c r="BM51" i="16"/>
  <c r="BL51" i="16"/>
  <c r="BK51" i="16"/>
  <c r="BN51" i="16"/>
  <c r="BP51" i="16" s="1"/>
  <c r="AQ62" i="16"/>
  <c r="X25" i="16"/>
  <c r="Z25" i="16"/>
  <c r="AT62" i="16"/>
  <c r="AR68" i="16"/>
  <c r="AA26" i="16"/>
  <c r="W19" i="16"/>
  <c r="AS5" i="16"/>
  <c r="AU26" i="16"/>
  <c r="X18" i="16"/>
  <c r="Z26" i="16"/>
  <c r="X26" i="16"/>
  <c r="W73" i="16"/>
  <c r="X73" i="16"/>
  <c r="Y73" i="16"/>
  <c r="Y43" i="16"/>
  <c r="W43" i="16"/>
  <c r="X19" i="16"/>
  <c r="AR27" i="16"/>
  <c r="AT27" i="16"/>
  <c r="AU5" i="16"/>
  <c r="AT68" i="16"/>
  <c r="AR62" i="16"/>
  <c r="AU69" i="16"/>
  <c r="Y18" i="16"/>
  <c r="AA18" i="16"/>
  <c r="AT6" i="16"/>
  <c r="AR6" i="16"/>
  <c r="AQ5" i="16"/>
  <c r="AD46" i="16"/>
  <c r="X46" i="16"/>
  <c r="AA46" i="16"/>
  <c r="W46" i="16"/>
  <c r="AF46" i="16"/>
  <c r="Z46" i="16"/>
  <c r="AE46" i="16"/>
  <c r="Y46" i="16"/>
  <c r="AF57" i="16"/>
  <c r="Z57" i="16"/>
  <c r="W57" i="16"/>
  <c r="AE57" i="16"/>
  <c r="Y57" i="16"/>
  <c r="AA57" i="16"/>
  <c r="AD57" i="16"/>
  <c r="X57" i="16"/>
  <c r="CF34" i="16"/>
  <c r="AE34" i="16"/>
  <c r="Y34" i="16"/>
  <c r="CE34" i="16"/>
  <c r="AD34" i="16"/>
  <c r="X34" i="16"/>
  <c r="AA34" i="16"/>
  <c r="W34" i="16"/>
  <c r="Z34" i="16"/>
  <c r="AF34" i="16"/>
  <c r="CG34" i="16"/>
  <c r="AZ21" i="16"/>
  <c r="AT21" i="16"/>
  <c r="AY21" i="16"/>
  <c r="AS21" i="16"/>
  <c r="AX21" i="16"/>
  <c r="AR21" i="16"/>
  <c r="AU21" i="16"/>
  <c r="AQ21" i="16"/>
  <c r="AF52" i="16"/>
  <c r="Z52" i="16"/>
  <c r="AE52" i="16"/>
  <c r="Y52" i="16"/>
  <c r="AD52" i="16"/>
  <c r="X52" i="16"/>
  <c r="AA52" i="16"/>
  <c r="W52" i="16"/>
  <c r="AF64" i="16"/>
  <c r="Z64" i="16"/>
  <c r="AE64" i="16"/>
  <c r="Y64" i="16"/>
  <c r="W64" i="16"/>
  <c r="AD64" i="16"/>
  <c r="X64" i="16"/>
  <c r="AA64" i="16"/>
  <c r="AX28" i="16"/>
  <c r="AR28" i="16"/>
  <c r="AU28" i="16"/>
  <c r="AQ28" i="16"/>
  <c r="AZ28" i="16"/>
  <c r="AT28" i="16"/>
  <c r="AY28" i="16"/>
  <c r="AS28" i="16"/>
  <c r="AD12" i="16"/>
  <c r="X12" i="16"/>
  <c r="AA12" i="16"/>
  <c r="W12" i="16"/>
  <c r="AF12" i="16"/>
  <c r="Z12" i="16"/>
  <c r="AE12" i="16"/>
  <c r="Y12" i="16"/>
  <c r="Y11" i="16"/>
  <c r="W11" i="16"/>
  <c r="Z11" i="16"/>
  <c r="X11" i="16"/>
  <c r="AA11" i="16"/>
  <c r="AD70" i="16"/>
  <c r="AF70" i="16"/>
  <c r="AE70" i="16"/>
  <c r="AA32" i="16"/>
  <c r="W32" i="16"/>
  <c r="AF32" i="16"/>
  <c r="Z32" i="16"/>
  <c r="AE32" i="16"/>
  <c r="Y32" i="16"/>
  <c r="X32" i="16"/>
  <c r="AD32" i="16"/>
  <c r="W31" i="16"/>
  <c r="Z31" i="16"/>
  <c r="X31" i="16"/>
  <c r="Y31" i="16"/>
  <c r="AA31" i="16"/>
  <c r="AF45" i="16"/>
  <c r="Z45" i="16"/>
  <c r="AE45" i="16"/>
  <c r="Y45" i="16"/>
  <c r="AD45" i="16"/>
  <c r="X45" i="16"/>
  <c r="W45" i="16"/>
  <c r="AA45" i="16"/>
  <c r="BF52" i="16"/>
  <c r="BB52" i="16"/>
  <c r="AU52" i="16"/>
  <c r="AQ52" i="16"/>
  <c r="AO131" i="16"/>
  <c r="BI52" i="16"/>
  <c r="BE52" i="16"/>
  <c r="AZ52" i="16"/>
  <c r="AT52" i="16"/>
  <c r="BG52" i="16"/>
  <c r="BC52" i="16"/>
  <c r="AX52" i="16"/>
  <c r="AR52" i="16"/>
  <c r="BH52" i="16"/>
  <c r="BD52" i="16"/>
  <c r="AY52" i="16"/>
  <c r="AS52" i="16"/>
  <c r="BG76" i="16"/>
  <c r="BC76" i="16"/>
  <c r="AX76" i="16"/>
  <c r="AR76" i="16"/>
  <c r="BF76" i="16"/>
  <c r="BB76" i="16"/>
  <c r="AU76" i="16"/>
  <c r="AQ76" i="16"/>
  <c r="BI76" i="16"/>
  <c r="BE76" i="16"/>
  <c r="AZ76" i="16"/>
  <c r="AT76" i="16"/>
  <c r="AO155" i="16"/>
  <c r="AS76" i="16"/>
  <c r="BH76" i="16"/>
  <c r="AY76" i="16"/>
  <c r="BD76" i="16"/>
  <c r="AZ106" i="16"/>
  <c r="AY106" i="16"/>
  <c r="AX106" i="16"/>
  <c r="AE75" i="16"/>
  <c r="Y75" i="16"/>
  <c r="AF75" i="16"/>
  <c r="X75" i="16"/>
  <c r="AD75" i="16"/>
  <c r="W75" i="16"/>
  <c r="Z75" i="16"/>
  <c r="AA75" i="16"/>
  <c r="AF13" i="16"/>
  <c r="Z13" i="16"/>
  <c r="AE13" i="16"/>
  <c r="Y13" i="16"/>
  <c r="AD13" i="16"/>
  <c r="X13" i="16"/>
  <c r="AA13" i="16"/>
  <c r="W13" i="16"/>
  <c r="AD20" i="16"/>
  <c r="X20" i="16"/>
  <c r="AA20" i="16"/>
  <c r="W20" i="16"/>
  <c r="AF20" i="16"/>
  <c r="Z20" i="16"/>
  <c r="Y20" i="16"/>
  <c r="AE20" i="16"/>
  <c r="AY39" i="16"/>
  <c r="AX39" i="16"/>
  <c r="AZ39" i="16"/>
  <c r="AE56" i="16"/>
  <c r="Y56" i="16"/>
  <c r="Z56" i="16"/>
  <c r="AD56" i="16"/>
  <c r="X56" i="16"/>
  <c r="AF56" i="16"/>
  <c r="AA56" i="16"/>
  <c r="W56" i="16"/>
  <c r="AA55" i="16"/>
  <c r="Z55" i="16"/>
  <c r="X55" i="16"/>
  <c r="W55" i="16"/>
  <c r="Y55" i="16"/>
  <c r="AO136" i="16"/>
  <c r="BF57" i="16"/>
  <c r="BB57" i="16"/>
  <c r="AU57" i="16"/>
  <c r="AQ57" i="16"/>
  <c r="BI57" i="16"/>
  <c r="BE57" i="16"/>
  <c r="AZ57" i="16"/>
  <c r="AT57" i="16"/>
  <c r="BG57" i="16"/>
  <c r="BC57" i="16"/>
  <c r="AX57" i="16"/>
  <c r="AR57" i="16"/>
  <c r="BH57" i="16"/>
  <c r="BD57" i="16"/>
  <c r="AY57" i="16"/>
  <c r="AS57" i="16"/>
  <c r="AT56" i="16"/>
  <c r="AU56" i="16"/>
  <c r="AR56" i="16"/>
  <c r="AQ56" i="16"/>
  <c r="AS56" i="16"/>
  <c r="AU33" i="16"/>
  <c r="AQ33" i="16"/>
  <c r="AZ33" i="16"/>
  <c r="AT33" i="16"/>
  <c r="AY33" i="16"/>
  <c r="AS33" i="16"/>
  <c r="AR33" i="16"/>
  <c r="AX33" i="16"/>
  <c r="AU32" i="16"/>
  <c r="AS32" i="16"/>
  <c r="AQ32" i="16"/>
  <c r="AT32" i="16"/>
  <c r="AR32" i="16"/>
  <c r="AS26" i="16"/>
  <c r="AR69" i="16"/>
  <c r="W74" i="16"/>
  <c r="AA73" i="16"/>
  <c r="AU50" i="16"/>
  <c r="Z43" i="16"/>
  <c r="AA43" i="16"/>
  <c r="W25" i="16"/>
  <c r="AQ63" i="16"/>
  <c r="AT63" i="16"/>
  <c r="AR63" i="16"/>
  <c r="AS63" i="16"/>
  <c r="AS6" i="16"/>
  <c r="AQ6" i="16"/>
  <c r="AR5" i="16"/>
  <c r="AT5" i="16"/>
  <c r="AR75" i="16"/>
  <c r="AS68" i="16"/>
  <c r="AT26" i="16"/>
  <c r="AF27" i="16"/>
  <c r="Z27" i="16"/>
  <c r="AE27" i="16"/>
  <c r="Y27" i="16"/>
  <c r="AD27" i="16"/>
  <c r="X27" i="16"/>
  <c r="AA27" i="16"/>
  <c r="W27" i="16"/>
  <c r="AO137" i="16"/>
  <c r="BH58" i="16"/>
  <c r="BD58" i="16"/>
  <c r="AY58" i="16"/>
  <c r="AS58" i="16"/>
  <c r="BG58" i="16"/>
  <c r="BC58" i="16"/>
  <c r="AX58" i="16"/>
  <c r="AR58" i="16"/>
  <c r="BF58" i="16"/>
  <c r="BB58" i="16"/>
  <c r="AU58" i="16"/>
  <c r="AQ58" i="16"/>
  <c r="BI58" i="16"/>
  <c r="BE58" i="16"/>
  <c r="AZ58" i="16"/>
  <c r="AT58" i="16"/>
  <c r="AA76" i="16"/>
  <c r="W76" i="16"/>
  <c r="AF76" i="16"/>
  <c r="Z76" i="16"/>
  <c r="AE76" i="16"/>
  <c r="Y76" i="16"/>
  <c r="X76" i="16"/>
  <c r="AD76" i="16"/>
  <c r="AD14" i="16"/>
  <c r="X14" i="16"/>
  <c r="AA14" i="16"/>
  <c r="W14" i="16"/>
  <c r="AF14" i="16"/>
  <c r="Z14" i="16"/>
  <c r="AE14" i="16"/>
  <c r="Y14" i="16"/>
  <c r="AF21" i="16"/>
  <c r="Z21" i="16"/>
  <c r="AE21" i="16"/>
  <c r="Y21" i="16"/>
  <c r="AD21" i="16"/>
  <c r="X21" i="16"/>
  <c r="W21" i="16"/>
  <c r="AA21" i="16"/>
  <c r="AA50" i="16"/>
  <c r="W50" i="16"/>
  <c r="AF50" i="16"/>
  <c r="Z50" i="16"/>
  <c r="AE50" i="16"/>
  <c r="Y50" i="16"/>
  <c r="AD50" i="16"/>
  <c r="X50" i="16"/>
  <c r="Z49" i="16"/>
  <c r="Y49" i="16"/>
  <c r="X49" i="16"/>
  <c r="W49" i="16"/>
  <c r="AA49" i="16"/>
  <c r="AX20" i="16"/>
  <c r="AR20" i="16"/>
  <c r="AU20" i="16"/>
  <c r="AQ20" i="16"/>
  <c r="AZ20" i="16"/>
  <c r="AT20" i="16"/>
  <c r="AY20" i="16"/>
  <c r="AS20" i="16"/>
  <c r="AS19" i="16"/>
  <c r="AQ19" i="16"/>
  <c r="AT19" i="16"/>
  <c r="AR19" i="16"/>
  <c r="AU19" i="16"/>
  <c r="W18" i="16"/>
  <c r="AC18" i="16" s="1"/>
  <c r="X74" i="16"/>
  <c r="Z74" i="16"/>
  <c r="Y26" i="16"/>
  <c r="W26" i="16"/>
  <c r="AA25" i="16"/>
  <c r="AU63" i="16"/>
  <c r="AU6" i="16"/>
  <c r="AV6" i="16" s="1"/>
  <c r="AA19" i="16"/>
  <c r="Y19" i="16"/>
  <c r="AU27" i="16"/>
  <c r="AS27" i="16"/>
  <c r="AS62" i="16"/>
  <c r="AT74" i="16"/>
  <c r="AS74" i="16"/>
  <c r="AQ74" i="16"/>
  <c r="AR74" i="16"/>
  <c r="AQ75" i="16"/>
  <c r="Z44" i="16"/>
  <c r="AQ68" i="16"/>
  <c r="AU68" i="16"/>
  <c r="AQ26" i="16"/>
  <c r="V69" i="16"/>
  <c r="AA70" i="16" s="1"/>
  <c r="BP45" i="16"/>
  <c r="BQ45" i="16"/>
  <c r="BU45" i="16" s="1"/>
  <c r="V6" i="16"/>
  <c r="Z7" i="16" s="1"/>
  <c r="BP57" i="16"/>
  <c r="BQ51" i="16"/>
  <c r="BU51" i="16" s="1"/>
  <c r="AP46" i="16"/>
  <c r="AT45" i="16" s="1"/>
  <c r="R46" i="16"/>
  <c r="BQ76" i="16"/>
  <c r="BU76" i="16" s="1"/>
  <c r="AW75" i="16"/>
  <c r="BQ64" i="16"/>
  <c r="BU64" i="16" s="1"/>
  <c r="BQ52" i="16"/>
  <c r="BU52" i="16" s="1"/>
  <c r="CA52" i="16" s="1"/>
  <c r="BQ69" i="16"/>
  <c r="BU69" i="16" s="1"/>
  <c r="AP40" i="16"/>
  <c r="AU39" i="16" s="1"/>
  <c r="R40" i="16"/>
  <c r="BQ21" i="16"/>
  <c r="BU21" i="16" s="1"/>
  <c r="BV21" i="16" s="1"/>
  <c r="BQ20" i="16"/>
  <c r="BU20" i="16" s="1"/>
  <c r="BQ27" i="16"/>
  <c r="BU27" i="16" s="1"/>
  <c r="BV28" i="16" s="1"/>
  <c r="BP63" i="16"/>
  <c r="AW6" i="16"/>
  <c r="BA6" i="16" s="1"/>
  <c r="AC62" i="16"/>
  <c r="AG62" i="16" s="1"/>
  <c r="AB39" i="16"/>
  <c r="AC40" i="16"/>
  <c r="AG40" i="16" s="1"/>
  <c r="AW51" i="16"/>
  <c r="AC32" i="16"/>
  <c r="AG32" i="16" s="1"/>
  <c r="AC39" i="16"/>
  <c r="AG39" i="16" s="1"/>
  <c r="BP76" i="16"/>
  <c r="AC19" i="16"/>
  <c r="AG19" i="16" s="1"/>
  <c r="BP69" i="16"/>
  <c r="AB40" i="16"/>
  <c r="BP7" i="16"/>
  <c r="BP58" i="16"/>
  <c r="AC37" i="16"/>
  <c r="AG37" i="16" s="1"/>
  <c r="AW12" i="16"/>
  <c r="AB26" i="16"/>
  <c r="AW52" i="16"/>
  <c r="BP70" i="16"/>
  <c r="BH106" i="16"/>
  <c r="BD106" i="16"/>
  <c r="BG106" i="16"/>
  <c r="BC106" i="16"/>
  <c r="BF106" i="16"/>
  <c r="BB106" i="16"/>
  <c r="BE106" i="16"/>
  <c r="AW106" i="16"/>
  <c r="BA106" i="16" s="1"/>
  <c r="AW20" i="16"/>
  <c r="AP137" i="16"/>
  <c r="AW58" i="16"/>
  <c r="BA58" i="16" s="1"/>
  <c r="BP75" i="16"/>
  <c r="BP28" i="16"/>
  <c r="BX28" i="16" s="1"/>
  <c r="AP155" i="16"/>
  <c r="AW76" i="16"/>
  <c r="BA76" i="16" s="1"/>
  <c r="BP20" i="16"/>
  <c r="BP34" i="16"/>
  <c r="AB37" i="16"/>
  <c r="AB18" i="16"/>
  <c r="AP149" i="16"/>
  <c r="AW70" i="16"/>
  <c r="BA70" i="16" s="1"/>
  <c r="BP21" i="16"/>
  <c r="BZ21" i="16" s="1"/>
  <c r="AW34" i="16"/>
  <c r="BA34" i="16" s="1"/>
  <c r="AV26" i="16"/>
  <c r="BP33" i="16"/>
  <c r="AC61" i="16"/>
  <c r="AV75" i="16"/>
  <c r="BP64" i="16"/>
  <c r="AC56" i="16"/>
  <c r="AG56" i="16" s="1"/>
  <c r="AC34" i="16"/>
  <c r="BP14" i="16"/>
  <c r="AV27" i="16"/>
  <c r="AV69" i="16"/>
  <c r="AW69" i="16"/>
  <c r="BP52" i="16"/>
  <c r="AO107" i="16"/>
  <c r="AP107" i="16" s="1"/>
  <c r="BH28" i="16"/>
  <c r="BD28" i="16"/>
  <c r="BG28" i="16"/>
  <c r="BC28" i="16"/>
  <c r="BF28" i="16"/>
  <c r="BB28" i="16"/>
  <c r="BI28" i="16"/>
  <c r="BE28" i="16"/>
  <c r="AW28" i="16"/>
  <c r="BA28" i="16" s="1"/>
  <c r="AB74" i="16"/>
  <c r="AP143" i="16"/>
  <c r="AW64" i="16"/>
  <c r="BA64" i="16" s="1"/>
  <c r="U118" i="16"/>
  <c r="V118" i="16" s="1"/>
  <c r="AQ44" i="16" l="1"/>
  <c r="W70" i="16"/>
  <c r="X70" i="16"/>
  <c r="W7" i="16"/>
  <c r="Y7" i="16"/>
  <c r="AS45" i="16"/>
  <c r="AQ143" i="16"/>
  <c r="AZ143" i="16"/>
  <c r="AY143" i="16"/>
  <c r="AS143" i="16"/>
  <c r="AX143" i="16"/>
  <c r="AR143" i="16"/>
  <c r="AO125" i="16"/>
  <c r="BH46" i="16"/>
  <c r="BD46" i="16"/>
  <c r="AY46" i="16"/>
  <c r="AS46" i="16"/>
  <c r="BG46" i="16"/>
  <c r="BC46" i="16"/>
  <c r="AX46" i="16"/>
  <c r="AR46" i="16"/>
  <c r="BF46" i="16"/>
  <c r="BB46" i="16"/>
  <c r="AU46" i="16"/>
  <c r="AQ46" i="16"/>
  <c r="BI46" i="16"/>
  <c r="BE46" i="16"/>
  <c r="AT46" i="16"/>
  <c r="AZ46" i="16"/>
  <c r="AY107" i="16"/>
  <c r="AS107" i="16"/>
  <c r="AX107" i="16"/>
  <c r="AR107" i="16"/>
  <c r="AU107" i="16"/>
  <c r="AQ107" i="16"/>
  <c r="AT107" i="16"/>
  <c r="AZ107" i="16"/>
  <c r="AR105" i="16"/>
  <c r="AQ105" i="16"/>
  <c r="AS105" i="16"/>
  <c r="AT105" i="16"/>
  <c r="AX40" i="16"/>
  <c r="AR40" i="16"/>
  <c r="AU40" i="16"/>
  <c r="AQ40" i="16"/>
  <c r="AZ40" i="16"/>
  <c r="AT40" i="16"/>
  <c r="AS40" i="16"/>
  <c r="AY40" i="16"/>
  <c r="AR38" i="16"/>
  <c r="AU38" i="16"/>
  <c r="AT38" i="16"/>
  <c r="AS38" i="16"/>
  <c r="AQ38" i="16"/>
  <c r="BY51" i="16"/>
  <c r="CA51" i="16"/>
  <c r="BZ51" i="16"/>
  <c r="BX51" i="16"/>
  <c r="BV51" i="16"/>
  <c r="BW51" i="16"/>
  <c r="AT39" i="16"/>
  <c r="AR39" i="16"/>
  <c r="AQ106" i="16"/>
  <c r="AS106" i="16"/>
  <c r="Y70" i="16"/>
  <c r="Z70" i="16"/>
  <c r="AS44" i="16"/>
  <c r="BV52" i="16"/>
  <c r="AA7" i="16"/>
  <c r="AQ45" i="16"/>
  <c r="AU105" i="16"/>
  <c r="AU106" i="16"/>
  <c r="AT44" i="16"/>
  <c r="AU44" i="16"/>
  <c r="BX52" i="16"/>
  <c r="BW52" i="16"/>
  <c r="BY52" i="16"/>
  <c r="BZ52" i="16"/>
  <c r="X7" i="16"/>
  <c r="AU45" i="16"/>
  <c r="AF118" i="16"/>
  <c r="AE118" i="16"/>
  <c r="AD118" i="16"/>
  <c r="AY155" i="16"/>
  <c r="AS155" i="16"/>
  <c r="AX155" i="16"/>
  <c r="AR155" i="16"/>
  <c r="AQ155" i="16"/>
  <c r="AZ155" i="16"/>
  <c r="AZ137" i="16"/>
  <c r="AY137" i="16"/>
  <c r="AS137" i="16"/>
  <c r="AX137" i="16"/>
  <c r="AR137" i="16"/>
  <c r="AQ137" i="16"/>
  <c r="AF69" i="16"/>
  <c r="Z69" i="16"/>
  <c r="AE69" i="16"/>
  <c r="Y69" i="16"/>
  <c r="AD69" i="16"/>
  <c r="X69" i="16"/>
  <c r="AA69" i="16"/>
  <c r="W69" i="16"/>
  <c r="AA67" i="16"/>
  <c r="X68" i="16"/>
  <c r="W67" i="16"/>
  <c r="X67" i="16"/>
  <c r="Y68" i="16"/>
  <c r="Z68" i="16"/>
  <c r="W68" i="16"/>
  <c r="AC68" i="16" s="1"/>
  <c r="AG68" i="16" s="1"/>
  <c r="AA68" i="16"/>
  <c r="AB68" i="16" s="1"/>
  <c r="Z67" i="16"/>
  <c r="AB67" i="16" s="1"/>
  <c r="Y67" i="16"/>
  <c r="AX149" i="16"/>
  <c r="AR149" i="16"/>
  <c r="AQ149" i="16"/>
  <c r="AZ149" i="16"/>
  <c r="AS149" i="16"/>
  <c r="AY149" i="16"/>
  <c r="AD6" i="16"/>
  <c r="X6" i="16"/>
  <c r="AA6" i="16"/>
  <c r="W6" i="16"/>
  <c r="AF6" i="16"/>
  <c r="Z6" i="16"/>
  <c r="Y6" i="16"/>
  <c r="AE6" i="16"/>
  <c r="Y4" i="16"/>
  <c r="AA4" i="16"/>
  <c r="Z4" i="16"/>
  <c r="Z5" i="16"/>
  <c r="X5" i="16"/>
  <c r="X4" i="16"/>
  <c r="Y5" i="16"/>
  <c r="W5" i="16"/>
  <c r="AC5" i="16" s="1"/>
  <c r="AG5" i="16" s="1"/>
  <c r="AA5" i="16"/>
  <c r="W4" i="16"/>
  <c r="AQ39" i="16"/>
  <c r="AS39" i="16"/>
  <c r="AR106" i="16"/>
  <c r="AT106" i="16"/>
  <c r="AR44" i="16"/>
  <c r="AR45" i="16"/>
  <c r="AV63" i="16"/>
  <c r="AB61" i="16"/>
  <c r="U141" i="16" s="1"/>
  <c r="V141" i="16" s="1"/>
  <c r="AV62" i="16"/>
  <c r="AC55" i="16"/>
  <c r="AC43" i="16"/>
  <c r="AC26" i="16"/>
  <c r="AG26" i="16" s="1"/>
  <c r="AB5" i="16"/>
  <c r="AC74" i="16"/>
  <c r="AG74" i="16" s="1"/>
  <c r="AC25" i="16"/>
  <c r="AB55" i="16"/>
  <c r="AC44" i="16"/>
  <c r="AG44" i="16" s="1"/>
  <c r="AW68" i="16"/>
  <c r="BA68" i="16" s="1"/>
  <c r="AW62" i="16"/>
  <c r="AW63" i="16"/>
  <c r="AO142" i="16" s="1"/>
  <c r="BA69" i="16"/>
  <c r="AW46" i="16"/>
  <c r="BA46" i="16" s="1"/>
  <c r="AP125" i="16"/>
  <c r="AW44" i="16"/>
  <c r="BA75" i="16"/>
  <c r="AW74" i="16"/>
  <c r="AB32" i="16"/>
  <c r="AB4" i="16"/>
  <c r="AW57" i="16"/>
  <c r="AV51" i="16"/>
  <c r="CB75" i="16"/>
  <c r="AW56" i="16"/>
  <c r="CB76" i="16"/>
  <c r="AW38" i="16"/>
  <c r="BA38" i="16" s="1"/>
  <c r="BG40" i="16"/>
  <c r="BC40" i="16"/>
  <c r="BH40" i="16"/>
  <c r="BF40" i="16"/>
  <c r="BI40" i="16"/>
  <c r="BB40" i="16"/>
  <c r="BE40" i="16"/>
  <c r="BD40" i="16"/>
  <c r="AV39" i="16"/>
  <c r="AO119" i="16"/>
  <c r="AP119" i="16" s="1"/>
  <c r="AW40" i="16"/>
  <c r="BA40" i="16" s="1"/>
  <c r="BA51" i="16"/>
  <c r="BA52" i="16"/>
  <c r="AW50" i="16"/>
  <c r="AB62" i="16"/>
  <c r="AW32" i="16"/>
  <c r="BX21" i="16"/>
  <c r="AB19" i="16"/>
  <c r="CA21" i="16"/>
  <c r="BW21" i="16"/>
  <c r="BW20" i="16"/>
  <c r="BX20" i="16"/>
  <c r="BY20" i="16"/>
  <c r="BZ20" i="16"/>
  <c r="CA20" i="16"/>
  <c r="BV20" i="16"/>
  <c r="AW33" i="16"/>
  <c r="BY21" i="16"/>
  <c r="AB56" i="16"/>
  <c r="CA27" i="16"/>
  <c r="BV27" i="16"/>
  <c r="BW27" i="16"/>
  <c r="BX27" i="16"/>
  <c r="BZ27" i="16"/>
  <c r="BY27" i="16"/>
  <c r="BZ28" i="16"/>
  <c r="CA28" i="16"/>
  <c r="BW28" i="16"/>
  <c r="BY28" i="16"/>
  <c r="AW14" i="16"/>
  <c r="BA14" i="16" s="1"/>
  <c r="BA12" i="16"/>
  <c r="AW13" i="16"/>
  <c r="AW21" i="16"/>
  <c r="BA21" i="16" s="1"/>
  <c r="AB12" i="16"/>
  <c r="AW19" i="16"/>
  <c r="AB11" i="16"/>
  <c r="AC11" i="16"/>
  <c r="AG11" i="16" s="1"/>
  <c r="BA20" i="16"/>
  <c r="U117" i="16"/>
  <c r="V117" i="16" s="1"/>
  <c r="U119" i="16"/>
  <c r="V119" i="16" s="1"/>
  <c r="AA118" i="16" s="1"/>
  <c r="AW5" i="16"/>
  <c r="BA5" i="16" s="1"/>
  <c r="AC58" i="16"/>
  <c r="AG58" i="16" s="1"/>
  <c r="U116" i="16"/>
  <c r="V116" i="16" s="1"/>
  <c r="AM39" i="16"/>
  <c r="AW7" i="16"/>
  <c r="BA7" i="16" s="1"/>
  <c r="AC64" i="16"/>
  <c r="AG64" i="16" s="1"/>
  <c r="AC45" i="16"/>
  <c r="AG45" i="16" s="1"/>
  <c r="AC75" i="16"/>
  <c r="AG75" i="16" s="1"/>
  <c r="AB28" i="16"/>
  <c r="AC21" i="16"/>
  <c r="AG21" i="16" s="1"/>
  <c r="AC69" i="16"/>
  <c r="AG69" i="16" s="1"/>
  <c r="AB63" i="16"/>
  <c r="AC57" i="16"/>
  <c r="AG57" i="16" s="1"/>
  <c r="AC70" i="16"/>
  <c r="AG70" i="16" s="1"/>
  <c r="AV20" i="16"/>
  <c r="AB25" i="16"/>
  <c r="AB76" i="16"/>
  <c r="AV28" i="16"/>
  <c r="AC52" i="16"/>
  <c r="AG52" i="16" s="1"/>
  <c r="AC51" i="16"/>
  <c r="AG51" i="16" s="1"/>
  <c r="AV76" i="16"/>
  <c r="AV64" i="16"/>
  <c r="AC20" i="16"/>
  <c r="AG20" i="16" s="1"/>
  <c r="AC13" i="16"/>
  <c r="AG13" i="16" s="1"/>
  <c r="AV58" i="16"/>
  <c r="AB49" i="16"/>
  <c r="AB57" i="16"/>
  <c r="AC27" i="16"/>
  <c r="AG27" i="16" s="1"/>
  <c r="AV12" i="16"/>
  <c r="AB64" i="16"/>
  <c r="AC28" i="16"/>
  <c r="AC46" i="16"/>
  <c r="AG46" i="16" s="1"/>
  <c r="AB50" i="16"/>
  <c r="AC63" i="16"/>
  <c r="AG63" i="16" s="1"/>
  <c r="AH63" i="16" s="1"/>
  <c r="AV5" i="16"/>
  <c r="AB27" i="16"/>
  <c r="AC76" i="16"/>
  <c r="AG76" i="16" s="1"/>
  <c r="AB20" i="16"/>
  <c r="U99" i="16" s="1"/>
  <c r="V99" i="16" s="1"/>
  <c r="AC6" i="16"/>
  <c r="AG6" i="16" s="1"/>
  <c r="AV52" i="16"/>
  <c r="AB69" i="16"/>
  <c r="AB34" i="16"/>
  <c r="AC33" i="16"/>
  <c r="AG33" i="16" s="1"/>
  <c r="AC14" i="16"/>
  <c r="AG14" i="16" s="1"/>
  <c r="AC49" i="16"/>
  <c r="AG34" i="16"/>
  <c r="AB75" i="16"/>
  <c r="AC31" i="16"/>
  <c r="AB58" i="16"/>
  <c r="AV57" i="16"/>
  <c r="AB51" i="16"/>
  <c r="AG18" i="16"/>
  <c r="AH20" i="16" s="1"/>
  <c r="BG155" i="16"/>
  <c r="BC155" i="16"/>
  <c r="BF155" i="16"/>
  <c r="BB155" i="16"/>
  <c r="BE155" i="16"/>
  <c r="AW155" i="16"/>
  <c r="BA155" i="16" s="1"/>
  <c r="BH155" i="16"/>
  <c r="BD155" i="16"/>
  <c r="AV56" i="16"/>
  <c r="AV19" i="16"/>
  <c r="AH38" i="16"/>
  <c r="AM38" i="16"/>
  <c r="AK39" i="16"/>
  <c r="AL37" i="16"/>
  <c r="AM37" i="16"/>
  <c r="AH37" i="16"/>
  <c r="AK37" i="16"/>
  <c r="AJ37" i="16"/>
  <c r="AI37" i="16"/>
  <c r="AV32" i="16"/>
  <c r="AB33" i="16"/>
  <c r="AB43" i="16"/>
  <c r="AB14" i="16"/>
  <c r="AV74" i="16"/>
  <c r="AB13" i="16"/>
  <c r="AB44" i="16"/>
  <c r="AB45" i="16"/>
  <c r="AL38" i="16"/>
  <c r="AH39" i="16"/>
  <c r="AC4" i="16"/>
  <c r="AV13" i="16"/>
  <c r="AB70" i="16"/>
  <c r="BG137" i="16"/>
  <c r="BC137" i="16"/>
  <c r="BF137" i="16"/>
  <c r="BB137" i="16"/>
  <c r="BE137" i="16"/>
  <c r="AW137" i="16"/>
  <c r="BA137" i="16" s="1"/>
  <c r="BH137" i="16"/>
  <c r="BD137" i="16"/>
  <c r="AV21" i="16"/>
  <c r="AO100" i="16" s="1"/>
  <c r="AP100" i="16" s="1"/>
  <c r="AI38" i="16"/>
  <c r="AL39" i="16"/>
  <c r="AM40" i="16"/>
  <c r="AI40" i="16"/>
  <c r="AL40" i="16"/>
  <c r="AK40" i="16"/>
  <c r="AJ40" i="16"/>
  <c r="AH40" i="16"/>
  <c r="AB21" i="16"/>
  <c r="BG143" i="16"/>
  <c r="BC143" i="16"/>
  <c r="BF143" i="16"/>
  <c r="BB143" i="16"/>
  <c r="BE143" i="16"/>
  <c r="AW143" i="16"/>
  <c r="BA143" i="16" s="1"/>
  <c r="BH143" i="16"/>
  <c r="BD143" i="16"/>
  <c r="BF107" i="16"/>
  <c r="BB107" i="16"/>
  <c r="BE107" i="16"/>
  <c r="AW107" i="16"/>
  <c r="BA107" i="16" s="1"/>
  <c r="BH107" i="16"/>
  <c r="BD107" i="16"/>
  <c r="BG107" i="16"/>
  <c r="BC107" i="16"/>
  <c r="AC73" i="16"/>
  <c r="AB73" i="16"/>
  <c r="AB46" i="16"/>
  <c r="AC12" i="16"/>
  <c r="AG12" i="16" s="1"/>
  <c r="AG25" i="16"/>
  <c r="AG61" i="16"/>
  <c r="AB7" i="16"/>
  <c r="AB52" i="16"/>
  <c r="AV34" i="16"/>
  <c r="AV7" i="16"/>
  <c r="AO86" i="16" s="1"/>
  <c r="AP86" i="16" s="1"/>
  <c r="AV68" i="16"/>
  <c r="AV70" i="16"/>
  <c r="BG149" i="16"/>
  <c r="BC149" i="16"/>
  <c r="BF149" i="16"/>
  <c r="BB149" i="16"/>
  <c r="BE149" i="16"/>
  <c r="AW149" i="16"/>
  <c r="BA149" i="16" s="1"/>
  <c r="BH149" i="16"/>
  <c r="BD149" i="16"/>
  <c r="AB31" i="16"/>
  <c r="AC50" i="16"/>
  <c r="AG50" i="16" s="1"/>
  <c r="AV33" i="16"/>
  <c r="AV50" i="16"/>
  <c r="AP130" i="16" s="1"/>
  <c r="AK38" i="16"/>
  <c r="AJ38" i="16"/>
  <c r="AV14" i="16"/>
  <c r="AO93" i="16" s="1"/>
  <c r="AP93" i="16" s="1"/>
  <c r="AJ39" i="16"/>
  <c r="AI39" i="16"/>
  <c r="U142" i="16" l="1"/>
  <c r="AC67" i="16"/>
  <c r="U140" i="16"/>
  <c r="V140" i="16" s="1"/>
  <c r="U155" i="16"/>
  <c r="U154" i="16"/>
  <c r="AH64" i="16"/>
  <c r="U137" i="16"/>
  <c r="U136" i="16"/>
  <c r="V136" i="16" s="1"/>
  <c r="AJ61" i="16"/>
  <c r="AL61" i="16"/>
  <c r="AH61" i="16"/>
  <c r="AM61" i="16"/>
  <c r="AK61" i="16"/>
  <c r="AI61" i="16"/>
  <c r="AM62" i="16"/>
  <c r="AK64" i="16"/>
  <c r="AJ64" i="16"/>
  <c r="AM64" i="16"/>
  <c r="AL64" i="16"/>
  <c r="AL62" i="16"/>
  <c r="AK62" i="16"/>
  <c r="AI62" i="16"/>
  <c r="AJ62" i="16"/>
  <c r="AI64" i="16"/>
  <c r="AM63" i="16"/>
  <c r="AL63" i="16"/>
  <c r="AK63" i="16"/>
  <c r="AI63" i="16"/>
  <c r="AJ63" i="16"/>
  <c r="AL21" i="16"/>
  <c r="AB6" i="16"/>
  <c r="U143" i="16"/>
  <c r="V143" i="16" s="1"/>
  <c r="AG49" i="16"/>
  <c r="U128" i="16"/>
  <c r="U130" i="16"/>
  <c r="U129" i="16"/>
  <c r="U131" i="16"/>
  <c r="AM51" i="16"/>
  <c r="AL51" i="16"/>
  <c r="AK51" i="16"/>
  <c r="AI51" i="16"/>
  <c r="AH51" i="16"/>
  <c r="AJ51" i="16"/>
  <c r="AI50" i="16"/>
  <c r="AL50" i="16"/>
  <c r="AK50" i="16"/>
  <c r="AJ50" i="16"/>
  <c r="AH50" i="16"/>
  <c r="AM50" i="16"/>
  <c r="AK52" i="16"/>
  <c r="AJ52" i="16"/>
  <c r="AH52" i="16"/>
  <c r="AM52" i="16"/>
  <c r="AI52" i="16"/>
  <c r="AL52" i="16"/>
  <c r="AM45" i="16"/>
  <c r="AL45" i="16"/>
  <c r="AG43" i="16"/>
  <c r="AJ44" i="16" s="1"/>
  <c r="U122" i="16"/>
  <c r="U123" i="16"/>
  <c r="U124" i="16"/>
  <c r="U125" i="16"/>
  <c r="AC7" i="16"/>
  <c r="AG7" i="16" s="1"/>
  <c r="AH62" i="16"/>
  <c r="AY93" i="16"/>
  <c r="AS93" i="16"/>
  <c r="AX93" i="16"/>
  <c r="AR93" i="16"/>
  <c r="AQ93" i="16"/>
  <c r="AZ93" i="16"/>
  <c r="AG55" i="16"/>
  <c r="AH58" i="16" s="1"/>
  <c r="U134" i="16"/>
  <c r="U135" i="16"/>
  <c r="AF136" i="16"/>
  <c r="AE136" i="16"/>
  <c r="AD136" i="16"/>
  <c r="AY100" i="16"/>
  <c r="AS100" i="16"/>
  <c r="AX100" i="16"/>
  <c r="AR100" i="16"/>
  <c r="AQ100" i="16"/>
  <c r="AZ100" i="16"/>
  <c r="W118" i="16"/>
  <c r="Y118" i="16"/>
  <c r="AZ130" i="16"/>
  <c r="AY130" i="16"/>
  <c r="AX130" i="16"/>
  <c r="AD140" i="16"/>
  <c r="AF140" i="16"/>
  <c r="AE140" i="16"/>
  <c r="U153" i="16"/>
  <c r="U152" i="16"/>
  <c r="AD116" i="16"/>
  <c r="X116" i="16"/>
  <c r="AA116" i="16"/>
  <c r="W116" i="16"/>
  <c r="AF116" i="16"/>
  <c r="Z116" i="16"/>
  <c r="Y116" i="16"/>
  <c r="AE116" i="16"/>
  <c r="AA117" i="16"/>
  <c r="W117" i="16"/>
  <c r="AF117" i="16"/>
  <c r="Z117" i="16"/>
  <c r="AB117" i="16" s="1"/>
  <c r="AE117" i="16"/>
  <c r="Y117" i="16"/>
  <c r="AD117" i="16"/>
  <c r="X117" i="16"/>
  <c r="BE125" i="16"/>
  <c r="AZ125" i="16"/>
  <c r="BD125" i="16"/>
  <c r="AY125" i="16"/>
  <c r="AS125" i="16"/>
  <c r="BG125" i="16"/>
  <c r="BC125" i="16"/>
  <c r="AX125" i="16"/>
  <c r="AR125" i="16"/>
  <c r="AQ125" i="16"/>
  <c r="BF125" i="16"/>
  <c r="BB125" i="16"/>
  <c r="BA62" i="16"/>
  <c r="AO141" i="16"/>
  <c r="AP141" i="16" s="1"/>
  <c r="AY86" i="16"/>
  <c r="AX86" i="16"/>
  <c r="AZ86" i="16"/>
  <c r="AD141" i="16"/>
  <c r="AF141" i="16"/>
  <c r="AE141" i="16"/>
  <c r="AF99" i="16"/>
  <c r="AE99" i="16"/>
  <c r="AD99" i="16"/>
  <c r="AF143" i="16"/>
  <c r="AE143" i="16"/>
  <c r="AD143" i="16"/>
  <c r="AE119" i="16"/>
  <c r="Y119" i="16"/>
  <c r="AD119" i="16"/>
  <c r="X119" i="16"/>
  <c r="AA119" i="16"/>
  <c r="W119" i="16"/>
  <c r="Z119" i="16"/>
  <c r="AB119" i="16" s="1"/>
  <c r="AF119" i="16"/>
  <c r="AY119" i="16"/>
  <c r="AS119" i="16"/>
  <c r="AX119" i="16"/>
  <c r="AR119" i="16"/>
  <c r="AQ119" i="16"/>
  <c r="AZ119" i="16"/>
  <c r="BA44" i="16"/>
  <c r="X118" i="16"/>
  <c r="Z118" i="16"/>
  <c r="CB45" i="16"/>
  <c r="CB46" i="16"/>
  <c r="AV44" i="16"/>
  <c r="AO123" i="16" s="1"/>
  <c r="U104" i="16"/>
  <c r="V104" i="16" s="1"/>
  <c r="AP148" i="16"/>
  <c r="U105" i="16"/>
  <c r="V105" i="16" s="1"/>
  <c r="V122" i="16"/>
  <c r="AP147" i="16"/>
  <c r="BA63" i="16"/>
  <c r="AP142" i="16"/>
  <c r="AP154" i="16"/>
  <c r="BA74" i="16"/>
  <c r="AP153" i="16"/>
  <c r="AW45" i="16"/>
  <c r="BH125" i="16"/>
  <c r="AW125" i="16"/>
  <c r="BA125" i="16" s="1"/>
  <c r="CB52" i="16"/>
  <c r="AV46" i="16"/>
  <c r="AV45" i="16"/>
  <c r="CB63" i="16"/>
  <c r="CB64" i="16"/>
  <c r="CB28" i="16"/>
  <c r="CB69" i="16"/>
  <c r="CB70" i="16"/>
  <c r="CB51" i="16"/>
  <c r="AC116" i="16"/>
  <c r="AG116" i="16" s="1"/>
  <c r="BA56" i="16"/>
  <c r="AP135" i="16"/>
  <c r="BA57" i="16"/>
  <c r="AP136" i="16"/>
  <c r="AV40" i="16"/>
  <c r="AW39" i="16"/>
  <c r="BH119" i="16"/>
  <c r="BB119" i="16"/>
  <c r="BF119" i="16"/>
  <c r="BE119" i="16"/>
  <c r="BD119" i="16"/>
  <c r="BG119" i="16"/>
  <c r="AW119" i="16"/>
  <c r="BA119" i="16" s="1"/>
  <c r="BC119" i="16"/>
  <c r="V137" i="16"/>
  <c r="Z136" i="16" s="1"/>
  <c r="AV38" i="16"/>
  <c r="AP131" i="16"/>
  <c r="AT130" i="16" s="1"/>
  <c r="V135" i="16"/>
  <c r="U115" i="16"/>
  <c r="BA50" i="16"/>
  <c r="AP129" i="16"/>
  <c r="CB21" i="16"/>
  <c r="BA33" i="16"/>
  <c r="AO112" i="16"/>
  <c r="AP112" i="16" s="1"/>
  <c r="AO113" i="16"/>
  <c r="AP113" i="16" s="1"/>
  <c r="CB20" i="16"/>
  <c r="BA32" i="16"/>
  <c r="BD34" i="16" s="1"/>
  <c r="AO111" i="16"/>
  <c r="AP111" i="16" s="1"/>
  <c r="CB27" i="16"/>
  <c r="AO91" i="16"/>
  <c r="AP91" i="16" s="1"/>
  <c r="AT93" i="16" s="1"/>
  <c r="BA13" i="16"/>
  <c r="BD12" i="16" s="1"/>
  <c r="AO92" i="16"/>
  <c r="AP92" i="16" s="1"/>
  <c r="BB14" i="16"/>
  <c r="BG14" i="16"/>
  <c r="BE14" i="16"/>
  <c r="BD14" i="16"/>
  <c r="BC14" i="16"/>
  <c r="BF14" i="16"/>
  <c r="AO99" i="16"/>
  <c r="AP99" i="16" s="1"/>
  <c r="BA19" i="16"/>
  <c r="BE20" i="16" s="1"/>
  <c r="AO98" i="16"/>
  <c r="AP98" i="16" s="1"/>
  <c r="AU100" i="16" s="1"/>
  <c r="U106" i="16"/>
  <c r="V106" i="16" s="1"/>
  <c r="BG21" i="16"/>
  <c r="BE21" i="16"/>
  <c r="BD21" i="16"/>
  <c r="U107" i="16"/>
  <c r="V107" i="16" s="1"/>
  <c r="V134" i="16"/>
  <c r="AG28" i="16"/>
  <c r="AM26" i="16" s="1"/>
  <c r="V142" i="16"/>
  <c r="AA140" i="16" s="1"/>
  <c r="BG6" i="16"/>
  <c r="BF6" i="16"/>
  <c r="BE6" i="16"/>
  <c r="BD6" i="16"/>
  <c r="BC6" i="16"/>
  <c r="AO85" i="16"/>
  <c r="AP85" i="16" s="1"/>
  <c r="AO84" i="16"/>
  <c r="AP84" i="16" s="1"/>
  <c r="BB5" i="16"/>
  <c r="BG5" i="16"/>
  <c r="BE5" i="16"/>
  <c r="BF5" i="16"/>
  <c r="BD5" i="16"/>
  <c r="BC5" i="16"/>
  <c r="BB6" i="16"/>
  <c r="BB7" i="16"/>
  <c r="BD7" i="16"/>
  <c r="BC7" i="16"/>
  <c r="BE7" i="16"/>
  <c r="BF7" i="16"/>
  <c r="BG7" i="16"/>
  <c r="AI13" i="16"/>
  <c r="V130" i="16"/>
  <c r="AC119" i="16"/>
  <c r="AG119" i="16" s="1"/>
  <c r="V131" i="16"/>
  <c r="AV105" i="16"/>
  <c r="AV107" i="16"/>
  <c r="AJ14" i="16"/>
  <c r="U113" i="16"/>
  <c r="V113" i="16" s="1"/>
  <c r="U86" i="16"/>
  <c r="V86" i="16" s="1"/>
  <c r="V125" i="16"/>
  <c r="U112" i="16"/>
  <c r="V112" i="16" s="1"/>
  <c r="AC117" i="16"/>
  <c r="AG117" i="16" s="1"/>
  <c r="AC118" i="16"/>
  <c r="AG118" i="16" s="1"/>
  <c r="U92" i="16"/>
  <c r="V92" i="16" s="1"/>
  <c r="V129" i="16"/>
  <c r="AV106" i="16"/>
  <c r="AL11" i="16"/>
  <c r="AI11" i="16"/>
  <c r="AH11" i="16"/>
  <c r="AJ11" i="16"/>
  <c r="AK11" i="16"/>
  <c r="AM11" i="16"/>
  <c r="AJ20" i="16"/>
  <c r="AI28" i="16"/>
  <c r="AH28" i="16"/>
  <c r="AM13" i="16"/>
  <c r="AK14" i="16"/>
  <c r="AM14" i="16"/>
  <c r="AM21" i="16"/>
  <c r="V128" i="16"/>
  <c r="AG4" i="16"/>
  <c r="AM6" i="16" s="1"/>
  <c r="U83" i="16"/>
  <c r="V83" i="16" s="1"/>
  <c r="U84" i="16"/>
  <c r="V84" i="16" s="1"/>
  <c r="AI20" i="16"/>
  <c r="U98" i="16"/>
  <c r="V98" i="16" s="1"/>
  <c r="AM27" i="16"/>
  <c r="AI27" i="16"/>
  <c r="AL27" i="16"/>
  <c r="AK27" i="16"/>
  <c r="AJ27" i="16"/>
  <c r="AJ13" i="16"/>
  <c r="AK13" i="16"/>
  <c r="AL14" i="16"/>
  <c r="AH14" i="16"/>
  <c r="AG73" i="16"/>
  <c r="V152" i="16"/>
  <c r="V153" i="16"/>
  <c r="V155" i="16"/>
  <c r="V154" i="16"/>
  <c r="U100" i="16"/>
  <c r="V100" i="16" s="1"/>
  <c r="V123" i="16"/>
  <c r="AM20" i="16"/>
  <c r="U91" i="16"/>
  <c r="V91" i="16" s="1"/>
  <c r="AL20" i="16"/>
  <c r="U97" i="16"/>
  <c r="V97" i="16" s="1"/>
  <c r="AG31" i="16"/>
  <c r="AJ34" i="16" s="1"/>
  <c r="U110" i="16"/>
  <c r="V110" i="16" s="1"/>
  <c r="U111" i="16"/>
  <c r="V111" i="16" s="1"/>
  <c r="AL13" i="16"/>
  <c r="AH13" i="16"/>
  <c r="AI14" i="16"/>
  <c r="AI12" i="16"/>
  <c r="AL12" i="16"/>
  <c r="AJ12" i="16"/>
  <c r="AH12" i="16"/>
  <c r="AK12" i="16"/>
  <c r="AM12" i="16"/>
  <c r="AK21" i="16"/>
  <c r="AJ21" i="16"/>
  <c r="AI21" i="16"/>
  <c r="V124" i="16"/>
  <c r="U93" i="16"/>
  <c r="V93" i="16" s="1"/>
  <c r="U90" i="16"/>
  <c r="V90" i="16" s="1"/>
  <c r="AK20" i="16"/>
  <c r="AM18" i="16"/>
  <c r="AK18" i="16"/>
  <c r="AJ18" i="16"/>
  <c r="AI18" i="16"/>
  <c r="AL18" i="16"/>
  <c r="AH18" i="16"/>
  <c r="AJ19" i="16"/>
  <c r="AM19" i="16"/>
  <c r="AH19" i="16"/>
  <c r="AL19" i="16"/>
  <c r="AH21" i="16"/>
  <c r="AK19" i="16"/>
  <c r="AI19" i="16"/>
  <c r="AK46" i="16" l="1"/>
  <c r="AH44" i="16"/>
  <c r="AM44" i="16"/>
  <c r="U146" i="16"/>
  <c r="V146" i="16" s="1"/>
  <c r="U147" i="16"/>
  <c r="V147" i="16" s="1"/>
  <c r="U149" i="16"/>
  <c r="V149" i="16" s="1"/>
  <c r="U148" i="16"/>
  <c r="V148" i="16" s="1"/>
  <c r="AG67" i="16"/>
  <c r="AI75" i="16"/>
  <c r="AI76" i="16"/>
  <c r="AM75" i="16"/>
  <c r="AL76" i="16"/>
  <c r="AK76" i="16"/>
  <c r="AJ76" i="16"/>
  <c r="AM76" i="16"/>
  <c r="AK75" i="16"/>
  <c r="AJ75" i="16"/>
  <c r="AL75" i="16"/>
  <c r="X141" i="16"/>
  <c r="AI45" i="16"/>
  <c r="AH45" i="16"/>
  <c r="AM46" i="16"/>
  <c r="AL46" i="16"/>
  <c r="AI44" i="16"/>
  <c r="AH57" i="16"/>
  <c r="U85" i="16"/>
  <c r="V85" i="16" s="1"/>
  <c r="X143" i="16"/>
  <c r="Y143" i="16"/>
  <c r="W141" i="16"/>
  <c r="AJ45" i="16"/>
  <c r="AH75" i="16"/>
  <c r="AH46" i="16"/>
  <c r="AI46" i="16"/>
  <c r="AH76" i="16"/>
  <c r="AH27" i="16"/>
  <c r="AM28" i="16"/>
  <c r="Y85" i="16"/>
  <c r="W143" i="16"/>
  <c r="AI58" i="16"/>
  <c r="AK58" i="16"/>
  <c r="AJ58" i="16"/>
  <c r="AK57" i="16"/>
  <c r="AI57" i="16"/>
  <c r="AJ57" i="16"/>
  <c r="AM58" i="16"/>
  <c r="AL58" i="16"/>
  <c r="AL57" i="16"/>
  <c r="AM57" i="16"/>
  <c r="AI43" i="16"/>
  <c r="AK43" i="16"/>
  <c r="AJ43" i="16"/>
  <c r="AM43" i="16"/>
  <c r="AH43" i="16"/>
  <c r="AL43" i="16"/>
  <c r="AK45" i="16"/>
  <c r="AJ46" i="16"/>
  <c r="AK44" i="16"/>
  <c r="AL44" i="16"/>
  <c r="AJ49" i="16"/>
  <c r="AI49" i="16"/>
  <c r="AK49" i="16"/>
  <c r="AH49" i="16"/>
  <c r="AM49" i="16"/>
  <c r="AL49" i="16"/>
  <c r="AE93" i="16"/>
  <c r="Y93" i="16"/>
  <c r="AD93" i="16"/>
  <c r="X93" i="16"/>
  <c r="AA93" i="16"/>
  <c r="W93" i="16"/>
  <c r="Z93" i="16"/>
  <c r="AF93" i="16"/>
  <c r="AA111" i="16"/>
  <c r="W111" i="16"/>
  <c r="AF111" i="16"/>
  <c r="Z111" i="16"/>
  <c r="AE111" i="16"/>
  <c r="Y111" i="16"/>
  <c r="X111" i="16"/>
  <c r="AD111" i="16"/>
  <c r="AF152" i="16"/>
  <c r="Z152" i="16"/>
  <c r="AE152" i="16"/>
  <c r="Y152" i="16"/>
  <c r="AD152" i="16"/>
  <c r="X152" i="16"/>
  <c r="AA152" i="16"/>
  <c r="W152" i="16"/>
  <c r="AA98" i="16"/>
  <c r="W98" i="16"/>
  <c r="AF98" i="16"/>
  <c r="Z98" i="16"/>
  <c r="AE98" i="16"/>
  <c r="Y98" i="16"/>
  <c r="AD98" i="16"/>
  <c r="X98" i="16"/>
  <c r="AE147" i="16"/>
  <c r="Y147" i="16"/>
  <c r="AD147" i="16"/>
  <c r="X147" i="16"/>
  <c r="AA147" i="16"/>
  <c r="W147" i="16"/>
  <c r="Z147" i="16"/>
  <c r="AF147" i="16"/>
  <c r="AZ85" i="16"/>
  <c r="AT85" i="16"/>
  <c r="AY85" i="16"/>
  <c r="AS85" i="16"/>
  <c r="AX85" i="16"/>
  <c r="AR85" i="16"/>
  <c r="AU85" i="16"/>
  <c r="AQ85" i="16"/>
  <c r="AA134" i="16"/>
  <c r="W134" i="16"/>
  <c r="AC134" i="16" s="1"/>
  <c r="AG134" i="16" s="1"/>
  <c r="AF134" i="16"/>
  <c r="Z134" i="16"/>
  <c r="AE134" i="16"/>
  <c r="Y134" i="16"/>
  <c r="AD134" i="16"/>
  <c r="X134" i="16"/>
  <c r="AZ154" i="16"/>
  <c r="AT154" i="16"/>
  <c r="AY154" i="16"/>
  <c r="AS154" i="16"/>
  <c r="AX154" i="16"/>
  <c r="AR154" i="16"/>
  <c r="AU154" i="16"/>
  <c r="AQ154" i="16"/>
  <c r="AT86" i="16"/>
  <c r="AR86" i="16"/>
  <c r="W140" i="16"/>
  <c r="X140" i="16"/>
  <c r="AU130" i="16"/>
  <c r="AS130" i="16"/>
  <c r="AA85" i="16"/>
  <c r="AE100" i="16"/>
  <c r="Y100" i="16"/>
  <c r="AD100" i="16"/>
  <c r="X100" i="16"/>
  <c r="AA100" i="16"/>
  <c r="W100" i="16"/>
  <c r="AF100" i="16"/>
  <c r="Z100" i="16"/>
  <c r="AE86" i="16"/>
  <c r="Y86" i="16"/>
  <c r="AD86" i="16"/>
  <c r="X86" i="16"/>
  <c r="AA86" i="16"/>
  <c r="W86" i="16"/>
  <c r="Z86" i="16"/>
  <c r="AF86" i="16"/>
  <c r="AZ99" i="16"/>
  <c r="AT99" i="16"/>
  <c r="AY99" i="16"/>
  <c r="AS99" i="16"/>
  <c r="AX99" i="16"/>
  <c r="AR99" i="16"/>
  <c r="AQ99" i="16"/>
  <c r="AU99" i="16"/>
  <c r="AA149" i="16"/>
  <c r="W149" i="16"/>
  <c r="AF149" i="16"/>
  <c r="Z149" i="16"/>
  <c r="AE149" i="16"/>
  <c r="Y149" i="16"/>
  <c r="X149" i="16"/>
  <c r="AD149" i="16"/>
  <c r="AA122" i="16"/>
  <c r="W122" i="16"/>
  <c r="AF122" i="16"/>
  <c r="Z122" i="16"/>
  <c r="AE122" i="16"/>
  <c r="Y122" i="16"/>
  <c r="X122" i="16"/>
  <c r="AD122" i="16"/>
  <c r="AA143" i="16"/>
  <c r="Z141" i="16"/>
  <c r="AA141" i="16"/>
  <c r="BG62" i="16"/>
  <c r="BF62" i="16"/>
  <c r="BC62" i="16"/>
  <c r="BB62" i="16"/>
  <c r="BD62" i="16"/>
  <c r="BE62" i="16"/>
  <c r="Z140" i="16"/>
  <c r="AQ130" i="16"/>
  <c r="W136" i="16"/>
  <c r="W85" i="16"/>
  <c r="X99" i="16"/>
  <c r="Z99" i="16"/>
  <c r="AD124" i="16"/>
  <c r="X124" i="16"/>
  <c r="AA124" i="16"/>
  <c r="W124" i="16"/>
  <c r="AF124" i="16"/>
  <c r="Z124" i="16"/>
  <c r="Y124" i="16"/>
  <c r="AE124" i="16"/>
  <c r="AA91" i="16"/>
  <c r="W91" i="16"/>
  <c r="AF91" i="16"/>
  <c r="Z91" i="16"/>
  <c r="AE91" i="16"/>
  <c r="Y91" i="16"/>
  <c r="AD91" i="16"/>
  <c r="X91" i="16"/>
  <c r="AF128" i="16"/>
  <c r="Z128" i="16"/>
  <c r="AE128" i="16"/>
  <c r="Y128" i="16"/>
  <c r="AD128" i="16"/>
  <c r="X128" i="16"/>
  <c r="AA128" i="16"/>
  <c r="W128" i="16"/>
  <c r="AD131" i="16"/>
  <c r="X131" i="16"/>
  <c r="AA131" i="16"/>
  <c r="W131" i="16"/>
  <c r="AF131" i="16"/>
  <c r="Z131" i="16"/>
  <c r="Y131" i="16"/>
  <c r="AE131" i="16"/>
  <c r="AF106" i="16"/>
  <c r="Z106" i="16"/>
  <c r="AE106" i="16"/>
  <c r="Y106" i="16"/>
  <c r="AD106" i="16"/>
  <c r="X106" i="16"/>
  <c r="AA106" i="16"/>
  <c r="W106" i="16"/>
  <c r="AE137" i="16"/>
  <c r="Y137" i="16"/>
  <c r="AD137" i="16"/>
  <c r="X137" i="16"/>
  <c r="AA137" i="16"/>
  <c r="W137" i="16"/>
  <c r="AF137" i="16"/>
  <c r="Z137" i="16"/>
  <c r="AU136" i="16"/>
  <c r="AQ136" i="16"/>
  <c r="AZ136" i="16"/>
  <c r="AT136" i="16"/>
  <c r="AY136" i="16"/>
  <c r="AS136" i="16"/>
  <c r="AR136" i="16"/>
  <c r="AX136" i="16"/>
  <c r="AO124" i="16"/>
  <c r="AX142" i="16"/>
  <c r="AR142" i="16"/>
  <c r="AU142" i="16"/>
  <c r="AQ142" i="16"/>
  <c r="AZ142" i="16"/>
  <c r="AT142" i="16"/>
  <c r="AY142" i="16"/>
  <c r="AS142" i="16"/>
  <c r="AY141" i="16"/>
  <c r="AS141" i="16"/>
  <c r="AX141" i="16"/>
  <c r="AR141" i="16"/>
  <c r="AU141" i="16"/>
  <c r="AQ141" i="16"/>
  <c r="AT141" i="16"/>
  <c r="AZ141" i="16"/>
  <c r="AT143" i="16"/>
  <c r="AU143" i="16"/>
  <c r="AD155" i="16"/>
  <c r="X155" i="16"/>
  <c r="AA155" i="16"/>
  <c r="W155" i="16"/>
  <c r="AF155" i="16"/>
  <c r="Z155" i="16"/>
  <c r="AE155" i="16"/>
  <c r="Y155" i="16"/>
  <c r="AA84" i="16"/>
  <c r="W84" i="16"/>
  <c r="AF84" i="16"/>
  <c r="Z84" i="16"/>
  <c r="AE84" i="16"/>
  <c r="Y84" i="16"/>
  <c r="X84" i="16"/>
  <c r="AD84" i="16"/>
  <c r="AF129" i="16"/>
  <c r="Z129" i="16"/>
  <c r="AE129" i="16"/>
  <c r="Y129" i="16"/>
  <c r="AD129" i="16"/>
  <c r="X129" i="16"/>
  <c r="AA129" i="16"/>
  <c r="W129" i="16"/>
  <c r="AF112" i="16"/>
  <c r="Z112" i="16"/>
  <c r="AE112" i="16"/>
  <c r="Y112" i="16"/>
  <c r="AD112" i="16"/>
  <c r="X112" i="16"/>
  <c r="W112" i="16"/>
  <c r="AA112" i="16"/>
  <c r="AA142" i="16"/>
  <c r="W142" i="16"/>
  <c r="AF142" i="16"/>
  <c r="Z142" i="16"/>
  <c r="AE142" i="16"/>
  <c r="Y142" i="16"/>
  <c r="AD142" i="16"/>
  <c r="X142" i="16"/>
  <c r="AU98" i="16"/>
  <c r="AQ98" i="16"/>
  <c r="AZ98" i="16"/>
  <c r="AT98" i="16"/>
  <c r="AY98" i="16"/>
  <c r="AS98" i="16"/>
  <c r="AR98" i="16"/>
  <c r="AX98" i="16"/>
  <c r="AY113" i="16"/>
  <c r="AS113" i="16"/>
  <c r="AX113" i="16"/>
  <c r="AR113" i="16"/>
  <c r="AU113" i="16"/>
  <c r="AQ113" i="16"/>
  <c r="AZ113" i="16"/>
  <c r="AT113" i="16"/>
  <c r="AU129" i="16"/>
  <c r="AQ129" i="16"/>
  <c r="AZ129" i="16"/>
  <c r="AT129" i="16"/>
  <c r="AY129" i="16"/>
  <c r="AS129" i="16"/>
  <c r="AX129" i="16"/>
  <c r="AR129" i="16"/>
  <c r="AA135" i="16"/>
  <c r="W135" i="16"/>
  <c r="AF135" i="16"/>
  <c r="Z135" i="16"/>
  <c r="AE135" i="16"/>
  <c r="Y135" i="16"/>
  <c r="AD135" i="16"/>
  <c r="X135" i="16"/>
  <c r="CC51" i="16"/>
  <c r="CC52" i="16"/>
  <c r="AU153" i="16"/>
  <c r="AQ153" i="16"/>
  <c r="AZ153" i="16"/>
  <c r="AT153" i="16"/>
  <c r="AY153" i="16"/>
  <c r="AS153" i="16"/>
  <c r="AX153" i="16"/>
  <c r="AR153" i="16"/>
  <c r="AT155" i="16"/>
  <c r="AU155" i="16"/>
  <c r="BG63" i="16"/>
  <c r="BF63" i="16"/>
  <c r="BD63" i="16"/>
  <c r="BC63" i="16"/>
  <c r="BE63" i="16"/>
  <c r="BB63" i="16"/>
  <c r="BH148" i="16"/>
  <c r="AY148" i="16"/>
  <c r="AS148" i="16"/>
  <c r="AX148" i="16"/>
  <c r="AR148" i="16"/>
  <c r="AU148" i="16"/>
  <c r="AQ148" i="16"/>
  <c r="AZ148" i="16"/>
  <c r="AT148" i="16"/>
  <c r="W99" i="16"/>
  <c r="Y99" i="16"/>
  <c r="Y141" i="16"/>
  <c r="AQ86" i="16"/>
  <c r="AS86" i="16"/>
  <c r="AR130" i="16"/>
  <c r="AT100" i="16"/>
  <c r="AA136" i="16"/>
  <c r="X136" i="16"/>
  <c r="Y136" i="16"/>
  <c r="AI55" i="16"/>
  <c r="AH55" i="16"/>
  <c r="AJ55" i="16"/>
  <c r="AM55" i="16"/>
  <c r="AL55" i="16"/>
  <c r="AK55" i="16"/>
  <c r="AK56" i="16"/>
  <c r="AJ56" i="16"/>
  <c r="AM56" i="16"/>
  <c r="AI56" i="16"/>
  <c r="AL56" i="16"/>
  <c r="AH56" i="16"/>
  <c r="X85" i="16"/>
  <c r="Z85" i="16"/>
  <c r="AD110" i="16"/>
  <c r="X110" i="16"/>
  <c r="AA110" i="16"/>
  <c r="W110" i="16"/>
  <c r="AF110" i="16"/>
  <c r="Z110" i="16"/>
  <c r="AE110" i="16"/>
  <c r="Y110" i="16"/>
  <c r="AE154" i="16"/>
  <c r="Y154" i="16"/>
  <c r="AD154" i="16"/>
  <c r="X154" i="16"/>
  <c r="AA154" i="16"/>
  <c r="W154" i="16"/>
  <c r="Z154" i="16"/>
  <c r="AF154" i="16"/>
  <c r="AK73" i="16"/>
  <c r="AJ73" i="16"/>
  <c r="AI73" i="16"/>
  <c r="AH73" i="16"/>
  <c r="AM74" i="16"/>
  <c r="AL74" i="16"/>
  <c r="AK74" i="16"/>
  <c r="AJ74" i="16"/>
  <c r="AI74" i="16"/>
  <c r="AM73" i="16"/>
  <c r="AL73" i="16"/>
  <c r="AE146" i="16"/>
  <c r="Y146" i="16"/>
  <c r="AD146" i="16"/>
  <c r="X146" i="16"/>
  <c r="AA146" i="16"/>
  <c r="W146" i="16"/>
  <c r="Z146" i="16"/>
  <c r="AF146" i="16"/>
  <c r="AE113" i="16"/>
  <c r="Y113" i="16"/>
  <c r="AD113" i="16"/>
  <c r="X113" i="16"/>
  <c r="AA113" i="16"/>
  <c r="W113" i="16"/>
  <c r="AF113" i="16"/>
  <c r="Z113" i="16"/>
  <c r="AE107" i="16"/>
  <c r="Y107" i="16"/>
  <c r="AD107" i="16"/>
  <c r="X107" i="16"/>
  <c r="AA107" i="16"/>
  <c r="W107" i="16"/>
  <c r="AF107" i="16"/>
  <c r="Z107" i="16"/>
  <c r="AU91" i="16"/>
  <c r="AQ91" i="16"/>
  <c r="AZ91" i="16"/>
  <c r="AT91" i="16"/>
  <c r="AY91" i="16"/>
  <c r="AS91" i="16"/>
  <c r="AR91" i="16"/>
  <c r="AX91" i="16"/>
  <c r="AA105" i="16"/>
  <c r="W105" i="16"/>
  <c r="AC105" i="16" s="1"/>
  <c r="AG105" i="16" s="1"/>
  <c r="AF105" i="16"/>
  <c r="Z105" i="16"/>
  <c r="AE105" i="16"/>
  <c r="Y105" i="16"/>
  <c r="X105" i="16"/>
  <c r="AD105" i="16"/>
  <c r="AD90" i="16"/>
  <c r="X90" i="16"/>
  <c r="AA90" i="16"/>
  <c r="W90" i="16"/>
  <c r="AF90" i="16"/>
  <c r="Z90" i="16"/>
  <c r="AE90" i="16"/>
  <c r="Y90" i="16"/>
  <c r="AD148" i="16"/>
  <c r="X148" i="16"/>
  <c r="AA148" i="16"/>
  <c r="W148" i="16"/>
  <c r="AF148" i="16"/>
  <c r="Z148" i="16"/>
  <c r="AE148" i="16"/>
  <c r="Y148" i="16"/>
  <c r="AD97" i="16"/>
  <c r="X97" i="16"/>
  <c r="AA97" i="16"/>
  <c r="W97" i="16"/>
  <c r="AF97" i="16"/>
  <c r="Z97" i="16"/>
  <c r="Y97" i="16"/>
  <c r="AE97" i="16"/>
  <c r="AA123" i="16"/>
  <c r="W123" i="16"/>
  <c r="AF123" i="16"/>
  <c r="Z123" i="16"/>
  <c r="AE123" i="16"/>
  <c r="Y123" i="16"/>
  <c r="X123" i="16"/>
  <c r="AD123" i="16"/>
  <c r="AF153" i="16"/>
  <c r="Z153" i="16"/>
  <c r="AE153" i="16"/>
  <c r="Y153" i="16"/>
  <c r="AD153" i="16"/>
  <c r="X153" i="16"/>
  <c r="AA153" i="16"/>
  <c r="W153" i="16"/>
  <c r="AD83" i="16"/>
  <c r="X83" i="16"/>
  <c r="AA83" i="16"/>
  <c r="W83" i="16"/>
  <c r="AC83" i="16" s="1"/>
  <c r="AG83" i="16" s="1"/>
  <c r="AF83" i="16"/>
  <c r="Z83" i="16"/>
  <c r="AE83" i="16"/>
  <c r="Y83" i="16"/>
  <c r="AF92" i="16"/>
  <c r="Z92" i="16"/>
  <c r="AE92" i="16"/>
  <c r="Y92" i="16"/>
  <c r="AD92" i="16"/>
  <c r="X92" i="16"/>
  <c r="AA92" i="16"/>
  <c r="W92" i="16"/>
  <c r="AE125" i="16"/>
  <c r="Y125" i="16"/>
  <c r="AD125" i="16"/>
  <c r="X125" i="16"/>
  <c r="AA125" i="16"/>
  <c r="W125" i="16"/>
  <c r="Z125" i="16"/>
  <c r="AF125" i="16"/>
  <c r="AE130" i="16"/>
  <c r="Y130" i="16"/>
  <c r="AD130" i="16"/>
  <c r="X130" i="16"/>
  <c r="AA130" i="16"/>
  <c r="W130" i="16"/>
  <c r="AF130" i="16"/>
  <c r="Z130" i="16"/>
  <c r="AB130" i="16" s="1"/>
  <c r="AU84" i="16"/>
  <c r="AQ84" i="16"/>
  <c r="AZ84" i="16"/>
  <c r="AT84" i="16"/>
  <c r="AY84" i="16"/>
  <c r="AS84" i="16"/>
  <c r="AX84" i="16"/>
  <c r="AR84" i="16"/>
  <c r="AZ92" i="16"/>
  <c r="AT92" i="16"/>
  <c r="AV92" i="16" s="1"/>
  <c r="AY92" i="16"/>
  <c r="AS92" i="16"/>
  <c r="AX92" i="16"/>
  <c r="AR92" i="16"/>
  <c r="AU92" i="16"/>
  <c r="AQ92" i="16"/>
  <c r="AU111" i="16"/>
  <c r="AQ111" i="16"/>
  <c r="AZ111" i="16"/>
  <c r="AT111" i="16"/>
  <c r="AY111" i="16"/>
  <c r="AS111" i="16"/>
  <c r="AX111" i="16"/>
  <c r="AR111" i="16"/>
  <c r="AZ112" i="16"/>
  <c r="AT112" i="16"/>
  <c r="AY112" i="16"/>
  <c r="AS112" i="16"/>
  <c r="AX112" i="16"/>
  <c r="AR112" i="16"/>
  <c r="AU112" i="16"/>
  <c r="AQ112" i="16"/>
  <c r="AY131" i="16"/>
  <c r="AS131" i="16"/>
  <c r="AX131" i="16"/>
  <c r="AR131" i="16"/>
  <c r="AU131" i="16"/>
  <c r="AQ131" i="16"/>
  <c r="AT131" i="16"/>
  <c r="AZ131" i="16"/>
  <c r="AX135" i="16"/>
  <c r="AR135" i="16"/>
  <c r="AU135" i="16"/>
  <c r="AQ135" i="16"/>
  <c r="AZ135" i="16"/>
  <c r="AT135" i="16"/>
  <c r="AY135" i="16"/>
  <c r="AS135" i="16"/>
  <c r="AT137" i="16"/>
  <c r="AU137" i="16"/>
  <c r="AZ147" i="16"/>
  <c r="AT147" i="16"/>
  <c r="AV147" i="16" s="1"/>
  <c r="AY147" i="16"/>
  <c r="AS147" i="16"/>
  <c r="AX147" i="16"/>
  <c r="AR147" i="16"/>
  <c r="AU147" i="16"/>
  <c r="AQ147" i="16"/>
  <c r="AT149" i="16"/>
  <c r="AU149" i="16"/>
  <c r="AD104" i="16"/>
  <c r="X104" i="16"/>
  <c r="AA104" i="16"/>
  <c r="W104" i="16"/>
  <c r="AC104" i="16" s="1"/>
  <c r="AG104" i="16" s="1"/>
  <c r="AF104" i="16"/>
  <c r="Z104" i="16"/>
  <c r="AB104" i="16" s="1"/>
  <c r="AE104" i="16"/>
  <c r="Y104" i="16"/>
  <c r="Z143" i="16"/>
  <c r="AA99" i="16"/>
  <c r="AU86" i="16"/>
  <c r="Y140" i="16"/>
  <c r="AH74" i="16"/>
  <c r="AU93" i="16"/>
  <c r="BF148" i="16"/>
  <c r="BD148" i="16"/>
  <c r="BB148" i="16"/>
  <c r="BG148" i="16"/>
  <c r="BE148" i="16"/>
  <c r="BC148" i="16"/>
  <c r="AW148" i="16"/>
  <c r="BA148" i="16" s="1"/>
  <c r="AW142" i="16"/>
  <c r="BA142" i="16" s="1"/>
  <c r="AO139" i="16"/>
  <c r="AB118" i="16"/>
  <c r="AJ118" i="16" s="1"/>
  <c r="AM25" i="16"/>
  <c r="BD147" i="16"/>
  <c r="AO145" i="16"/>
  <c r="BE147" i="16"/>
  <c r="BG147" i="16"/>
  <c r="BF147" i="16"/>
  <c r="AW147" i="16"/>
  <c r="BA147" i="16" s="1"/>
  <c r="BC147" i="16"/>
  <c r="BB147" i="16"/>
  <c r="BH147" i="16"/>
  <c r="AV143" i="16"/>
  <c r="AL26" i="16"/>
  <c r="AK25" i="16"/>
  <c r="BD154" i="16"/>
  <c r="BG154" i="16"/>
  <c r="AW154" i="16"/>
  <c r="BA154" i="16" s="1"/>
  <c r="BE154" i="16"/>
  <c r="BH154" i="16"/>
  <c r="AK26" i="16"/>
  <c r="AH25" i="16"/>
  <c r="BB154" i="16"/>
  <c r="BF154" i="16"/>
  <c r="BC154" i="16"/>
  <c r="BA45" i="16"/>
  <c r="BD44" i="16" s="1"/>
  <c r="AP124" i="16"/>
  <c r="AL25" i="16"/>
  <c r="BC153" i="16"/>
  <c r="BB153" i="16"/>
  <c r="BH153" i="16"/>
  <c r="BD153" i="16"/>
  <c r="BE153" i="16"/>
  <c r="BG153" i="16"/>
  <c r="BF153" i="16"/>
  <c r="AW153" i="16"/>
  <c r="BA153" i="16" s="1"/>
  <c r="AP123" i="16"/>
  <c r="AB116" i="16"/>
  <c r="AM116" i="16" s="1"/>
  <c r="U139" i="16"/>
  <c r="U133" i="16"/>
  <c r="AI25" i="16"/>
  <c r="BF20" i="16"/>
  <c r="AH26" i="16"/>
  <c r="AJ25" i="16"/>
  <c r="AC140" i="16"/>
  <c r="AG140" i="16" s="1"/>
  <c r="BC20" i="16"/>
  <c r="BC135" i="16"/>
  <c r="BB135" i="16"/>
  <c r="BH135" i="16"/>
  <c r="BD135" i="16"/>
  <c r="BE135" i="16"/>
  <c r="BG135" i="16"/>
  <c r="BF135" i="16"/>
  <c r="AW135" i="16"/>
  <c r="BA135" i="16" s="1"/>
  <c r="AW136" i="16"/>
  <c r="BA136" i="16" s="1"/>
  <c r="BB136" i="16"/>
  <c r="BH136" i="16"/>
  <c r="BG136" i="16"/>
  <c r="BE136" i="16"/>
  <c r="BD136" i="16"/>
  <c r="BC136" i="16"/>
  <c r="BF136" i="16"/>
  <c r="BA39" i="16"/>
  <c r="BF38" i="16" s="1"/>
  <c r="AO118" i="16"/>
  <c r="AP118" i="16" s="1"/>
  <c r="AO117" i="16"/>
  <c r="AP117" i="16" s="1"/>
  <c r="AI26" i="16"/>
  <c r="AL28" i="16"/>
  <c r="AB106" i="16"/>
  <c r="AK28" i="16"/>
  <c r="AJ28" i="16"/>
  <c r="BB12" i="16"/>
  <c r="AW129" i="16"/>
  <c r="BA129" i="16" s="1"/>
  <c r="AW130" i="16"/>
  <c r="BA130" i="16" s="1"/>
  <c r="BC34" i="16"/>
  <c r="AW113" i="16"/>
  <c r="BA113" i="16" s="1"/>
  <c r="BE34" i="16"/>
  <c r="CC20" i="16"/>
  <c r="CC21" i="16"/>
  <c r="AW112" i="16"/>
  <c r="BA112" i="16" s="1"/>
  <c r="BE12" i="16"/>
  <c r="AW111" i="16"/>
  <c r="BA111" i="16" s="1"/>
  <c r="BC33" i="16"/>
  <c r="BD33" i="16"/>
  <c r="BE33" i="16"/>
  <c r="BF33" i="16"/>
  <c r="BG33" i="16"/>
  <c r="BB33" i="16"/>
  <c r="BB32" i="16"/>
  <c r="BG32" i="16"/>
  <c r="BC32" i="16"/>
  <c r="BD32" i="16"/>
  <c r="BF32" i="16"/>
  <c r="BE32" i="16"/>
  <c r="BB34" i="16"/>
  <c r="BG34" i="16"/>
  <c r="BF34" i="16"/>
  <c r="CC27" i="16"/>
  <c r="CC28" i="16"/>
  <c r="AB141" i="16"/>
  <c r="AH118" i="16"/>
  <c r="AB137" i="16"/>
  <c r="AH116" i="16"/>
  <c r="BC13" i="16"/>
  <c r="BF13" i="16"/>
  <c r="BE13" i="16"/>
  <c r="BD13" i="16"/>
  <c r="BG13" i="16"/>
  <c r="BB13" i="16"/>
  <c r="BG12" i="16"/>
  <c r="AB105" i="16"/>
  <c r="AH119" i="16"/>
  <c r="BC21" i="16"/>
  <c r="BF21" i="16"/>
  <c r="BG20" i="16"/>
  <c r="BC12" i="16"/>
  <c r="BF12" i="16"/>
  <c r="AW92" i="16"/>
  <c r="BA92" i="16" s="1"/>
  <c r="AW93" i="16"/>
  <c r="BA93" i="16" s="1"/>
  <c r="BB21" i="16"/>
  <c r="BD20" i="16"/>
  <c r="BB20" i="16"/>
  <c r="AW99" i="16"/>
  <c r="BA99" i="16" s="1"/>
  <c r="AW100" i="16"/>
  <c r="BA100" i="16" s="1"/>
  <c r="AW98" i="16"/>
  <c r="BA98" i="16" s="1"/>
  <c r="BD19" i="16"/>
  <c r="BF19" i="16"/>
  <c r="BE19" i="16"/>
  <c r="BB19" i="16"/>
  <c r="BG19" i="16"/>
  <c r="BC19" i="16"/>
  <c r="AJ26" i="16"/>
  <c r="U103" i="16" s="1"/>
  <c r="AV85" i="16"/>
  <c r="AW85" i="16"/>
  <c r="BA85" i="16" s="1"/>
  <c r="AO82" i="16"/>
  <c r="AW84" i="16"/>
  <c r="BA84" i="16" s="1"/>
  <c r="AC143" i="16"/>
  <c r="AG143" i="16" s="1"/>
  <c r="AH143" i="16" s="1"/>
  <c r="AC137" i="16"/>
  <c r="AG137" i="16" s="1"/>
  <c r="AH137" i="16" s="1"/>
  <c r="AC141" i="16"/>
  <c r="AG141" i="16" s="1"/>
  <c r="AC136" i="16"/>
  <c r="AG136" i="16" s="1"/>
  <c r="AI116" i="16"/>
  <c r="AB140" i="16"/>
  <c r="AH117" i="16"/>
  <c r="AC107" i="16"/>
  <c r="AG107" i="16" s="1"/>
  <c r="AC142" i="16"/>
  <c r="AG142" i="16" s="1"/>
  <c r="AH142" i="16" s="1"/>
  <c r="AC106" i="16"/>
  <c r="AG106" i="16" s="1"/>
  <c r="AC135" i="16"/>
  <c r="AG135" i="16" s="1"/>
  <c r="AH135" i="16" s="1"/>
  <c r="AB136" i="16"/>
  <c r="AC152" i="16"/>
  <c r="AG152" i="16" s="1"/>
  <c r="AI33" i="16"/>
  <c r="AH33" i="16"/>
  <c r="AM34" i="16"/>
  <c r="AJ7" i="16"/>
  <c r="U145" i="16"/>
  <c r="AC146" i="16"/>
  <c r="AG146" i="16" s="1"/>
  <c r="AK118" i="16"/>
  <c r="U121" i="16"/>
  <c r="AB107" i="16"/>
  <c r="AC110" i="16"/>
  <c r="AG110" i="16" s="1"/>
  <c r="AJ33" i="16"/>
  <c r="AJ4" i="16"/>
  <c r="AH4" i="16"/>
  <c r="AK4" i="16"/>
  <c r="AM4" i="16"/>
  <c r="AL4" i="16"/>
  <c r="AI4" i="16"/>
  <c r="AH5" i="16"/>
  <c r="AK5" i="16"/>
  <c r="AM5" i="16"/>
  <c r="AI5" i="16"/>
  <c r="AJ5" i="16"/>
  <c r="AL5" i="16"/>
  <c r="U127" i="16"/>
  <c r="AH7" i="16"/>
  <c r="AB142" i="16"/>
  <c r="AH6" i="16"/>
  <c r="AL6" i="16"/>
  <c r="AJ116" i="16"/>
  <c r="AK116" i="16"/>
  <c r="AC112" i="16"/>
  <c r="AG112" i="16" s="1"/>
  <c r="AC131" i="16"/>
  <c r="AG131" i="16" s="1"/>
  <c r="U89" i="16"/>
  <c r="AC90" i="16"/>
  <c r="AG90" i="16" s="1"/>
  <c r="AH31" i="16"/>
  <c r="AK31" i="16"/>
  <c r="AJ31" i="16"/>
  <c r="AI31" i="16"/>
  <c r="AM31" i="16"/>
  <c r="AL31" i="16"/>
  <c r="AH32" i="16"/>
  <c r="AI32" i="16"/>
  <c r="AJ32" i="16"/>
  <c r="AK32" i="16"/>
  <c r="AM32" i="16"/>
  <c r="AL32" i="16"/>
  <c r="U96" i="16"/>
  <c r="AC97" i="16"/>
  <c r="AG97" i="16" s="1"/>
  <c r="AK33" i="16"/>
  <c r="AI34" i="16"/>
  <c r="AK34" i="16"/>
  <c r="AM7" i="16"/>
  <c r="AI7" i="16"/>
  <c r="AI6" i="16"/>
  <c r="AJ6" i="16"/>
  <c r="AL117" i="16"/>
  <c r="AL33" i="16"/>
  <c r="AM33" i="16"/>
  <c r="AL34" i="16"/>
  <c r="AH34" i="16"/>
  <c r="AK7" i="16"/>
  <c r="AL7" i="16"/>
  <c r="AK6" i="16"/>
  <c r="AI117" i="16"/>
  <c r="AC125" i="16"/>
  <c r="AG125" i="16" s="1"/>
  <c r="AC130" i="16"/>
  <c r="AG130" i="16" s="1"/>
  <c r="AC147" i="16"/>
  <c r="AG147" i="16" s="1"/>
  <c r="AB149" i="16"/>
  <c r="AC149" i="16"/>
  <c r="AG149" i="16" s="1"/>
  <c r="AH134" i="16" l="1"/>
  <c r="AJ67" i="16"/>
  <c r="AM67" i="16"/>
  <c r="AL67" i="16"/>
  <c r="AI67" i="16"/>
  <c r="AH67" i="16"/>
  <c r="AK67" i="16"/>
  <c r="AK68" i="16"/>
  <c r="AM68" i="16"/>
  <c r="AJ68" i="16"/>
  <c r="AI68" i="16"/>
  <c r="AL68" i="16"/>
  <c r="AL70" i="16"/>
  <c r="AM70" i="16"/>
  <c r="AJ70" i="16"/>
  <c r="AI70" i="16"/>
  <c r="AK70" i="16"/>
  <c r="AM69" i="16"/>
  <c r="AL69" i="16"/>
  <c r="AK69" i="16"/>
  <c r="AJ69" i="16"/>
  <c r="AI69" i="16"/>
  <c r="AH69" i="16"/>
  <c r="AH68" i="16"/>
  <c r="AH70" i="16"/>
  <c r="AL118" i="16"/>
  <c r="AI119" i="16"/>
  <c r="AM118" i="16"/>
  <c r="AJ117" i="16"/>
  <c r="AN117" i="16" s="1"/>
  <c r="AH136" i="16"/>
  <c r="AH140" i="16"/>
  <c r="AV149" i="16"/>
  <c r="AK117" i="16"/>
  <c r="AL119" i="16"/>
  <c r="AI118" i="16"/>
  <c r="AH141" i="16"/>
  <c r="AE85" i="16"/>
  <c r="AD85" i="16"/>
  <c r="AF85" i="16"/>
  <c r="AL116" i="16"/>
  <c r="AK119" i="16"/>
  <c r="AJ119" i="16"/>
  <c r="AM119" i="16"/>
  <c r="AM117" i="16"/>
  <c r="AZ118" i="16"/>
  <c r="AT118" i="16"/>
  <c r="AY118" i="16"/>
  <c r="AS118" i="16"/>
  <c r="AX118" i="16"/>
  <c r="AR118" i="16"/>
  <c r="AQ118" i="16"/>
  <c r="AU118" i="16"/>
  <c r="AX123" i="16"/>
  <c r="AR123" i="16"/>
  <c r="AU123" i="16"/>
  <c r="AQ123" i="16"/>
  <c r="AZ123" i="16"/>
  <c r="AT123" i="16"/>
  <c r="AS123" i="16"/>
  <c r="AY123" i="16"/>
  <c r="AT125" i="16"/>
  <c r="AU125" i="16"/>
  <c r="BB45" i="16"/>
  <c r="BE45" i="16"/>
  <c r="BD45" i="16"/>
  <c r="BG45" i="16"/>
  <c r="BF45" i="16"/>
  <c r="BC45" i="16"/>
  <c r="BB44" i="16"/>
  <c r="BE44" i="16"/>
  <c r="AU117" i="16"/>
  <c r="AQ117" i="16"/>
  <c r="AZ117" i="16"/>
  <c r="AT117" i="16"/>
  <c r="AV117" i="16" s="1"/>
  <c r="AY117" i="16"/>
  <c r="AS117" i="16"/>
  <c r="AX117" i="16"/>
  <c r="AR117" i="16"/>
  <c r="AU119" i="16"/>
  <c r="AT119" i="16"/>
  <c r="BC44" i="16"/>
  <c r="AY124" i="16"/>
  <c r="AS124" i="16"/>
  <c r="AX124" i="16"/>
  <c r="AR124" i="16"/>
  <c r="AU124" i="16"/>
  <c r="AQ124" i="16"/>
  <c r="AT124" i="16"/>
  <c r="AZ124" i="16"/>
  <c r="BF44" i="16"/>
  <c r="BG44" i="16"/>
  <c r="AW141" i="16"/>
  <c r="BA141" i="16" s="1"/>
  <c r="BB142" i="16" s="1"/>
  <c r="AB135" i="16"/>
  <c r="AM135" i="16" s="1"/>
  <c r="AV154" i="16"/>
  <c r="AB143" i="16"/>
  <c r="AK140" i="16" s="1"/>
  <c r="AV141" i="16"/>
  <c r="AB134" i="16"/>
  <c r="AJ136" i="16" s="1"/>
  <c r="AH104" i="16"/>
  <c r="AK104" i="16"/>
  <c r="AL104" i="16"/>
  <c r="AV148" i="16"/>
  <c r="AV142" i="16"/>
  <c r="AV155" i="16"/>
  <c r="AO133" i="16"/>
  <c r="AO151" i="16"/>
  <c r="AV153" i="16"/>
  <c r="U151" i="16"/>
  <c r="AV91" i="16"/>
  <c r="AV86" i="16"/>
  <c r="BE38" i="16"/>
  <c r="BD38" i="16"/>
  <c r="BC38" i="16"/>
  <c r="AO89" i="16"/>
  <c r="BG38" i="16"/>
  <c r="AV136" i="16"/>
  <c r="AV137" i="16"/>
  <c r="AV135" i="16"/>
  <c r="AO127" i="16"/>
  <c r="BE39" i="16"/>
  <c r="BG39" i="16"/>
  <c r="BD39" i="16"/>
  <c r="BB39" i="16"/>
  <c r="BF39" i="16"/>
  <c r="BC39" i="16"/>
  <c r="BB38" i="16"/>
  <c r="AV112" i="16"/>
  <c r="AW118" i="16"/>
  <c r="BA118" i="16" s="1"/>
  <c r="AO109" i="16"/>
  <c r="AV130" i="16"/>
  <c r="AW131" i="16"/>
  <c r="BA131" i="16" s="1"/>
  <c r="BB129" i="16" s="1"/>
  <c r="AV131" i="16"/>
  <c r="U109" i="16"/>
  <c r="AV129" i="16"/>
  <c r="BC130" i="16" s="1"/>
  <c r="AO96" i="16"/>
  <c r="BB112" i="16"/>
  <c r="BB113" i="16"/>
  <c r="BB111" i="16"/>
  <c r="AV111" i="16"/>
  <c r="AV113" i="16"/>
  <c r="BG113" i="16" s="1"/>
  <c r="AW91" i="16"/>
  <c r="BA91" i="16" s="1"/>
  <c r="BB92" i="16" s="1"/>
  <c r="AV93" i="16"/>
  <c r="BG91" i="16" s="1"/>
  <c r="BB93" i="16"/>
  <c r="BD93" i="16"/>
  <c r="AV100" i="16"/>
  <c r="BB100" i="16"/>
  <c r="BB98" i="16"/>
  <c r="BB99" i="16"/>
  <c r="AV99" i="16"/>
  <c r="AV98" i="16"/>
  <c r="AV84" i="16"/>
  <c r="U82" i="16"/>
  <c r="AH105" i="16"/>
  <c r="AW86" i="16"/>
  <c r="BA86" i="16" s="1"/>
  <c r="AB146" i="16"/>
  <c r="AJ146" i="16" s="1"/>
  <c r="AB83" i="16"/>
  <c r="AC128" i="16"/>
  <c r="AG128" i="16" s="1"/>
  <c r="AH131" i="16" s="1"/>
  <c r="AH107" i="16"/>
  <c r="AC99" i="16"/>
  <c r="AG99" i="16" s="1"/>
  <c r="AH106" i="16"/>
  <c r="AB84" i="16"/>
  <c r="AC84" i="16"/>
  <c r="AG84" i="16" s="1"/>
  <c r="AC153" i="16"/>
  <c r="AG153" i="16" s="1"/>
  <c r="AC100" i="16"/>
  <c r="AG100" i="16" s="1"/>
  <c r="AB97" i="16"/>
  <c r="AL105" i="16"/>
  <c r="AC154" i="16"/>
  <c r="AG154" i="16" s="1"/>
  <c r="AB110" i="16"/>
  <c r="AC124" i="16"/>
  <c r="AG124" i="16" s="1"/>
  <c r="AH124" i="16" s="1"/>
  <c r="AC129" i="16"/>
  <c r="AG129" i="16" s="1"/>
  <c r="AB154" i="16"/>
  <c r="AB124" i="16"/>
  <c r="AB123" i="16"/>
  <c r="AC148" i="16"/>
  <c r="AG148" i="16" s="1"/>
  <c r="AH148" i="16" s="1"/>
  <c r="AC155" i="16"/>
  <c r="AG155" i="16" s="1"/>
  <c r="AH155" i="16" s="1"/>
  <c r="AB93" i="16"/>
  <c r="AB90" i="16"/>
  <c r="AC113" i="16"/>
  <c r="AG113" i="16" s="1"/>
  <c r="AM105" i="16"/>
  <c r="AC92" i="16"/>
  <c r="AG92" i="16" s="1"/>
  <c r="AI106" i="16"/>
  <c r="AC98" i="16"/>
  <c r="AG98" i="16" s="1"/>
  <c r="AC91" i="16"/>
  <c r="AG91" i="16" s="1"/>
  <c r="AJ107" i="16"/>
  <c r="AB129" i="16"/>
  <c r="AC123" i="16"/>
  <c r="AG123" i="16" s="1"/>
  <c r="AB148" i="16"/>
  <c r="AC86" i="16"/>
  <c r="AG86" i="16" s="1"/>
  <c r="AN116" i="16"/>
  <c r="AN118" i="16"/>
  <c r="AB155" i="16"/>
  <c r="AC93" i="16"/>
  <c r="AG93" i="16" s="1"/>
  <c r="AB92" i="16"/>
  <c r="AC111" i="16"/>
  <c r="AG111" i="16" s="1"/>
  <c r="AM106" i="16"/>
  <c r="AH100" i="16"/>
  <c r="AB85" i="16"/>
  <c r="AB122" i="16"/>
  <c r="AK105" i="16"/>
  <c r="AL106" i="16"/>
  <c r="AB99" i="16"/>
  <c r="AB152" i="16"/>
  <c r="AK152" i="16" s="1"/>
  <c r="AK107" i="16"/>
  <c r="AB147" i="16"/>
  <c r="AJ147" i="16" s="1"/>
  <c r="AB125" i="16"/>
  <c r="AB113" i="16"/>
  <c r="AJ105" i="16"/>
  <c r="AK106" i="16"/>
  <c r="AJ104" i="16"/>
  <c r="AB111" i="16"/>
  <c r="AL107" i="16"/>
  <c r="AB153" i="16"/>
  <c r="AH113" i="16"/>
  <c r="AB131" i="16"/>
  <c r="AI105" i="16"/>
  <c r="AJ106" i="16"/>
  <c r="AM104" i="16"/>
  <c r="AI104" i="16"/>
  <c r="AI107" i="16"/>
  <c r="AM107" i="16"/>
  <c r="AB100" i="16"/>
  <c r="AB86" i="16"/>
  <c r="AC85" i="16"/>
  <c r="AG85" i="16" s="1"/>
  <c r="AB128" i="16"/>
  <c r="AB98" i="16"/>
  <c r="AB91" i="16"/>
  <c r="AC122" i="16"/>
  <c r="AG122" i="16" s="1"/>
  <c r="AB112" i="16"/>
  <c r="AL155" i="16" l="1"/>
  <c r="AI142" i="16"/>
  <c r="AL152" i="16"/>
  <c r="AM149" i="16"/>
  <c r="AJ148" i="16"/>
  <c r="AI147" i="16"/>
  <c r="AI149" i="16"/>
  <c r="AM148" i="16"/>
  <c r="AJ143" i="16"/>
  <c r="AK141" i="16"/>
  <c r="AL141" i="16"/>
  <c r="AI140" i="16"/>
  <c r="AN119" i="16"/>
  <c r="AJ155" i="16"/>
  <c r="AL146" i="16"/>
  <c r="AI137" i="16"/>
  <c r="AK135" i="16"/>
  <c r="AL134" i="16"/>
  <c r="AM136" i="16"/>
  <c r="AI136" i="16"/>
  <c r="AH147" i="16"/>
  <c r="AL122" i="16"/>
  <c r="AK122" i="16"/>
  <c r="AL123" i="16"/>
  <c r="AK123" i="16"/>
  <c r="AI123" i="16"/>
  <c r="AJ125" i="16"/>
  <c r="AI125" i="16"/>
  <c r="AK125" i="16"/>
  <c r="AH122" i="16"/>
  <c r="AI122" i="16"/>
  <c r="AM124" i="16"/>
  <c r="AL124" i="16"/>
  <c r="AK124" i="16"/>
  <c r="AJ124" i="16"/>
  <c r="AI124" i="16"/>
  <c r="AJ122" i="16"/>
  <c r="AM122" i="16"/>
  <c r="AH154" i="16"/>
  <c r="AH153" i="16"/>
  <c r="AJ153" i="16"/>
  <c r="AI153" i="16"/>
  <c r="AL153" i="16"/>
  <c r="AK155" i="16"/>
  <c r="AI146" i="16"/>
  <c r="AM147" i="16"/>
  <c r="AI155" i="16"/>
  <c r="AM152" i="16"/>
  <c r="AK147" i="16"/>
  <c r="AM154" i="16"/>
  <c r="AL148" i="16"/>
  <c r="AM141" i="16"/>
  <c r="AJ140" i="16"/>
  <c r="AJ141" i="16"/>
  <c r="AJ154" i="16"/>
  <c r="AI148" i="16"/>
  <c r="AJ137" i="16"/>
  <c r="AL135" i="16"/>
  <c r="AJ135" i="16"/>
  <c r="AI135" i="16"/>
  <c r="AK136" i="16"/>
  <c r="AJ142" i="16"/>
  <c r="AM86" i="16"/>
  <c r="AM125" i="16"/>
  <c r="AL125" i="16"/>
  <c r="AH123" i="16"/>
  <c r="AJ123" i="16"/>
  <c r="AM123" i="16"/>
  <c r="AH98" i="16"/>
  <c r="AH129" i="16"/>
  <c r="AL142" i="16"/>
  <c r="AH146" i="16"/>
  <c r="AL147" i="16"/>
  <c r="AM142" i="16"/>
  <c r="AH152" i="16"/>
  <c r="AL149" i="16"/>
  <c r="AL154" i="16"/>
  <c r="AK148" i="16"/>
  <c r="AM140" i="16"/>
  <c r="AL143" i="16"/>
  <c r="AL140" i="16"/>
  <c r="AI141" i="16"/>
  <c r="AJ152" i="16"/>
  <c r="AI154" i="16"/>
  <c r="AI134" i="16"/>
  <c r="AL137" i="16"/>
  <c r="AM134" i="16"/>
  <c r="AK137" i="16"/>
  <c r="AL136" i="16"/>
  <c r="AH149" i="16"/>
  <c r="AH125" i="16"/>
  <c r="AO39" i="16"/>
  <c r="AH128" i="16"/>
  <c r="AM129" i="16"/>
  <c r="AM128" i="16"/>
  <c r="AM131" i="16"/>
  <c r="AL131" i="16"/>
  <c r="AK131" i="16"/>
  <c r="AJ129" i="16"/>
  <c r="AI129" i="16"/>
  <c r="AM130" i="16"/>
  <c r="AL130" i="16"/>
  <c r="AK130" i="16"/>
  <c r="AJ128" i="16"/>
  <c r="AI128" i="16"/>
  <c r="AI131" i="16"/>
  <c r="AJ131" i="16"/>
  <c r="AK129" i="16"/>
  <c r="AL129" i="16"/>
  <c r="AJ130" i="16"/>
  <c r="AI130" i="16"/>
  <c r="AK128" i="16"/>
  <c r="AL128" i="16"/>
  <c r="AM155" i="16"/>
  <c r="AK142" i="16"/>
  <c r="AM153" i="16"/>
  <c r="AJ149" i="16"/>
  <c r="AK146" i="16"/>
  <c r="AK149" i="16"/>
  <c r="AK154" i="16"/>
  <c r="AK153" i="16"/>
  <c r="AI143" i="16"/>
  <c r="AM143" i="16"/>
  <c r="AK143" i="16"/>
  <c r="AI152" i="16"/>
  <c r="AM146" i="16"/>
  <c r="AM137" i="16"/>
  <c r="AK134" i="16"/>
  <c r="AN134" i="16" s="1"/>
  <c r="AJ134" i="16"/>
  <c r="AH130" i="16"/>
  <c r="BB141" i="16"/>
  <c r="BE142" i="16"/>
  <c r="AW123" i="16"/>
  <c r="BA123" i="16" s="1"/>
  <c r="AW124" i="16"/>
  <c r="BA124" i="16" s="1"/>
  <c r="AO121" i="16"/>
  <c r="BF141" i="16"/>
  <c r="BC141" i="16"/>
  <c r="BD142" i="16"/>
  <c r="BE141" i="16"/>
  <c r="BG141" i="16"/>
  <c r="BC142" i="16"/>
  <c r="BG142" i="16"/>
  <c r="BD141" i="16"/>
  <c r="BF142" i="16"/>
  <c r="AV123" i="16"/>
  <c r="AO115" i="16"/>
  <c r="AV125" i="16"/>
  <c r="AV124" i="16"/>
  <c r="AV119" i="16"/>
  <c r="AW117" i="16"/>
  <c r="BA117" i="16" s="1"/>
  <c r="BF118" i="16"/>
  <c r="AV118" i="16"/>
  <c r="BG118" i="16" s="1"/>
  <c r="BC91" i="16"/>
  <c r="BC112" i="16"/>
  <c r="BD129" i="16"/>
  <c r="BE129" i="16"/>
  <c r="BB130" i="16"/>
  <c r="BF91" i="16"/>
  <c r="BC129" i="16"/>
  <c r="BH129" i="16" s="1"/>
  <c r="BG130" i="16"/>
  <c r="BF129" i="16"/>
  <c r="BF130" i="16"/>
  <c r="BE130" i="16"/>
  <c r="BD131" i="16"/>
  <c r="BG131" i="16"/>
  <c r="BC131" i="16"/>
  <c r="BB131" i="16"/>
  <c r="BF131" i="16"/>
  <c r="BE131" i="16"/>
  <c r="BG129" i="16"/>
  <c r="BD130" i="16"/>
  <c r="BE91" i="16"/>
  <c r="BG111" i="16"/>
  <c r="BF113" i="16"/>
  <c r="BC111" i="16"/>
  <c r="BE113" i="16"/>
  <c r="BG112" i="16"/>
  <c r="AH97" i="16"/>
  <c r="BB91" i="16"/>
  <c r="BD92" i="16"/>
  <c r="BD111" i="16"/>
  <c r="BE111" i="16"/>
  <c r="BC113" i="16"/>
  <c r="BH113" i="16" s="1"/>
  <c r="BH34" i="16" s="1"/>
  <c r="BF112" i="16"/>
  <c r="BE112" i="16"/>
  <c r="BF111" i="16"/>
  <c r="BD113" i="16"/>
  <c r="BD112" i="16"/>
  <c r="BG99" i="16"/>
  <c r="BG93" i="16"/>
  <c r="BD91" i="16"/>
  <c r="BH91" i="16" s="1"/>
  <c r="BH12" i="16" s="1"/>
  <c r="BE93" i="16"/>
  <c r="BD100" i="16"/>
  <c r="BC93" i="16"/>
  <c r="BF92" i="16"/>
  <c r="BG92" i="16"/>
  <c r="BE92" i="16"/>
  <c r="BC92" i="16"/>
  <c r="BG100" i="16"/>
  <c r="BF93" i="16"/>
  <c r="BD99" i="16"/>
  <c r="BD98" i="16"/>
  <c r="BC98" i="16"/>
  <c r="BE100" i="16"/>
  <c r="BE99" i="16"/>
  <c r="BC100" i="16"/>
  <c r="BF100" i="16"/>
  <c r="BC99" i="16"/>
  <c r="BG98" i="16"/>
  <c r="BF99" i="16"/>
  <c r="BH99" i="16" s="1"/>
  <c r="BH20" i="16" s="1"/>
  <c r="BF98" i="16"/>
  <c r="BE98" i="16"/>
  <c r="AH99" i="16"/>
  <c r="AN140" i="16"/>
  <c r="AH110" i="16"/>
  <c r="AJ90" i="16"/>
  <c r="AN106" i="16"/>
  <c r="AL97" i="16"/>
  <c r="BB86" i="16"/>
  <c r="BF86" i="16"/>
  <c r="BE86" i="16"/>
  <c r="BG86" i="16"/>
  <c r="BD86" i="16"/>
  <c r="BC86" i="16"/>
  <c r="AN137" i="16"/>
  <c r="BE85" i="16"/>
  <c r="BG84" i="16"/>
  <c r="BD85" i="16"/>
  <c r="BC84" i="16"/>
  <c r="BF85" i="16"/>
  <c r="BG85" i="16"/>
  <c r="BB85" i="16"/>
  <c r="BD84" i="16"/>
  <c r="BE84" i="16"/>
  <c r="BC85" i="16"/>
  <c r="BB84" i="16"/>
  <c r="BF84" i="16"/>
  <c r="AH92" i="16"/>
  <c r="AN105" i="16"/>
  <c r="AO40" i="16"/>
  <c r="CX40" i="16" s="1"/>
  <c r="AN136" i="16"/>
  <c r="AO37" i="16"/>
  <c r="CX37" i="16" s="1"/>
  <c r="AJ83" i="16"/>
  <c r="AN107" i="16"/>
  <c r="AI112" i="16"/>
  <c r="AH91" i="16"/>
  <c r="AO38" i="16"/>
  <c r="AH90" i="16"/>
  <c r="AI86" i="16"/>
  <c r="AH93" i="16"/>
  <c r="AH112" i="16"/>
  <c r="AM100" i="16"/>
  <c r="AN135" i="16"/>
  <c r="AN104" i="16"/>
  <c r="AI113" i="16"/>
  <c r="AN142" i="16"/>
  <c r="AL86" i="16"/>
  <c r="AN143" i="16"/>
  <c r="AN141" i="16"/>
  <c r="AI110" i="16"/>
  <c r="AH86" i="16"/>
  <c r="AL99" i="16"/>
  <c r="AH111" i="16"/>
  <c r="AL98" i="16"/>
  <c r="AI97" i="16"/>
  <c r="AI99" i="16"/>
  <c r="AJ100" i="16"/>
  <c r="AL111" i="16"/>
  <c r="AM111" i="16"/>
  <c r="AJ113" i="16"/>
  <c r="AM113" i="16"/>
  <c r="AJ112" i="16"/>
  <c r="AI84" i="16"/>
  <c r="AJ92" i="16"/>
  <c r="AL93" i="16"/>
  <c r="AM92" i="16"/>
  <c r="AL91" i="16"/>
  <c r="AM91" i="16"/>
  <c r="AK83" i="16"/>
  <c r="AJ86" i="16"/>
  <c r="AH85" i="16"/>
  <c r="AM85" i="16"/>
  <c r="AJ85" i="16"/>
  <c r="AI85" i="16"/>
  <c r="AL85" i="16"/>
  <c r="AK85" i="16"/>
  <c r="AK86" i="16"/>
  <c r="AN86" i="16" s="1"/>
  <c r="AI98" i="16"/>
  <c r="AM98" i="16"/>
  <c r="AM99" i="16"/>
  <c r="AJ99" i="16"/>
  <c r="AK100" i="16"/>
  <c r="AI111" i="16"/>
  <c r="AK110" i="16"/>
  <c r="AM110" i="16"/>
  <c r="AK113" i="16"/>
  <c r="AK112" i="16"/>
  <c r="AJ84" i="16"/>
  <c r="AK92" i="16"/>
  <c r="AI93" i="16"/>
  <c r="AK90" i="16"/>
  <c r="AI91" i="16"/>
  <c r="AM93" i="16"/>
  <c r="AL83" i="16"/>
  <c r="AJ98" i="16"/>
  <c r="AM97" i="16"/>
  <c r="AK97" i="16"/>
  <c r="AK99" i="16"/>
  <c r="AL100" i="16"/>
  <c r="AJ111" i="16"/>
  <c r="AL110" i="16"/>
  <c r="AJ110" i="16"/>
  <c r="AL113" i="16"/>
  <c r="AL112" i="16"/>
  <c r="AM84" i="16"/>
  <c r="AK84" i="16"/>
  <c r="AL92" i="16"/>
  <c r="AJ93" i="16"/>
  <c r="AL90" i="16"/>
  <c r="AJ91" i="16"/>
  <c r="AM90" i="16"/>
  <c r="AI83" i="16"/>
  <c r="AK98" i="16"/>
  <c r="AJ97" i="16"/>
  <c r="AI100" i="16"/>
  <c r="AN100" i="16" s="1"/>
  <c r="AK111" i="16"/>
  <c r="AM112" i="16"/>
  <c r="AH84" i="16"/>
  <c r="AL84" i="16"/>
  <c r="AI92" i="16"/>
  <c r="AK93" i="16"/>
  <c r="AI90" i="16"/>
  <c r="AK91" i="16"/>
  <c r="AH83" i="16"/>
  <c r="AM83" i="16"/>
  <c r="AO57" i="16" l="1"/>
  <c r="AO58" i="16"/>
  <c r="CX58" i="16" s="1"/>
  <c r="AO61" i="16"/>
  <c r="AO62" i="16"/>
  <c r="AO63" i="16"/>
  <c r="AO64" i="16"/>
  <c r="CX64" i="16" s="1"/>
  <c r="BE124" i="16"/>
  <c r="BD124" i="16"/>
  <c r="BC124" i="16"/>
  <c r="BB124" i="16"/>
  <c r="BG124" i="16"/>
  <c r="BF124" i="16"/>
  <c r="AO55" i="16"/>
  <c r="CX55" i="16" s="1"/>
  <c r="AO56" i="16"/>
  <c r="CX56" i="16" s="1"/>
  <c r="BG123" i="16"/>
  <c r="BF123" i="16"/>
  <c r="BE123" i="16"/>
  <c r="BC123" i="16"/>
  <c r="BB123" i="16"/>
  <c r="BD123" i="16"/>
  <c r="BH142" i="16"/>
  <c r="BH63" i="16" s="1"/>
  <c r="AO26" i="16"/>
  <c r="CX26" i="16" s="1"/>
  <c r="BH141" i="16"/>
  <c r="BH62" i="16" s="1"/>
  <c r="BH111" i="16"/>
  <c r="BH32" i="16" s="1"/>
  <c r="BC118" i="16"/>
  <c r="BD118" i="16"/>
  <c r="BE117" i="16"/>
  <c r="BG117" i="16"/>
  <c r="BB117" i="16"/>
  <c r="BF117" i="16"/>
  <c r="BD117" i="16"/>
  <c r="BC117" i="16"/>
  <c r="BB118" i="16"/>
  <c r="BE118" i="16"/>
  <c r="BH131" i="16"/>
  <c r="BH130" i="16"/>
  <c r="BH112" i="16"/>
  <c r="BH33" i="16" s="1"/>
  <c r="BI32" i="16" s="1"/>
  <c r="BI33" i="16"/>
  <c r="BI34" i="16"/>
  <c r="BH92" i="16"/>
  <c r="BH13" i="16" s="1"/>
  <c r="BI12" i="16" s="1"/>
  <c r="BH98" i="16"/>
  <c r="BH19" i="16" s="1"/>
  <c r="BI20" i="16" s="1"/>
  <c r="BH93" i="16"/>
  <c r="BH14" i="16" s="1"/>
  <c r="BH100" i="16"/>
  <c r="BH21" i="16" s="1"/>
  <c r="BI13" i="16"/>
  <c r="BI14" i="16"/>
  <c r="BI21" i="16"/>
  <c r="AN154" i="16"/>
  <c r="AN123" i="16"/>
  <c r="CX57" i="16"/>
  <c r="AN152" i="16"/>
  <c r="AN131" i="16"/>
  <c r="CX61" i="16"/>
  <c r="AN125" i="16"/>
  <c r="AN124" i="16"/>
  <c r="AN146" i="16"/>
  <c r="AN128" i="16"/>
  <c r="AO28" i="16"/>
  <c r="CX28" i="16" s="1"/>
  <c r="AO27" i="16"/>
  <c r="CX27" i="16" s="1"/>
  <c r="AO25" i="16"/>
  <c r="CX25" i="16" s="1"/>
  <c r="BH84" i="16"/>
  <c r="BH5" i="16" s="1"/>
  <c r="BH85" i="16"/>
  <c r="BH6" i="16" s="1"/>
  <c r="BH86" i="16"/>
  <c r="BH7" i="16" s="1"/>
  <c r="AN149" i="16"/>
  <c r="AN111" i="16"/>
  <c r="AN129" i="16"/>
  <c r="AN92" i="16"/>
  <c r="AN97" i="16"/>
  <c r="AN155" i="16"/>
  <c r="AN83" i="16"/>
  <c r="AN91" i="16"/>
  <c r="AN112" i="16"/>
  <c r="AN110" i="16"/>
  <c r="AN130" i="16"/>
  <c r="AN113" i="16"/>
  <c r="AN99" i="16"/>
  <c r="AN90" i="16"/>
  <c r="AN148" i="16"/>
  <c r="AN98" i="16"/>
  <c r="AO18" i="16" s="1"/>
  <c r="CX18" i="16" s="1"/>
  <c r="AO21" i="16"/>
  <c r="AN93" i="16"/>
  <c r="AN122" i="16"/>
  <c r="AN85" i="16"/>
  <c r="AN84" i="16"/>
  <c r="AO6" i="16" s="1"/>
  <c r="AN147" i="16"/>
  <c r="AN153" i="16"/>
  <c r="AO49" i="16" l="1"/>
  <c r="AO51" i="16"/>
  <c r="AO50" i="16"/>
  <c r="AO52" i="16"/>
  <c r="AO44" i="16"/>
  <c r="AO43" i="16"/>
  <c r="AO45" i="16"/>
  <c r="AO46" i="16"/>
  <c r="AO67" i="16"/>
  <c r="AO68" i="16"/>
  <c r="AO70" i="16"/>
  <c r="CX70" i="16" s="1"/>
  <c r="AO69" i="16"/>
  <c r="CX69" i="16"/>
  <c r="AO76" i="16"/>
  <c r="CX76" i="16" s="1"/>
  <c r="AO75" i="16"/>
  <c r="CX75" i="16" s="1"/>
  <c r="B61" i="16"/>
  <c r="B28" i="16"/>
  <c r="B26" i="16"/>
  <c r="B27" i="16"/>
  <c r="B25" i="16"/>
  <c r="B56" i="16"/>
  <c r="B57" i="16"/>
  <c r="B58" i="16"/>
  <c r="B55" i="16"/>
  <c r="AO74" i="16"/>
  <c r="AO73" i="16"/>
  <c r="BI62" i="16"/>
  <c r="BI63" i="16"/>
  <c r="CX63" i="16" s="1"/>
  <c r="BH123" i="16"/>
  <c r="BH44" i="16" s="1"/>
  <c r="BH124" i="16"/>
  <c r="BH45" i="16" s="1"/>
  <c r="CX21" i="16"/>
  <c r="BH118" i="16"/>
  <c r="BH39" i="16" s="1"/>
  <c r="BH117" i="16"/>
  <c r="BH38" i="16" s="1"/>
  <c r="CX52" i="16"/>
  <c r="BI19" i="16"/>
  <c r="AO20" i="16"/>
  <c r="CX20" i="16" s="1"/>
  <c r="AO19" i="16"/>
  <c r="AO12" i="16"/>
  <c r="CX12" i="16" s="1"/>
  <c r="AO31" i="16"/>
  <c r="CX31" i="16" s="1"/>
  <c r="CX49" i="16"/>
  <c r="CX51" i="16"/>
  <c r="CX50" i="16"/>
  <c r="AO33" i="16"/>
  <c r="CX33" i="16" s="1"/>
  <c r="AO11" i="16"/>
  <c r="CX11" i="16" s="1"/>
  <c r="AO34" i="16"/>
  <c r="CX34" i="16" s="1"/>
  <c r="BI5" i="16"/>
  <c r="BI6" i="16"/>
  <c r="CX6" i="16" s="1"/>
  <c r="BI7" i="16"/>
  <c r="X59" i="17"/>
  <c r="AA59" i="17"/>
  <c r="W59" i="17"/>
  <c r="V59" i="17"/>
  <c r="Z59" i="17"/>
  <c r="Y59" i="17"/>
  <c r="S59" i="17"/>
  <c r="AO7" i="16"/>
  <c r="AO13" i="16"/>
  <c r="CX13" i="16" s="1"/>
  <c r="AO14" i="16"/>
  <c r="CX14" i="16" s="1"/>
  <c r="AO32" i="16"/>
  <c r="CX32" i="16" s="1"/>
  <c r="CX43" i="16"/>
  <c r="CX46" i="16"/>
  <c r="CX74" i="16"/>
  <c r="AO5" i="16"/>
  <c r="CX68" i="16"/>
  <c r="CX73" i="16"/>
  <c r="AO4" i="16"/>
  <c r="CX4" i="16" s="1"/>
  <c r="CX67" i="16"/>
  <c r="B68" i="16" l="1"/>
  <c r="B69" i="16"/>
  <c r="B67" i="16"/>
  <c r="B70" i="16"/>
  <c r="B32" i="16"/>
  <c r="B33" i="16"/>
  <c r="B34" i="16"/>
  <c r="B31" i="16"/>
  <c r="D681" i="16"/>
  <c r="D666" i="16"/>
  <c r="D661" i="16"/>
  <c r="D676" i="16"/>
  <c r="B76" i="16"/>
  <c r="B73" i="16"/>
  <c r="B75" i="16"/>
  <c r="B74" i="16"/>
  <c r="B14" i="16"/>
  <c r="B12" i="16"/>
  <c r="B13" i="16"/>
  <c r="B11" i="16"/>
  <c r="B52" i="16"/>
  <c r="B49" i="16"/>
  <c r="B50" i="16"/>
  <c r="B51" i="16"/>
  <c r="BI44" i="16"/>
  <c r="CX44" i="16" s="1"/>
  <c r="B45" i="16" s="1"/>
  <c r="BI45" i="16"/>
  <c r="CX45" i="16" s="1"/>
  <c r="X25" i="17"/>
  <c r="Z53" i="17"/>
  <c r="CX62" i="16"/>
  <c r="S54" i="17"/>
  <c r="Y53" i="17"/>
  <c r="AA53" i="17"/>
  <c r="W53" i="17"/>
  <c r="V53" i="17"/>
  <c r="X53" i="17"/>
  <c r="S53" i="17"/>
  <c r="V55" i="17"/>
  <c r="Z56" i="17"/>
  <c r="X24" i="17"/>
  <c r="S23" i="17"/>
  <c r="AA55" i="17"/>
  <c r="X54" i="17"/>
  <c r="Y23" i="17"/>
  <c r="Z54" i="17"/>
  <c r="AA54" i="17"/>
  <c r="V56" i="17"/>
  <c r="Y54" i="17"/>
  <c r="X55" i="17"/>
  <c r="W54" i="17"/>
  <c r="BI38" i="16"/>
  <c r="CX38" i="16" s="1"/>
  <c r="B40" i="16" s="1"/>
  <c r="BI39" i="16"/>
  <c r="CX39" i="16" s="1"/>
  <c r="CX19" i="16"/>
  <c r="B21" i="16" s="1"/>
  <c r="AA56" i="17"/>
  <c r="Z25" i="17"/>
  <c r="W56" i="17"/>
  <c r="V24" i="17"/>
  <c r="X23" i="17"/>
  <c r="Y26" i="17"/>
  <c r="Z55" i="17"/>
  <c r="X56" i="17"/>
  <c r="Y55" i="17"/>
  <c r="Z24" i="17"/>
  <c r="V25" i="17"/>
  <c r="W55" i="17"/>
  <c r="Y56" i="17"/>
  <c r="V54" i="17"/>
  <c r="S56" i="17"/>
  <c r="S55" i="17"/>
  <c r="AA25" i="17"/>
  <c r="AA24" i="17"/>
  <c r="S25" i="17"/>
  <c r="Z26" i="17"/>
  <c r="AA26" i="17"/>
  <c r="Z23" i="17"/>
  <c r="W25" i="17"/>
  <c r="V23" i="17"/>
  <c r="W23" i="17"/>
  <c r="Y25" i="17"/>
  <c r="S24" i="17"/>
  <c r="W26" i="17"/>
  <c r="CX7" i="16"/>
  <c r="S26" i="17"/>
  <c r="X26" i="17"/>
  <c r="W24" i="17"/>
  <c r="AA23" i="17"/>
  <c r="V26" i="17"/>
  <c r="Y24" i="17"/>
  <c r="CX5" i="16"/>
  <c r="B6" i="16" s="1"/>
  <c r="U59" i="17"/>
  <c r="B5" i="16" l="1"/>
  <c r="B46" i="16"/>
  <c r="B44" i="16"/>
  <c r="B43" i="16"/>
  <c r="B20" i="16"/>
  <c r="B18" i="16"/>
  <c r="D660" i="16" s="1"/>
  <c r="B19" i="16"/>
  <c r="B64" i="16"/>
  <c r="B63" i="16"/>
  <c r="B62" i="16"/>
  <c r="V60" i="17" s="1"/>
  <c r="D677" i="16"/>
  <c r="D662" i="16"/>
  <c r="D665" i="16"/>
  <c r="D684" i="16"/>
  <c r="D669" i="16"/>
  <c r="B7" i="16"/>
  <c r="K661" i="16"/>
  <c r="F661" i="16"/>
  <c r="I661" i="16"/>
  <c r="E661" i="16"/>
  <c r="H661" i="16"/>
  <c r="L661" i="16"/>
  <c r="G661" i="16"/>
  <c r="D683" i="16"/>
  <c r="D668" i="16"/>
  <c r="B38" i="16"/>
  <c r="B37" i="16"/>
  <c r="B39" i="16"/>
  <c r="B4" i="16"/>
  <c r="L666" i="16"/>
  <c r="G666" i="16"/>
  <c r="K666" i="16"/>
  <c r="F666" i="16"/>
  <c r="I666" i="16"/>
  <c r="E666" i="16"/>
  <c r="H666" i="16"/>
  <c r="D659" i="16"/>
  <c r="D674" i="16"/>
  <c r="AA60" i="17"/>
  <c r="W60" i="17"/>
  <c r="Z60" i="17"/>
  <c r="S60" i="17"/>
  <c r="Y60" i="17"/>
  <c r="X60" i="17"/>
  <c r="W61" i="17"/>
  <c r="Z50" i="17"/>
  <c r="U53" i="17"/>
  <c r="X62" i="17"/>
  <c r="Z62" i="17"/>
  <c r="S62" i="17"/>
  <c r="V62" i="17"/>
  <c r="Y62" i="17"/>
  <c r="W62" i="17"/>
  <c r="U56" i="17"/>
  <c r="U55" i="17"/>
  <c r="V47" i="17"/>
  <c r="U24" i="17"/>
  <c r="U25" i="17"/>
  <c r="X50" i="17"/>
  <c r="AA12" i="17"/>
  <c r="Z49" i="17"/>
  <c r="U54" i="17"/>
  <c r="Z48" i="17"/>
  <c r="V29" i="17"/>
  <c r="X29" i="17"/>
  <c r="X32" i="17"/>
  <c r="X47" i="17"/>
  <c r="Z29" i="17"/>
  <c r="AA48" i="17"/>
  <c r="AA47" i="17"/>
  <c r="U23" i="17"/>
  <c r="AA50" i="17"/>
  <c r="S12" i="17"/>
  <c r="V49" i="17"/>
  <c r="AA29" i="17"/>
  <c r="Y47" i="17"/>
  <c r="Y29" i="17"/>
  <c r="V11" i="17"/>
  <c r="S47" i="17"/>
  <c r="Z47" i="17"/>
  <c r="Y50" i="17"/>
  <c r="S49" i="17"/>
  <c r="S48" i="17"/>
  <c r="V12" i="17"/>
  <c r="X12" i="17"/>
  <c r="S29" i="17"/>
  <c r="W29" i="17"/>
  <c r="V13" i="17"/>
  <c r="U26" i="17"/>
  <c r="X48" i="17"/>
  <c r="W50" i="17"/>
  <c r="W49" i="17"/>
  <c r="S50" i="17"/>
  <c r="W47" i="17"/>
  <c r="Y49" i="17"/>
  <c r="Z12" i="17"/>
  <c r="W31" i="17"/>
  <c r="X49" i="17"/>
  <c r="Y12" i="17"/>
  <c r="Y30" i="17"/>
  <c r="V48" i="17"/>
  <c r="AA49" i="17"/>
  <c r="W48" i="17"/>
  <c r="V50" i="17"/>
  <c r="Y48" i="17"/>
  <c r="W13" i="17"/>
  <c r="W12" i="17"/>
  <c r="S13" i="17"/>
  <c r="Y32" i="17"/>
  <c r="V31" i="17"/>
  <c r="AA13" i="17"/>
  <c r="Y14" i="17"/>
  <c r="Y13" i="17"/>
  <c r="Z13" i="17"/>
  <c r="V32" i="17"/>
  <c r="W32" i="17"/>
  <c r="Z11" i="17"/>
  <c r="W11" i="17"/>
  <c r="X11" i="17"/>
  <c r="W14" i="17"/>
  <c r="S32" i="17"/>
  <c r="Z32" i="17"/>
  <c r="S14" i="17"/>
  <c r="X14" i="17"/>
  <c r="AA11" i="17"/>
  <c r="V14" i="17"/>
  <c r="AA14" i="17"/>
  <c r="AA32" i="17"/>
  <c r="S30" i="17"/>
  <c r="Y11" i="17"/>
  <c r="S11" i="17"/>
  <c r="X13" i="17"/>
  <c r="Z14" i="17"/>
  <c r="V30" i="17"/>
  <c r="AA30" i="17"/>
  <c r="X30" i="17"/>
  <c r="Z30" i="17"/>
  <c r="S31" i="17"/>
  <c r="Z31" i="17"/>
  <c r="W30" i="17"/>
  <c r="AA31" i="17"/>
  <c r="X31" i="17"/>
  <c r="Y31" i="17"/>
  <c r="AA74" i="17"/>
  <c r="W74" i="17"/>
  <c r="Z73" i="17"/>
  <c r="V73" i="17"/>
  <c r="Y72" i="17"/>
  <c r="S72" i="17"/>
  <c r="X71" i="17"/>
  <c r="Z74" i="17"/>
  <c r="V74" i="17"/>
  <c r="Y73" i="17"/>
  <c r="S73" i="17"/>
  <c r="X72" i="17"/>
  <c r="AA71" i="17"/>
  <c r="W71" i="17"/>
  <c r="Y74" i="17"/>
  <c r="X73" i="17"/>
  <c r="W72" i="17"/>
  <c r="V71" i="17"/>
  <c r="AA73" i="17"/>
  <c r="X74" i="17"/>
  <c r="W73" i="17"/>
  <c r="V72" i="17"/>
  <c r="S71" i="17"/>
  <c r="S74" i="17"/>
  <c r="AA72" i="17"/>
  <c r="Z71" i="17"/>
  <c r="Z72" i="17"/>
  <c r="Y71" i="17"/>
  <c r="AA44" i="17"/>
  <c r="W44" i="17"/>
  <c r="Z43" i="17"/>
  <c r="V43" i="17"/>
  <c r="Y42" i="17"/>
  <c r="S42" i="17"/>
  <c r="X41" i="17"/>
  <c r="Z44" i="17"/>
  <c r="V44" i="17"/>
  <c r="Y43" i="17"/>
  <c r="S43" i="17"/>
  <c r="X42" i="17"/>
  <c r="AA41" i="17"/>
  <c r="W41" i="17"/>
  <c r="S44" i="17"/>
  <c r="AA42" i="17"/>
  <c r="Z41" i="17"/>
  <c r="W42" i="17"/>
  <c r="W43" i="17"/>
  <c r="AA43" i="17"/>
  <c r="Z42" i="17"/>
  <c r="Y41" i="17"/>
  <c r="Y44" i="17"/>
  <c r="X43" i="17"/>
  <c r="V41" i="17"/>
  <c r="X44" i="17"/>
  <c r="V42" i="17"/>
  <c r="S41" i="17"/>
  <c r="AA68" i="17"/>
  <c r="W68" i="17"/>
  <c r="Z67" i="17"/>
  <c r="V67" i="17"/>
  <c r="Y66" i="17"/>
  <c r="S66" i="17"/>
  <c r="X65" i="17"/>
  <c r="Z68" i="17"/>
  <c r="V68" i="17"/>
  <c r="Y67" i="17"/>
  <c r="S67" i="17"/>
  <c r="X66" i="17"/>
  <c r="AA65" i="17"/>
  <c r="W65" i="17"/>
  <c r="S68" i="17"/>
  <c r="AA66" i="17"/>
  <c r="Z65" i="17"/>
  <c r="V65" i="17"/>
  <c r="X68" i="17"/>
  <c r="V66" i="17"/>
  <c r="AA67" i="17"/>
  <c r="Z66" i="17"/>
  <c r="Y65" i="17"/>
  <c r="Y68" i="17"/>
  <c r="X67" i="17"/>
  <c r="W66" i="17"/>
  <c r="W67" i="17"/>
  <c r="S65" i="17"/>
  <c r="D663" i="16" l="1"/>
  <c r="L662" i="16"/>
  <c r="G662" i="16"/>
  <c r="K662" i="16"/>
  <c r="F662" i="16"/>
  <c r="I662" i="16"/>
  <c r="E662" i="16"/>
  <c r="H662" i="16"/>
  <c r="H663" i="16"/>
  <c r="L663" i="16"/>
  <c r="G663" i="16"/>
  <c r="K663" i="16"/>
  <c r="F663" i="16"/>
  <c r="E663" i="16"/>
  <c r="I663" i="16"/>
  <c r="I669" i="16"/>
  <c r="E669" i="16"/>
  <c r="H669" i="16"/>
  <c r="L669" i="16"/>
  <c r="G669" i="16"/>
  <c r="K669" i="16"/>
  <c r="F669" i="16"/>
  <c r="D664" i="16"/>
  <c r="D679" i="16"/>
  <c r="D667" i="16"/>
  <c r="AA62" i="17"/>
  <c r="H659" i="16"/>
  <c r="L659" i="16"/>
  <c r="G659" i="16"/>
  <c r="K659" i="16"/>
  <c r="F659" i="16"/>
  <c r="I659" i="16"/>
  <c r="E659" i="16"/>
  <c r="D673" i="16"/>
  <c r="D658" i="16"/>
  <c r="L668" i="16"/>
  <c r="G668" i="16"/>
  <c r="K668" i="16"/>
  <c r="F668" i="16"/>
  <c r="I668" i="16"/>
  <c r="E668" i="16"/>
  <c r="H668" i="16"/>
  <c r="K665" i="16"/>
  <c r="F665" i="16"/>
  <c r="I665" i="16"/>
  <c r="E665" i="16"/>
  <c r="H665" i="16"/>
  <c r="G665" i="16"/>
  <c r="L665" i="16"/>
  <c r="I660" i="16"/>
  <c r="E660" i="16"/>
  <c r="H660" i="16"/>
  <c r="L660" i="16"/>
  <c r="G660" i="16"/>
  <c r="K660" i="16"/>
  <c r="F660" i="16"/>
  <c r="J661" i="16"/>
  <c r="U60" i="17"/>
  <c r="J665" i="16"/>
  <c r="S61" i="17"/>
  <c r="X61" i="17"/>
  <c r="U31" i="17"/>
  <c r="V61" i="17"/>
  <c r="Z61" i="17"/>
  <c r="U14" i="17"/>
  <c r="Y61" i="17"/>
  <c r="AA61" i="17"/>
  <c r="F91" i="17"/>
  <c r="O91" i="17" s="1"/>
  <c r="K88" i="17"/>
  <c r="F87" i="17"/>
  <c r="O87" i="17" s="1"/>
  <c r="U47" i="17"/>
  <c r="U62" i="17"/>
  <c r="U11" i="17"/>
  <c r="F98" i="17"/>
  <c r="U50" i="17"/>
  <c r="J666" i="16"/>
  <c r="J659" i="16"/>
  <c r="W8" i="17"/>
  <c r="U29" i="17"/>
  <c r="Z6" i="17"/>
  <c r="Y8" i="17"/>
  <c r="X5" i="17"/>
  <c r="Z7" i="17"/>
  <c r="Z5" i="17"/>
  <c r="X6" i="17"/>
  <c r="S7" i="17"/>
  <c r="AA7" i="17"/>
  <c r="AA8" i="17"/>
  <c r="AA38" i="17"/>
  <c r="AA6" i="17"/>
  <c r="Y5" i="17"/>
  <c r="S6" i="17"/>
  <c r="S8" i="17"/>
  <c r="V37" i="17"/>
  <c r="Z38" i="17"/>
  <c r="W35" i="17"/>
  <c r="Z35" i="17"/>
  <c r="S35" i="17"/>
  <c r="Y36" i="17"/>
  <c r="Y37" i="17"/>
  <c r="X37" i="17"/>
  <c r="Y35" i="17"/>
  <c r="AA36" i="17"/>
  <c r="S36" i="17"/>
  <c r="X36" i="17"/>
  <c r="W36" i="17"/>
  <c r="W37" i="17"/>
  <c r="Z36" i="17"/>
  <c r="W38" i="17"/>
  <c r="X35" i="17"/>
  <c r="AA35" i="17"/>
  <c r="V35" i="17"/>
  <c r="V36" i="17"/>
  <c r="S38" i="17"/>
  <c r="AA37" i="17"/>
  <c r="Y38" i="17"/>
  <c r="V38" i="17"/>
  <c r="S37" i="17"/>
  <c r="X38" i="17"/>
  <c r="Z37" i="17"/>
  <c r="Z8" i="17"/>
  <c r="U73" i="17"/>
  <c r="Z19" i="17"/>
  <c r="S20" i="17"/>
  <c r="Z18" i="17"/>
  <c r="V19" i="17"/>
  <c r="Z20" i="17"/>
  <c r="X18" i="17"/>
  <c r="AA18" i="17"/>
  <c r="X20" i="17"/>
  <c r="Y17" i="17"/>
  <c r="S17" i="17"/>
  <c r="AA20" i="17"/>
  <c r="V20" i="17"/>
  <c r="Z17" i="17"/>
  <c r="Y20" i="17"/>
  <c r="Y18" i="17"/>
  <c r="AA17" i="17"/>
  <c r="V18" i="17"/>
  <c r="W20" i="17"/>
  <c r="S18" i="17"/>
  <c r="Y19" i="17"/>
  <c r="W17" i="17"/>
  <c r="X19" i="17"/>
  <c r="AA19" i="17"/>
  <c r="W18" i="17"/>
  <c r="X17" i="17"/>
  <c r="S19" i="17"/>
  <c r="V17" i="17"/>
  <c r="W19" i="17"/>
  <c r="U13" i="17"/>
  <c r="U12" i="17"/>
  <c r="W5" i="17"/>
  <c r="Y6" i="17"/>
  <c r="V6" i="17"/>
  <c r="AA5" i="17"/>
  <c r="V7" i="17"/>
  <c r="W6" i="17"/>
  <c r="V8" i="17"/>
  <c r="Y7" i="17"/>
  <c r="S5" i="17"/>
  <c r="W7" i="17"/>
  <c r="X8" i="17"/>
  <c r="V5" i="17"/>
  <c r="X7" i="17"/>
  <c r="U30" i="17"/>
  <c r="U49" i="17"/>
  <c r="U41" i="17"/>
  <c r="U48" i="17"/>
  <c r="U32" i="17"/>
  <c r="U68" i="17"/>
  <c r="U65" i="17"/>
  <c r="U44" i="17"/>
  <c r="U72" i="17"/>
  <c r="U71" i="17"/>
  <c r="U67" i="17"/>
  <c r="U42" i="17"/>
  <c r="U43" i="17"/>
  <c r="U66" i="17"/>
  <c r="U74" i="17"/>
  <c r="L658" i="16" l="1"/>
  <c r="G658" i="16"/>
  <c r="K658" i="16"/>
  <c r="F658" i="16"/>
  <c r="I658" i="16"/>
  <c r="E658" i="16"/>
  <c r="H658" i="16"/>
  <c r="I664" i="16"/>
  <c r="E664" i="16"/>
  <c r="H664" i="16"/>
  <c r="L664" i="16"/>
  <c r="G664" i="16"/>
  <c r="F664" i="16"/>
  <c r="K664" i="16"/>
  <c r="I667" i="16"/>
  <c r="E667" i="16"/>
  <c r="H667" i="16"/>
  <c r="L667" i="16"/>
  <c r="G667" i="16"/>
  <c r="K667" i="16"/>
  <c r="M667" i="16" s="1"/>
  <c r="F667" i="16"/>
  <c r="K99" i="17"/>
  <c r="U61" i="17"/>
  <c r="F96" i="17" s="1"/>
  <c r="U5" i="17"/>
  <c r="F104" i="17"/>
  <c r="F94" i="17"/>
  <c r="O94" i="17" s="1"/>
  <c r="F95" i="17"/>
  <c r="O95" i="17" s="1"/>
  <c r="U6" i="17"/>
  <c r="K83" i="17"/>
  <c r="U36" i="17"/>
  <c r="U8" i="17"/>
  <c r="U35" i="17"/>
  <c r="K96" i="17"/>
  <c r="U38" i="17"/>
  <c r="U37" i="17"/>
  <c r="U17" i="17"/>
  <c r="U7" i="17"/>
  <c r="U20" i="17"/>
  <c r="U19" i="17"/>
  <c r="U18" i="17"/>
  <c r="F88" i="17"/>
  <c r="O88" i="17" s="1"/>
  <c r="J662" i="16"/>
  <c r="F84" i="17"/>
  <c r="F90" i="17"/>
  <c r="K98" i="17"/>
  <c r="F97" i="17"/>
  <c r="J664" i="16"/>
  <c r="F92" i="17"/>
  <c r="O92" i="17" s="1"/>
  <c r="K93" i="17"/>
  <c r="F93" i="17"/>
  <c r="J668" i="16"/>
  <c r="J669" i="16"/>
  <c r="M662" i="16" l="1"/>
  <c r="M668" i="16"/>
  <c r="M669" i="16"/>
  <c r="M659" i="16"/>
  <c r="M658" i="16"/>
  <c r="M666" i="16"/>
  <c r="M661" i="16"/>
  <c r="M663" i="16"/>
  <c r="M664" i="16"/>
  <c r="M665" i="16"/>
  <c r="M660" i="16"/>
  <c r="J658" i="16"/>
  <c r="K94" i="17"/>
  <c r="J667" i="16"/>
  <c r="O96" i="17"/>
  <c r="F105" i="17"/>
  <c r="O105" i="17" s="1"/>
  <c r="K103" i="17"/>
  <c r="O104" i="17"/>
  <c r="K108" i="17"/>
  <c r="F106" i="17"/>
  <c r="F85" i="17"/>
  <c r="F89" i="17"/>
  <c r="O89" i="17" s="1"/>
  <c r="J663" i="16"/>
  <c r="F83" i="17"/>
  <c r="F100" i="17" s="1"/>
  <c r="O100" i="17" s="1"/>
  <c r="K86" i="17"/>
  <c r="K104" i="17"/>
  <c r="J660" i="16"/>
  <c r="F86" i="17"/>
  <c r="K85" i="17"/>
  <c r="K101" i="17"/>
  <c r="K106" i="17"/>
  <c r="O106" i="17" s="1"/>
  <c r="O97" i="17"/>
  <c r="K105" i="17"/>
  <c r="O98" i="17"/>
  <c r="F99" i="17"/>
  <c r="O84" i="17"/>
  <c r="F103" i="17"/>
  <c r="O103" i="17" s="1"/>
  <c r="O93" i="17"/>
  <c r="N669" i="16" l="1"/>
  <c r="P668" i="16"/>
  <c r="N667" i="16"/>
  <c r="P666" i="16"/>
  <c r="O665" i="16"/>
  <c r="N664" i="16"/>
  <c r="P662" i="16"/>
  <c r="O661" i="16"/>
  <c r="N660" i="16"/>
  <c r="P658" i="16"/>
  <c r="O668" i="16"/>
  <c r="O666" i="16"/>
  <c r="N665" i="16"/>
  <c r="P663" i="16"/>
  <c r="O662" i="16"/>
  <c r="N661" i="16"/>
  <c r="P659" i="16"/>
  <c r="O658" i="16"/>
  <c r="P669" i="16"/>
  <c r="N668" i="16"/>
  <c r="P667" i="16"/>
  <c r="N666" i="16"/>
  <c r="P664" i="16"/>
  <c r="O663" i="16"/>
  <c r="N662" i="16"/>
  <c r="P660" i="16"/>
  <c r="O659" i="16"/>
  <c r="N658" i="16"/>
  <c r="O669" i="16"/>
  <c r="P661" i="16"/>
  <c r="O660" i="16"/>
  <c r="N659" i="16"/>
  <c r="P665" i="16"/>
  <c r="O664" i="16"/>
  <c r="N663" i="16"/>
  <c r="O667" i="16"/>
  <c r="F102" i="17"/>
  <c r="O102" i="17" s="1"/>
  <c r="F110" i="17"/>
  <c r="O110" i="17" s="1"/>
  <c r="O83" i="17"/>
  <c r="K110" i="17"/>
  <c r="F108" i="17"/>
  <c r="O108" i="17" s="1"/>
  <c r="K107" i="17"/>
  <c r="Q669" i="16"/>
  <c r="K100" i="17"/>
  <c r="O85" i="17"/>
  <c r="O86" i="17"/>
  <c r="F101" i="17"/>
  <c r="O101" i="17"/>
  <c r="F109" i="17"/>
  <c r="O99" i="17"/>
  <c r="F107" i="17"/>
  <c r="K111" i="17" l="1"/>
  <c r="K109" i="17"/>
  <c r="Q665" i="16"/>
  <c r="K112" i="17"/>
  <c r="K114" i="17" s="1"/>
  <c r="R108" i="17" s="1"/>
  <c r="Q662" i="16"/>
  <c r="Q667" i="16"/>
  <c r="Q660" i="16"/>
  <c r="Q658" i="16"/>
  <c r="Q663" i="16"/>
  <c r="Q659" i="16"/>
  <c r="Q661" i="16"/>
  <c r="Q664" i="16"/>
  <c r="Q668" i="16"/>
  <c r="Q666" i="16"/>
  <c r="O107" i="17"/>
  <c r="F111" i="17"/>
  <c r="F113" i="17"/>
  <c r="U669" i="16" l="1"/>
  <c r="U667" i="16"/>
  <c r="U664" i="16"/>
  <c r="T663" i="16"/>
  <c r="U660" i="16"/>
  <c r="T659" i="16"/>
  <c r="T669" i="16"/>
  <c r="T667" i="16"/>
  <c r="U665" i="16"/>
  <c r="T664" i="16"/>
  <c r="U661" i="16"/>
  <c r="T660" i="16"/>
  <c r="U668" i="16"/>
  <c r="U666" i="16"/>
  <c r="T665" i="16"/>
  <c r="U662" i="16"/>
  <c r="T661" i="16"/>
  <c r="U658" i="16"/>
  <c r="U659" i="16"/>
  <c r="T658" i="16"/>
  <c r="U663" i="16"/>
  <c r="S89" i="17" s="1"/>
  <c r="X89" i="17" s="1"/>
  <c r="T662" i="16"/>
  <c r="T666" i="16"/>
  <c r="T668" i="16"/>
  <c r="O109" i="17"/>
  <c r="F112" i="17"/>
  <c r="K113" i="17" s="1"/>
  <c r="S90" i="17"/>
  <c r="X90" i="17" s="1"/>
  <c r="O112" i="17"/>
  <c r="S87" i="17"/>
  <c r="AA87" i="17" s="1"/>
  <c r="S92" i="17"/>
  <c r="Y92" i="17" s="1"/>
  <c r="S95" i="17"/>
  <c r="V95" i="17" s="1"/>
  <c r="V667" i="16"/>
  <c r="T84" i="17"/>
  <c r="T86" i="17"/>
  <c r="S93" i="17"/>
  <c r="AA93" i="17" s="1"/>
  <c r="S84" i="17"/>
  <c r="Y84" i="17" s="1"/>
  <c r="T92" i="17"/>
  <c r="S86" i="17"/>
  <c r="Z86" i="17" s="1"/>
  <c r="V664" i="16"/>
  <c r="V668" i="16"/>
  <c r="S88" i="17"/>
  <c r="X88" i="17" s="1"/>
  <c r="V665" i="16"/>
  <c r="O113" i="17"/>
  <c r="R112" i="17"/>
  <c r="V669" i="16"/>
  <c r="S91" i="17"/>
  <c r="V91" i="17" s="1"/>
  <c r="S94" i="17"/>
  <c r="Y94" i="17" s="1"/>
  <c r="S85" i="17"/>
  <c r="X85" i="17" s="1"/>
  <c r="V662" i="16"/>
  <c r="T87" i="17"/>
  <c r="T89" i="17"/>
  <c r="O111" i="17"/>
  <c r="F114" i="17"/>
  <c r="AA90" i="17"/>
  <c r="W90" i="17"/>
  <c r="V90" i="17"/>
  <c r="V658" i="16"/>
  <c r="AK158" i="16" l="1"/>
  <c r="AG158" i="16"/>
  <c r="AC158" i="16"/>
  <c r="AJ158" i="16"/>
  <c r="AF158" i="16"/>
  <c r="AB158" i="16"/>
  <c r="AI158" i="16"/>
  <c r="AE158" i="16"/>
  <c r="AA158" i="16"/>
  <c r="AD158" i="16"/>
  <c r="AL158" i="16"/>
  <c r="AH158" i="16"/>
  <c r="Y90" i="17"/>
  <c r="Z90" i="17"/>
  <c r="V87" i="17"/>
  <c r="X92" i="17"/>
  <c r="AA84" i="17"/>
  <c r="W87" i="17"/>
  <c r="V666" i="16"/>
  <c r="V92" i="17"/>
  <c r="X84" i="17"/>
  <c r="W84" i="17"/>
  <c r="AA85" i="17"/>
  <c r="Y87" i="17"/>
  <c r="Z84" i="17"/>
  <c r="X87" i="17"/>
  <c r="AA88" i="17"/>
  <c r="V660" i="16"/>
  <c r="T93" i="17"/>
  <c r="V84" i="17"/>
  <c r="X95" i="17"/>
  <c r="Z87" i="17"/>
  <c r="Z88" i="17"/>
  <c r="X93" i="17"/>
  <c r="T91" i="17"/>
  <c r="W95" i="17"/>
  <c r="W88" i="17"/>
  <c r="T94" i="17"/>
  <c r="W92" i="17"/>
  <c r="Z89" i="17"/>
  <c r="Y88" i="17"/>
  <c r="Y86" i="17"/>
  <c r="Y91" i="17"/>
  <c r="W94" i="17"/>
  <c r="T88" i="17"/>
  <c r="W93" i="17"/>
  <c r="V89" i="17"/>
  <c r="Y89" i="17"/>
  <c r="AA89" i="17"/>
  <c r="AA94" i="17"/>
  <c r="T90" i="17"/>
  <c r="V93" i="17"/>
  <c r="Y93" i="17"/>
  <c r="Z93" i="17"/>
  <c r="W89" i="17"/>
  <c r="V94" i="17"/>
  <c r="AA91" i="17"/>
  <c r="V661" i="16"/>
  <c r="AA92" i="17"/>
  <c r="Z92" i="17"/>
  <c r="T95" i="17"/>
  <c r="Z95" i="17"/>
  <c r="Y95" i="17"/>
  <c r="V88" i="17"/>
  <c r="Z91" i="17"/>
  <c r="X91" i="17"/>
  <c r="W86" i="17"/>
  <c r="AA86" i="17"/>
  <c r="X86" i="17"/>
  <c r="AA95" i="17"/>
  <c r="W91" i="17"/>
  <c r="V86" i="17"/>
  <c r="X94" i="17"/>
  <c r="Z94" i="17"/>
  <c r="O114" i="17"/>
  <c r="R101" i="17"/>
  <c r="T85" i="17"/>
  <c r="Y85" i="17"/>
  <c r="Z85" i="17"/>
  <c r="V659" i="16"/>
  <c r="V85" i="17"/>
  <c r="W85" i="17"/>
  <c r="V663" i="16"/>
  <c r="U90" i="17"/>
  <c r="AL653" i="16" l="1"/>
  <c r="AL652" i="16"/>
  <c r="AL651" i="16"/>
  <c r="AL650" i="16"/>
  <c r="AL649" i="16"/>
  <c r="AL648" i="16"/>
  <c r="AL647" i="16"/>
  <c r="AL646" i="16"/>
  <c r="AL645" i="16"/>
  <c r="AL644" i="16"/>
  <c r="AL643" i="16"/>
  <c r="AL642" i="16"/>
  <c r="AL641" i="16"/>
  <c r="AL640" i="16"/>
  <c r="AL639" i="16"/>
  <c r="AL638" i="16"/>
  <c r="AL637" i="16"/>
  <c r="AL636" i="16"/>
  <c r="AL635" i="16"/>
  <c r="AL634" i="16"/>
  <c r="AL633" i="16"/>
  <c r="AL632" i="16"/>
  <c r="AL631" i="16"/>
  <c r="AL630" i="16"/>
  <c r="AL629" i="16"/>
  <c r="AL628" i="16"/>
  <c r="AL627" i="16"/>
  <c r="AL626" i="16"/>
  <c r="AL625" i="16"/>
  <c r="AL624" i="16"/>
  <c r="AL623" i="16"/>
  <c r="AL622" i="16"/>
  <c r="AL621" i="16"/>
  <c r="AL620" i="16"/>
  <c r="AL619" i="16"/>
  <c r="AL618" i="16"/>
  <c r="AL617" i="16"/>
  <c r="AL616" i="16"/>
  <c r="AL615" i="16"/>
  <c r="AL614" i="16"/>
  <c r="AL613" i="16"/>
  <c r="AL612" i="16"/>
  <c r="AL611" i="16"/>
  <c r="AL610" i="16"/>
  <c r="AL609" i="16"/>
  <c r="AL608" i="16"/>
  <c r="AL607" i="16"/>
  <c r="AL606" i="16"/>
  <c r="AL605" i="16"/>
  <c r="AL604" i="16"/>
  <c r="AL603" i="16"/>
  <c r="AL602" i="16"/>
  <c r="AL601" i="16"/>
  <c r="AL600" i="16"/>
  <c r="AL599" i="16"/>
  <c r="AL598" i="16"/>
  <c r="AL597" i="16"/>
  <c r="AL596" i="16"/>
  <c r="AL595" i="16"/>
  <c r="AL594" i="16"/>
  <c r="AL593" i="16"/>
  <c r="AL592" i="16"/>
  <c r="AL589" i="16"/>
  <c r="AL585" i="16"/>
  <c r="AL581" i="16"/>
  <c r="AL577" i="16"/>
  <c r="AL573" i="16"/>
  <c r="AL569" i="16"/>
  <c r="AL565" i="16"/>
  <c r="AL561" i="16"/>
  <c r="AL557" i="16"/>
  <c r="AL553" i="16"/>
  <c r="AL588" i="16"/>
  <c r="AL584" i="16"/>
  <c r="AL580" i="16"/>
  <c r="AL576" i="16"/>
  <c r="AL572" i="16"/>
  <c r="AL568" i="16"/>
  <c r="AL564" i="16"/>
  <c r="AL560" i="16"/>
  <c r="AL556" i="16"/>
  <c r="AL552" i="16"/>
  <c r="AL549" i="16"/>
  <c r="AL548" i="16"/>
  <c r="AL547" i="16"/>
  <c r="AL546" i="16"/>
  <c r="AL545" i="16"/>
  <c r="AL544" i="16"/>
  <c r="AL543" i="16"/>
  <c r="AL542" i="16"/>
  <c r="AL541" i="16"/>
  <c r="AL540" i="16"/>
  <c r="AL539" i="16"/>
  <c r="AL538" i="16"/>
  <c r="AL537" i="16"/>
  <c r="AL536" i="16"/>
  <c r="AL535" i="16"/>
  <c r="AL534" i="16"/>
  <c r="AL533" i="16"/>
  <c r="AL532" i="16"/>
  <c r="AL531" i="16"/>
  <c r="AL530" i="16"/>
  <c r="AL529" i="16"/>
  <c r="AL591" i="16"/>
  <c r="AL587" i="16"/>
  <c r="AL583" i="16"/>
  <c r="AL579" i="16"/>
  <c r="AL575" i="16"/>
  <c r="AL571" i="16"/>
  <c r="AL567" i="16"/>
  <c r="AL563" i="16"/>
  <c r="AL559" i="16"/>
  <c r="AL555" i="16"/>
  <c r="AL551" i="16"/>
  <c r="AL582" i="16"/>
  <c r="AL566" i="16"/>
  <c r="AL550" i="16"/>
  <c r="AL527" i="16"/>
  <c r="AL526" i="16"/>
  <c r="AL525" i="16"/>
  <c r="AL524" i="16"/>
  <c r="AL523" i="16"/>
  <c r="AL522" i="16"/>
  <c r="AL521" i="16"/>
  <c r="AL520" i="16"/>
  <c r="AL519" i="16"/>
  <c r="AL518" i="16"/>
  <c r="AL517" i="16"/>
  <c r="AL516" i="16"/>
  <c r="AL515" i="16"/>
  <c r="AL514" i="16"/>
  <c r="AL513" i="16"/>
  <c r="AL512" i="16"/>
  <c r="AL511" i="16"/>
  <c r="AL510" i="16"/>
  <c r="AL509" i="16"/>
  <c r="AL508" i="16"/>
  <c r="AL507" i="16"/>
  <c r="AL506" i="16"/>
  <c r="AL505" i="16"/>
  <c r="AL504" i="16"/>
  <c r="AL503" i="16"/>
  <c r="AL502" i="16"/>
  <c r="AL501" i="16"/>
  <c r="AL500" i="16"/>
  <c r="AL499" i="16"/>
  <c r="AL498" i="16"/>
  <c r="AL497" i="16"/>
  <c r="AL496" i="16"/>
  <c r="AL495" i="16"/>
  <c r="AL494" i="16"/>
  <c r="AL493" i="16"/>
  <c r="AL492" i="16"/>
  <c r="AL491" i="16"/>
  <c r="AL490" i="16"/>
  <c r="AL489" i="16"/>
  <c r="AL488" i="16"/>
  <c r="AL487" i="16"/>
  <c r="AL486" i="16"/>
  <c r="AL485" i="16"/>
  <c r="AL484" i="16"/>
  <c r="AL483" i="16"/>
  <c r="AL482" i="16"/>
  <c r="AL481" i="16"/>
  <c r="AL480" i="16"/>
  <c r="AL479" i="16"/>
  <c r="AL478" i="16"/>
  <c r="AL477" i="16"/>
  <c r="AL476" i="16"/>
  <c r="AL475" i="16"/>
  <c r="AL474" i="16"/>
  <c r="AL473" i="16"/>
  <c r="AL472" i="16"/>
  <c r="AL471" i="16"/>
  <c r="AL470" i="16"/>
  <c r="AL469" i="16"/>
  <c r="AL468" i="16"/>
  <c r="AL467" i="16"/>
  <c r="AL466" i="16"/>
  <c r="AL465" i="16"/>
  <c r="AL464" i="16"/>
  <c r="AL463" i="16"/>
  <c r="AL462" i="16"/>
  <c r="AL461" i="16"/>
  <c r="AL460" i="16"/>
  <c r="AL459" i="16"/>
  <c r="AL578" i="16"/>
  <c r="AL562" i="16"/>
  <c r="AL590" i="16"/>
  <c r="AL574" i="16"/>
  <c r="AL558" i="16"/>
  <c r="AL528" i="16"/>
  <c r="AL458" i="16"/>
  <c r="AL454" i="16"/>
  <c r="AL450" i="16"/>
  <c r="AL446" i="16"/>
  <c r="AL442" i="16"/>
  <c r="AL438" i="16"/>
  <c r="AL434" i="16"/>
  <c r="AL430" i="16"/>
  <c r="AL586" i="16"/>
  <c r="AL457" i="16"/>
  <c r="AL453" i="16"/>
  <c r="AL449" i="16"/>
  <c r="AL445" i="16"/>
  <c r="AL441" i="16"/>
  <c r="AL437" i="16"/>
  <c r="AL433" i="16"/>
  <c r="AL429" i="16"/>
  <c r="AL570" i="16"/>
  <c r="AL456" i="16"/>
  <c r="AL452" i="16"/>
  <c r="AL448" i="16"/>
  <c r="AL444" i="16"/>
  <c r="AL440" i="16"/>
  <c r="AL436" i="16"/>
  <c r="AL432" i="16"/>
  <c r="AL447" i="16"/>
  <c r="AL431" i="16"/>
  <c r="AL425" i="16"/>
  <c r="AL421" i="16"/>
  <c r="AL417" i="16"/>
  <c r="AL413" i="16"/>
  <c r="AL409" i="16"/>
  <c r="AL405" i="16"/>
  <c r="AL401" i="16"/>
  <c r="AL397" i="16"/>
  <c r="AL393" i="16"/>
  <c r="AL389" i="16"/>
  <c r="AL385" i="16"/>
  <c r="AL381" i="16"/>
  <c r="AL377" i="16"/>
  <c r="AL373" i="16"/>
  <c r="AL369" i="16"/>
  <c r="AL365" i="16"/>
  <c r="AL361" i="16"/>
  <c r="AL554" i="16"/>
  <c r="AL443" i="16"/>
  <c r="AL426" i="16"/>
  <c r="AL422" i="16"/>
  <c r="AL418" i="16"/>
  <c r="AL414" i="16"/>
  <c r="AL410" i="16"/>
  <c r="AL406" i="16"/>
  <c r="AL402" i="16"/>
  <c r="AL398" i="16"/>
  <c r="AL394" i="16"/>
  <c r="AL390" i="16"/>
  <c r="AL386" i="16"/>
  <c r="AL382" i="16"/>
  <c r="AL378" i="16"/>
  <c r="AL374" i="16"/>
  <c r="AL370" i="16"/>
  <c r="AL366" i="16"/>
  <c r="AL362" i="16"/>
  <c r="AL455" i="16"/>
  <c r="AL439" i="16"/>
  <c r="AL427" i="16"/>
  <c r="AL423" i="16"/>
  <c r="AL419" i="16"/>
  <c r="AL415" i="16"/>
  <c r="AL411" i="16"/>
  <c r="AL407" i="16"/>
  <c r="AL403" i="16"/>
  <c r="AL399" i="16"/>
  <c r="AL395" i="16"/>
  <c r="AL391" i="16"/>
  <c r="AL387" i="16"/>
  <c r="AL383" i="16"/>
  <c r="AL379" i="16"/>
  <c r="AL375" i="16"/>
  <c r="AL371" i="16"/>
  <c r="AL367" i="16"/>
  <c r="AL363" i="16"/>
  <c r="AL359" i="16"/>
  <c r="AL435" i="16"/>
  <c r="AL428" i="16"/>
  <c r="AL412" i="16"/>
  <c r="AL396" i="16"/>
  <c r="AL380" i="16"/>
  <c r="AL364" i="16"/>
  <c r="AL357" i="16"/>
  <c r="AL353" i="16"/>
  <c r="AL349" i="16"/>
  <c r="AL345" i="16"/>
  <c r="AL341" i="16"/>
  <c r="AL337" i="16"/>
  <c r="AL333" i="16"/>
  <c r="AL329" i="16"/>
  <c r="AL325" i="16"/>
  <c r="AL321" i="16"/>
  <c r="AL317" i="16"/>
  <c r="AL313" i="16"/>
  <c r="AL309" i="16"/>
  <c r="AL305" i="16"/>
  <c r="AL301" i="16"/>
  <c r="AL297" i="16"/>
  <c r="AL293" i="16"/>
  <c r="AL289" i="16"/>
  <c r="AL285" i="16"/>
  <c r="AL281" i="16"/>
  <c r="AL277" i="16"/>
  <c r="AL273" i="16"/>
  <c r="AL272" i="16"/>
  <c r="AL268" i="16"/>
  <c r="AL264" i="16"/>
  <c r="AL416" i="16"/>
  <c r="AL400" i="16"/>
  <c r="AL384" i="16"/>
  <c r="AL368" i="16"/>
  <c r="AL358" i="16"/>
  <c r="AL354" i="16"/>
  <c r="AL350" i="16"/>
  <c r="AL346" i="16"/>
  <c r="AL342" i="16"/>
  <c r="AL338" i="16"/>
  <c r="AL334" i="16"/>
  <c r="AL330" i="16"/>
  <c r="AL326" i="16"/>
  <c r="AL322" i="16"/>
  <c r="AL318" i="16"/>
  <c r="AL314" i="16"/>
  <c r="AL310" i="16"/>
  <c r="AL306" i="16"/>
  <c r="AL302" i="16"/>
  <c r="AL298" i="16"/>
  <c r="AL294" i="16"/>
  <c r="AL290" i="16"/>
  <c r="AL286" i="16"/>
  <c r="AL282" i="16"/>
  <c r="AL278" i="16"/>
  <c r="AL274" i="16"/>
  <c r="AL271" i="16"/>
  <c r="AL267" i="16"/>
  <c r="AL263" i="16"/>
  <c r="AL420" i="16"/>
  <c r="AL404" i="16"/>
  <c r="AL388" i="16"/>
  <c r="AL372" i="16"/>
  <c r="AL355" i="16"/>
  <c r="AL351" i="16"/>
  <c r="AL347" i="16"/>
  <c r="AL343" i="16"/>
  <c r="AL339" i="16"/>
  <c r="AL335" i="16"/>
  <c r="AL331" i="16"/>
  <c r="AL327" i="16"/>
  <c r="AL323" i="16"/>
  <c r="AL319" i="16"/>
  <c r="AL315" i="16"/>
  <c r="AL311" i="16"/>
  <c r="AL307" i="16"/>
  <c r="AL303" i="16"/>
  <c r="AL299" i="16"/>
  <c r="AL295" i="16"/>
  <c r="AL291" i="16"/>
  <c r="AL287" i="16"/>
  <c r="AL283" i="16"/>
  <c r="AL279" i="16"/>
  <c r="AL275" i="16"/>
  <c r="AL270" i="16"/>
  <c r="AL266" i="16"/>
  <c r="AL262" i="16"/>
  <c r="AL451" i="16"/>
  <c r="AL424" i="16"/>
  <c r="AL360" i="16"/>
  <c r="AL348" i="16"/>
  <c r="AL332" i="16"/>
  <c r="AL316" i="16"/>
  <c r="AL300" i="16"/>
  <c r="AL284" i="16"/>
  <c r="AL258" i="16"/>
  <c r="AL254" i="16"/>
  <c r="AL250" i="16"/>
  <c r="AL246" i="16"/>
  <c r="AL242" i="16"/>
  <c r="AL238" i="16"/>
  <c r="AL234" i="16"/>
  <c r="AL230" i="16"/>
  <c r="AL226" i="16"/>
  <c r="AL222" i="16"/>
  <c r="AL218" i="16"/>
  <c r="AL214" i="16"/>
  <c r="AL210" i="16"/>
  <c r="AL206" i="16"/>
  <c r="AL202" i="16"/>
  <c r="AL198" i="16"/>
  <c r="AL194" i="16"/>
  <c r="AL190" i="16"/>
  <c r="AL186" i="16"/>
  <c r="AL392" i="16"/>
  <c r="AL356" i="16"/>
  <c r="AL340" i="16"/>
  <c r="AL324" i="16"/>
  <c r="AL308" i="16"/>
  <c r="AL292" i="16"/>
  <c r="AL276" i="16"/>
  <c r="AL265" i="16"/>
  <c r="AL260" i="16"/>
  <c r="AL256" i="16"/>
  <c r="AL252" i="16"/>
  <c r="AL248" i="16"/>
  <c r="AL244" i="16"/>
  <c r="AL240" i="16"/>
  <c r="AL236" i="16"/>
  <c r="AL232" i="16"/>
  <c r="AL228" i="16"/>
  <c r="AL224" i="16"/>
  <c r="AL220" i="16"/>
  <c r="AL216" i="16"/>
  <c r="AL212" i="16"/>
  <c r="AL208" i="16"/>
  <c r="AL204" i="16"/>
  <c r="AL200" i="16"/>
  <c r="AL196" i="16"/>
  <c r="AL192" i="16"/>
  <c r="AL188" i="16"/>
  <c r="AL184" i="16"/>
  <c r="AL180" i="16"/>
  <c r="AL176" i="16"/>
  <c r="AL172" i="16"/>
  <c r="AL168" i="16"/>
  <c r="AL164" i="16"/>
  <c r="AL160" i="16"/>
  <c r="AL408" i="16"/>
  <c r="AL344" i="16"/>
  <c r="AL328" i="16"/>
  <c r="AL312" i="16"/>
  <c r="AL296" i="16"/>
  <c r="AL280" i="16"/>
  <c r="AL261" i="16"/>
  <c r="AL257" i="16"/>
  <c r="AL253" i="16"/>
  <c r="AL249" i="16"/>
  <c r="AL245" i="16"/>
  <c r="AL241" i="16"/>
  <c r="AL237" i="16"/>
  <c r="AL233" i="16"/>
  <c r="AL229" i="16"/>
  <c r="AL225" i="16"/>
  <c r="AL221" i="16"/>
  <c r="AL217" i="16"/>
  <c r="AL213" i="16"/>
  <c r="AL209" i="16"/>
  <c r="AL205" i="16"/>
  <c r="AL201" i="16"/>
  <c r="AL197" i="16"/>
  <c r="AL193" i="16"/>
  <c r="AL189" i="16"/>
  <c r="AL185" i="16"/>
  <c r="AL336" i="16"/>
  <c r="AL259" i="16"/>
  <c r="AL243" i="16"/>
  <c r="AL227" i="16"/>
  <c r="AL211" i="16"/>
  <c r="AL195" i="16"/>
  <c r="AL183" i="16"/>
  <c r="AL181" i="16"/>
  <c r="AL174" i="16"/>
  <c r="AL167" i="16"/>
  <c r="AL165" i="16"/>
  <c r="AL352" i="16"/>
  <c r="AL288" i="16"/>
  <c r="AL247" i="16"/>
  <c r="AL231" i="16"/>
  <c r="AL215" i="16"/>
  <c r="AL199" i="16"/>
  <c r="AL179" i="16"/>
  <c r="AL177" i="16"/>
  <c r="AL170" i="16"/>
  <c r="AL163" i="16"/>
  <c r="AL161" i="16"/>
  <c r="AL376" i="16"/>
  <c r="AL320" i="16"/>
  <c r="AL255" i="16"/>
  <c r="AL239" i="16"/>
  <c r="AL223" i="16"/>
  <c r="AL207" i="16"/>
  <c r="AL178" i="16"/>
  <c r="AL171" i="16"/>
  <c r="AL304" i="16"/>
  <c r="AL269" i="16"/>
  <c r="AL251" i="16"/>
  <c r="AL235" i="16"/>
  <c r="AL219" i="16"/>
  <c r="AL203" i="16"/>
  <c r="AL187" i="16"/>
  <c r="AL182" i="16"/>
  <c r="AL175" i="16"/>
  <c r="AL173" i="16"/>
  <c r="AL166" i="16"/>
  <c r="AL159" i="16"/>
  <c r="AL191" i="16"/>
  <c r="AL169" i="16"/>
  <c r="AL162" i="16"/>
  <c r="AI651" i="16"/>
  <c r="AI647" i="16"/>
  <c r="AI643" i="16"/>
  <c r="AI641" i="16"/>
  <c r="AI640" i="16"/>
  <c r="AI639" i="16"/>
  <c r="AI638" i="16"/>
  <c r="AI637" i="16"/>
  <c r="AI636" i="16"/>
  <c r="AI635" i="16"/>
  <c r="AI634" i="16"/>
  <c r="AI633" i="16"/>
  <c r="AI632" i="16"/>
  <c r="AI631" i="16"/>
  <c r="AI630" i="16"/>
  <c r="AI629" i="16"/>
  <c r="AI628" i="16"/>
  <c r="AI627" i="16"/>
  <c r="AI626" i="16"/>
  <c r="AI625" i="16"/>
  <c r="AI624" i="16"/>
  <c r="AI623" i="16"/>
  <c r="AI622" i="16"/>
  <c r="AI621" i="16"/>
  <c r="AI620" i="16"/>
  <c r="AI619" i="16"/>
  <c r="AI618" i="16"/>
  <c r="AI617" i="16"/>
  <c r="AI616" i="16"/>
  <c r="AI615" i="16"/>
  <c r="AI614" i="16"/>
  <c r="AI613" i="16"/>
  <c r="AI612" i="16"/>
  <c r="AI611" i="16"/>
  <c r="AI610" i="16"/>
  <c r="AI609" i="16"/>
  <c r="AI608" i="16"/>
  <c r="AI607" i="16"/>
  <c r="AI606" i="16"/>
  <c r="AI605" i="16"/>
  <c r="AI604" i="16"/>
  <c r="AI603" i="16"/>
  <c r="AI602" i="16"/>
  <c r="AI601" i="16"/>
  <c r="AI600" i="16"/>
  <c r="AI599" i="16"/>
  <c r="AI598" i="16"/>
  <c r="AI597" i="16"/>
  <c r="AI596" i="16"/>
  <c r="AI595" i="16"/>
  <c r="AI594" i="16"/>
  <c r="AI593" i="16"/>
  <c r="AI652" i="16"/>
  <c r="AI648" i="16"/>
  <c r="AI644" i="16"/>
  <c r="AI653" i="16"/>
  <c r="AI649" i="16"/>
  <c r="AI645" i="16"/>
  <c r="AI642" i="16"/>
  <c r="AI646" i="16"/>
  <c r="AI650" i="16"/>
  <c r="AI592" i="16"/>
  <c r="AI591" i="16"/>
  <c r="AI590" i="16"/>
  <c r="AI589" i="16"/>
  <c r="AI588" i="16"/>
  <c r="AI587" i="16"/>
  <c r="AI586" i="16"/>
  <c r="AI585" i="16"/>
  <c r="AI584" i="16"/>
  <c r="AI583" i="16"/>
  <c r="AI582" i="16"/>
  <c r="AI581" i="16"/>
  <c r="AI580" i="16"/>
  <c r="AI579" i="16"/>
  <c r="AI578" i="16"/>
  <c r="AI577" i="16"/>
  <c r="AI576" i="16"/>
  <c r="AI575" i="16"/>
  <c r="AI574" i="16"/>
  <c r="AI573" i="16"/>
  <c r="AI572" i="16"/>
  <c r="AI571" i="16"/>
  <c r="AI570" i="16"/>
  <c r="AI569" i="16"/>
  <c r="AI568" i="16"/>
  <c r="AI567" i="16"/>
  <c r="AI566" i="16"/>
  <c r="AI565" i="16"/>
  <c r="AI564" i="16"/>
  <c r="AI563" i="16"/>
  <c r="AI562" i="16"/>
  <c r="AI561" i="16"/>
  <c r="AI560" i="16"/>
  <c r="AI559" i="16"/>
  <c r="AI558" i="16"/>
  <c r="AI557" i="16"/>
  <c r="AI556" i="16"/>
  <c r="AI555" i="16"/>
  <c r="AI554" i="16"/>
  <c r="AI553" i="16"/>
  <c r="AI552" i="16"/>
  <c r="AI551" i="16"/>
  <c r="AI550" i="16"/>
  <c r="AI549" i="16"/>
  <c r="AI548" i="16"/>
  <c r="AI547" i="16"/>
  <c r="AI546" i="16"/>
  <c r="AI545" i="16"/>
  <c r="AI544" i="16"/>
  <c r="AI543" i="16"/>
  <c r="AI542" i="16"/>
  <c r="AI541" i="16"/>
  <c r="AI540" i="16"/>
  <c r="AI539" i="16"/>
  <c r="AI538" i="16"/>
  <c r="AI537" i="16"/>
  <c r="AI536" i="16"/>
  <c r="AI535" i="16"/>
  <c r="AI534" i="16"/>
  <c r="AI533" i="16"/>
  <c r="AI532" i="16"/>
  <c r="AI531" i="16"/>
  <c r="AI530" i="16"/>
  <c r="AI529" i="16"/>
  <c r="AI528" i="16"/>
  <c r="AI526" i="16"/>
  <c r="AI522" i="16"/>
  <c r="AI518" i="16"/>
  <c r="AI514" i="16"/>
  <c r="AI510" i="16"/>
  <c r="AI506" i="16"/>
  <c r="AI502" i="16"/>
  <c r="AI498" i="16"/>
  <c r="AI494" i="16"/>
  <c r="AI490" i="16"/>
  <c r="AI486" i="16"/>
  <c r="AI482" i="16"/>
  <c r="AI478" i="16"/>
  <c r="AI474" i="16"/>
  <c r="AI470" i="16"/>
  <c r="AI466" i="16"/>
  <c r="AI462" i="16"/>
  <c r="AI456" i="16"/>
  <c r="AI452" i="16"/>
  <c r="AI448" i="16"/>
  <c r="AI444" i="16"/>
  <c r="AI440" i="16"/>
  <c r="AI436" i="16"/>
  <c r="AI432" i="16"/>
  <c r="AI527" i="16"/>
  <c r="AI523" i="16"/>
  <c r="AI519" i="16"/>
  <c r="AI515" i="16"/>
  <c r="AI511" i="16"/>
  <c r="AI507" i="16"/>
  <c r="AI503" i="16"/>
  <c r="AI499" i="16"/>
  <c r="AI495" i="16"/>
  <c r="AI491" i="16"/>
  <c r="AI487" i="16"/>
  <c r="AI483" i="16"/>
  <c r="AI479" i="16"/>
  <c r="AI475" i="16"/>
  <c r="AI471" i="16"/>
  <c r="AI467" i="16"/>
  <c r="AI463" i="16"/>
  <c r="AI459" i="16"/>
  <c r="AI455" i="16"/>
  <c r="AI451" i="16"/>
  <c r="AI447" i="16"/>
  <c r="AI443" i="16"/>
  <c r="AI439" i="16"/>
  <c r="AI435" i="16"/>
  <c r="AI431" i="16"/>
  <c r="AI524" i="16"/>
  <c r="AI520" i="16"/>
  <c r="AI516" i="16"/>
  <c r="AI512" i="16"/>
  <c r="AI508" i="16"/>
  <c r="AI504" i="16"/>
  <c r="AI500" i="16"/>
  <c r="AI496" i="16"/>
  <c r="AI492" i="16"/>
  <c r="AI488" i="16"/>
  <c r="AI484" i="16"/>
  <c r="AI480" i="16"/>
  <c r="AI476" i="16"/>
  <c r="AI472" i="16"/>
  <c r="AI468" i="16"/>
  <c r="AI464" i="16"/>
  <c r="AI460" i="16"/>
  <c r="AI458" i="16"/>
  <c r="AI454" i="16"/>
  <c r="AI450" i="16"/>
  <c r="AI446" i="16"/>
  <c r="AI442" i="16"/>
  <c r="AI438" i="16"/>
  <c r="AI434" i="16"/>
  <c r="AI430" i="16"/>
  <c r="AI428" i="16"/>
  <c r="AI427" i="16"/>
  <c r="AI426" i="16"/>
  <c r="AI425" i="16"/>
  <c r="AI424" i="16"/>
  <c r="AI423" i="16"/>
  <c r="AI422" i="16"/>
  <c r="AI421" i="16"/>
  <c r="AI420" i="16"/>
  <c r="AI419" i="16"/>
  <c r="AI418" i="16"/>
  <c r="AI417" i="16"/>
  <c r="AI416" i="16"/>
  <c r="AI415" i="16"/>
  <c r="AI414" i="16"/>
  <c r="AI413" i="16"/>
  <c r="AI412" i="16"/>
  <c r="AI411" i="16"/>
  <c r="AI410" i="16"/>
  <c r="AI409" i="16"/>
  <c r="AI408" i="16"/>
  <c r="AI407" i="16"/>
  <c r="AI406" i="16"/>
  <c r="AI405" i="16"/>
  <c r="AI404" i="16"/>
  <c r="AI403" i="16"/>
  <c r="AI402" i="16"/>
  <c r="AI401" i="16"/>
  <c r="AI400" i="16"/>
  <c r="AI399" i="16"/>
  <c r="AI398" i="16"/>
  <c r="AI397" i="16"/>
  <c r="AI396" i="16"/>
  <c r="AI395" i="16"/>
  <c r="AI394" i="16"/>
  <c r="AI393" i="16"/>
  <c r="AI392" i="16"/>
  <c r="AI391" i="16"/>
  <c r="AI390" i="16"/>
  <c r="AI389" i="16"/>
  <c r="AI388" i="16"/>
  <c r="AI387" i="16"/>
  <c r="AI386" i="16"/>
  <c r="AI385" i="16"/>
  <c r="AI384" i="16"/>
  <c r="AI383" i="16"/>
  <c r="AI382" i="16"/>
  <c r="AI381" i="16"/>
  <c r="AI380" i="16"/>
  <c r="AI379" i="16"/>
  <c r="AI378" i="16"/>
  <c r="AI377" i="16"/>
  <c r="AI376" i="16"/>
  <c r="AI375" i="16"/>
  <c r="AI374" i="16"/>
  <c r="AI373" i="16"/>
  <c r="AI372" i="16"/>
  <c r="AI371" i="16"/>
  <c r="AI370" i="16"/>
  <c r="AI369" i="16"/>
  <c r="AI368" i="16"/>
  <c r="AI367" i="16"/>
  <c r="AI366" i="16"/>
  <c r="AI365" i="16"/>
  <c r="AI364" i="16"/>
  <c r="AI363" i="16"/>
  <c r="AI362" i="16"/>
  <c r="AI361" i="16"/>
  <c r="AI360" i="16"/>
  <c r="AI359" i="16"/>
  <c r="AI525" i="16"/>
  <c r="AI509" i="16"/>
  <c r="AI493" i="16"/>
  <c r="AI477" i="16"/>
  <c r="AI461" i="16"/>
  <c r="AI449" i="16"/>
  <c r="AI433" i="16"/>
  <c r="AI513" i="16"/>
  <c r="AI497" i="16"/>
  <c r="AI481" i="16"/>
  <c r="AI465" i="16"/>
  <c r="AI445" i="16"/>
  <c r="AI429" i="16"/>
  <c r="AI517" i="16"/>
  <c r="AI501" i="16"/>
  <c r="AI485" i="16"/>
  <c r="AI469" i="16"/>
  <c r="AI457" i="16"/>
  <c r="AI441" i="16"/>
  <c r="AI358" i="16"/>
  <c r="AI357" i="16"/>
  <c r="AI356" i="16"/>
  <c r="AI355" i="16"/>
  <c r="AI354" i="16"/>
  <c r="AI353" i="16"/>
  <c r="AI352" i="16"/>
  <c r="AI351" i="16"/>
  <c r="AI350" i="16"/>
  <c r="AI349" i="16"/>
  <c r="AI348" i="16"/>
  <c r="AI347" i="16"/>
  <c r="AI346" i="16"/>
  <c r="AI345" i="16"/>
  <c r="AI344" i="16"/>
  <c r="AI343" i="16"/>
  <c r="AI342" i="16"/>
  <c r="AI341" i="16"/>
  <c r="AI340" i="16"/>
  <c r="AI339" i="16"/>
  <c r="AI338" i="16"/>
  <c r="AI337" i="16"/>
  <c r="AI336" i="16"/>
  <c r="AI335" i="16"/>
  <c r="AI334" i="16"/>
  <c r="AI333" i="16"/>
  <c r="AI332" i="16"/>
  <c r="AI331" i="16"/>
  <c r="AI330" i="16"/>
  <c r="AI329" i="16"/>
  <c r="AI328" i="16"/>
  <c r="AI327" i="16"/>
  <c r="AI326" i="16"/>
  <c r="AI325" i="16"/>
  <c r="AI324" i="16"/>
  <c r="AI323" i="16"/>
  <c r="AI322" i="16"/>
  <c r="AI321" i="16"/>
  <c r="AI320" i="16"/>
  <c r="AI319" i="16"/>
  <c r="AI318" i="16"/>
  <c r="AI317" i="16"/>
  <c r="AI316" i="16"/>
  <c r="AI315" i="16"/>
  <c r="AI314" i="16"/>
  <c r="AI313" i="16"/>
  <c r="AI312" i="16"/>
  <c r="AI311" i="16"/>
  <c r="AI310" i="16"/>
  <c r="AI309" i="16"/>
  <c r="AI308" i="16"/>
  <c r="AI307" i="16"/>
  <c r="AI306" i="16"/>
  <c r="AI305" i="16"/>
  <c r="AI304" i="16"/>
  <c r="AI303" i="16"/>
  <c r="AI302" i="16"/>
  <c r="AI301" i="16"/>
  <c r="AI300" i="16"/>
  <c r="AI299" i="16"/>
  <c r="AI298" i="16"/>
  <c r="AI297" i="16"/>
  <c r="AI296" i="16"/>
  <c r="AI295" i="16"/>
  <c r="AI294" i="16"/>
  <c r="AI293" i="16"/>
  <c r="AI292" i="16"/>
  <c r="AI291" i="16"/>
  <c r="AI290" i="16"/>
  <c r="AI289" i="16"/>
  <c r="AI288" i="16"/>
  <c r="AI287" i="16"/>
  <c r="AI286" i="16"/>
  <c r="AI285" i="16"/>
  <c r="AI284" i="16"/>
  <c r="AI283" i="16"/>
  <c r="AI282" i="16"/>
  <c r="AI281" i="16"/>
  <c r="AI280" i="16"/>
  <c r="AI279" i="16"/>
  <c r="AI278" i="16"/>
  <c r="AI277" i="16"/>
  <c r="AI276" i="16"/>
  <c r="AI275" i="16"/>
  <c r="AI274" i="16"/>
  <c r="AI273" i="16"/>
  <c r="AI272" i="16"/>
  <c r="AI271" i="16"/>
  <c r="AI270" i="16"/>
  <c r="AI269" i="16"/>
  <c r="AI268" i="16"/>
  <c r="AI267" i="16"/>
  <c r="AI266" i="16"/>
  <c r="AI265" i="16"/>
  <c r="AI264" i="16"/>
  <c r="AI263" i="16"/>
  <c r="AI262" i="16"/>
  <c r="AI473" i="16"/>
  <c r="AI489" i="16"/>
  <c r="AI505" i="16"/>
  <c r="AI453" i="16"/>
  <c r="AI261" i="16"/>
  <c r="AI260" i="16"/>
  <c r="AI259" i="16"/>
  <c r="AI258" i="16"/>
  <c r="AI257" i="16"/>
  <c r="AI256" i="16"/>
  <c r="AI255" i="16"/>
  <c r="AI254" i="16"/>
  <c r="AI253" i="16"/>
  <c r="AI252" i="16"/>
  <c r="AI251" i="16"/>
  <c r="AI250" i="16"/>
  <c r="AI249" i="16"/>
  <c r="AI248" i="16"/>
  <c r="AI247" i="16"/>
  <c r="AI246" i="16"/>
  <c r="AI245" i="16"/>
  <c r="AI244" i="16"/>
  <c r="AI243" i="16"/>
  <c r="AI242" i="16"/>
  <c r="AI241" i="16"/>
  <c r="AI240" i="16"/>
  <c r="AI239" i="16"/>
  <c r="AI238" i="16"/>
  <c r="AI237" i="16"/>
  <c r="AI236" i="16"/>
  <c r="AI235" i="16"/>
  <c r="AI234" i="16"/>
  <c r="AI233" i="16"/>
  <c r="AI232" i="16"/>
  <c r="AI231" i="16"/>
  <c r="AI230" i="16"/>
  <c r="AI229" i="16"/>
  <c r="AI228" i="16"/>
  <c r="AI227" i="16"/>
  <c r="AI226" i="16"/>
  <c r="AI225" i="16"/>
  <c r="AI224" i="16"/>
  <c r="AI223" i="16"/>
  <c r="AI222" i="16"/>
  <c r="AI221" i="16"/>
  <c r="AI220" i="16"/>
  <c r="AI219" i="16"/>
  <c r="AI218" i="16"/>
  <c r="AI217" i="16"/>
  <c r="AI216" i="16"/>
  <c r="AI215" i="16"/>
  <c r="AI214" i="16"/>
  <c r="AI213" i="16"/>
  <c r="AI212" i="16"/>
  <c r="AI211" i="16"/>
  <c r="AI210" i="16"/>
  <c r="AI209" i="16"/>
  <c r="AI208" i="16"/>
  <c r="AI207" i="16"/>
  <c r="AI206" i="16"/>
  <c r="AI205" i="16"/>
  <c r="AI204" i="16"/>
  <c r="AI203" i="16"/>
  <c r="AI202" i="16"/>
  <c r="AI201" i="16"/>
  <c r="AI200" i="16"/>
  <c r="AI199" i="16"/>
  <c r="AI198" i="16"/>
  <c r="AI197" i="16"/>
  <c r="AI196" i="16"/>
  <c r="AI195" i="16"/>
  <c r="AI194" i="16"/>
  <c r="AI193" i="16"/>
  <c r="AI192" i="16"/>
  <c r="AI191" i="16"/>
  <c r="AI190" i="16"/>
  <c r="AI189" i="16"/>
  <c r="AI188" i="16"/>
  <c r="AI187" i="16"/>
  <c r="AI186" i="16"/>
  <c r="AI185" i="16"/>
  <c r="AI184" i="16"/>
  <c r="AI183" i="16"/>
  <c r="AI182" i="16"/>
  <c r="AI181" i="16"/>
  <c r="AI180" i="16"/>
  <c r="AI179" i="16"/>
  <c r="AI178" i="16"/>
  <c r="AI177" i="16"/>
  <c r="AI176" i="16"/>
  <c r="AI175" i="16"/>
  <c r="AI174" i="16"/>
  <c r="AI173" i="16"/>
  <c r="AI172" i="16"/>
  <c r="AI171" i="16"/>
  <c r="AI170" i="16"/>
  <c r="AI169" i="16"/>
  <c r="AI168" i="16"/>
  <c r="AI167" i="16"/>
  <c r="AI166" i="16"/>
  <c r="AI165" i="16"/>
  <c r="AI164" i="16"/>
  <c r="AI163" i="16"/>
  <c r="AI162" i="16"/>
  <c r="AI161" i="16"/>
  <c r="AI160" i="16"/>
  <c r="AI159" i="16"/>
  <c r="AI521" i="16"/>
  <c r="AI437" i="16"/>
  <c r="AC653" i="16"/>
  <c r="AC652" i="16"/>
  <c r="AC651" i="16"/>
  <c r="AC650" i="16"/>
  <c r="AC649" i="16"/>
  <c r="AC648" i="16"/>
  <c r="AC647" i="16"/>
  <c r="AC646" i="16"/>
  <c r="AC645" i="16"/>
  <c r="AC644" i="16"/>
  <c r="AC643" i="16"/>
  <c r="AC642" i="16"/>
  <c r="AC641" i="16"/>
  <c r="AC640" i="16"/>
  <c r="AC639" i="16"/>
  <c r="AC638" i="16"/>
  <c r="AC637" i="16"/>
  <c r="AC636" i="16"/>
  <c r="AC635" i="16"/>
  <c r="AC634" i="16"/>
  <c r="AC633" i="16"/>
  <c r="AC632" i="16"/>
  <c r="AC631" i="16"/>
  <c r="AC630" i="16"/>
  <c r="AC629" i="16"/>
  <c r="AC628" i="16"/>
  <c r="AC627" i="16"/>
  <c r="AC626" i="16"/>
  <c r="AC625" i="16"/>
  <c r="AC624" i="16"/>
  <c r="AC623" i="16"/>
  <c r="AC622" i="16"/>
  <c r="AC621" i="16"/>
  <c r="AC620" i="16"/>
  <c r="AC619" i="16"/>
  <c r="AC618" i="16"/>
  <c r="AC617" i="16"/>
  <c r="AC616" i="16"/>
  <c r="AC615" i="16"/>
  <c r="AC614" i="16"/>
  <c r="AC613" i="16"/>
  <c r="AC612" i="16"/>
  <c r="AC611" i="16"/>
  <c r="AC610" i="16"/>
  <c r="AC609" i="16"/>
  <c r="AC608" i="16"/>
  <c r="AC607" i="16"/>
  <c r="AC606" i="16"/>
  <c r="AC605" i="16"/>
  <c r="AC604" i="16"/>
  <c r="AC603" i="16"/>
  <c r="AC602" i="16"/>
  <c r="AC601" i="16"/>
  <c r="AC600" i="16"/>
  <c r="AC599" i="16"/>
  <c r="AC598" i="16"/>
  <c r="AC597" i="16"/>
  <c r="AC596" i="16"/>
  <c r="AC595" i="16"/>
  <c r="AC594" i="16"/>
  <c r="AC593" i="16"/>
  <c r="AC592" i="16"/>
  <c r="AC588" i="16"/>
  <c r="AC584" i="16"/>
  <c r="AC580" i="16"/>
  <c r="AC576" i="16"/>
  <c r="AC572" i="16"/>
  <c r="AC568" i="16"/>
  <c r="AC564" i="16"/>
  <c r="AC560" i="16"/>
  <c r="AC556" i="16"/>
  <c r="AC552" i="16"/>
  <c r="AC591" i="16"/>
  <c r="AC587" i="16"/>
  <c r="AC583" i="16"/>
  <c r="AC579" i="16"/>
  <c r="AC575" i="16"/>
  <c r="AC571" i="16"/>
  <c r="AC567" i="16"/>
  <c r="AC563" i="16"/>
  <c r="AC559" i="16"/>
  <c r="AC555" i="16"/>
  <c r="AC551" i="16"/>
  <c r="AC590" i="16"/>
  <c r="AC586" i="16"/>
  <c r="AC582" i="16"/>
  <c r="AC578" i="16"/>
  <c r="AC574" i="16"/>
  <c r="AC570" i="16"/>
  <c r="AC566" i="16"/>
  <c r="AC562" i="16"/>
  <c r="AC558" i="16"/>
  <c r="AC554" i="16"/>
  <c r="AC550" i="16"/>
  <c r="AC549" i="16"/>
  <c r="AC548" i="16"/>
  <c r="AC547" i="16"/>
  <c r="AC546" i="16"/>
  <c r="AC545" i="16"/>
  <c r="AC544" i="16"/>
  <c r="AC543" i="16"/>
  <c r="AC542" i="16"/>
  <c r="AC541" i="16"/>
  <c r="AC540" i="16"/>
  <c r="AC539" i="16"/>
  <c r="AC538" i="16"/>
  <c r="AC537" i="16"/>
  <c r="AC536" i="16"/>
  <c r="AC535" i="16"/>
  <c r="AC534" i="16"/>
  <c r="AC533" i="16"/>
  <c r="AC532" i="16"/>
  <c r="AC531" i="16"/>
  <c r="AC530" i="16"/>
  <c r="AC529" i="16"/>
  <c r="AC581" i="16"/>
  <c r="AC565" i="16"/>
  <c r="AC577" i="16"/>
  <c r="AC561" i="16"/>
  <c r="AC528" i="16"/>
  <c r="AC527" i="16"/>
  <c r="AC526" i="16"/>
  <c r="AC525" i="16"/>
  <c r="AC524" i="16"/>
  <c r="AC523" i="16"/>
  <c r="AC522" i="16"/>
  <c r="AC521" i="16"/>
  <c r="AC520" i="16"/>
  <c r="AC519" i="16"/>
  <c r="AC518" i="16"/>
  <c r="AC517" i="16"/>
  <c r="AC516" i="16"/>
  <c r="AC515" i="16"/>
  <c r="AC514" i="16"/>
  <c r="AC513" i="16"/>
  <c r="AC512" i="16"/>
  <c r="AC511" i="16"/>
  <c r="AC510" i="16"/>
  <c r="AC509" i="16"/>
  <c r="AC508" i="16"/>
  <c r="AC507" i="16"/>
  <c r="AC506" i="16"/>
  <c r="AC505" i="16"/>
  <c r="AC504" i="16"/>
  <c r="AC503" i="16"/>
  <c r="AC502" i="16"/>
  <c r="AC501" i="16"/>
  <c r="AC500" i="16"/>
  <c r="AC499" i="16"/>
  <c r="AC498" i="16"/>
  <c r="AC497" i="16"/>
  <c r="AC496" i="16"/>
  <c r="AC495" i="16"/>
  <c r="AC494" i="16"/>
  <c r="AC493" i="16"/>
  <c r="AC492" i="16"/>
  <c r="AC491" i="16"/>
  <c r="AC490" i="16"/>
  <c r="AC489" i="16"/>
  <c r="AC488" i="16"/>
  <c r="AC487" i="16"/>
  <c r="AC486" i="16"/>
  <c r="AC485" i="16"/>
  <c r="AC484" i="16"/>
  <c r="AC483" i="16"/>
  <c r="AC482" i="16"/>
  <c r="AC481" i="16"/>
  <c r="AC480" i="16"/>
  <c r="AC479" i="16"/>
  <c r="AC478" i="16"/>
  <c r="AC477" i="16"/>
  <c r="AC476" i="16"/>
  <c r="AC475" i="16"/>
  <c r="AC474" i="16"/>
  <c r="AC473" i="16"/>
  <c r="AC472" i="16"/>
  <c r="AC471" i="16"/>
  <c r="AC470" i="16"/>
  <c r="AC469" i="16"/>
  <c r="AC468" i="16"/>
  <c r="AC467" i="16"/>
  <c r="AC466" i="16"/>
  <c r="AC465" i="16"/>
  <c r="AC464" i="16"/>
  <c r="AC463" i="16"/>
  <c r="AC462" i="16"/>
  <c r="AC461" i="16"/>
  <c r="AC460" i="16"/>
  <c r="AC589" i="16"/>
  <c r="AC573" i="16"/>
  <c r="AC557" i="16"/>
  <c r="AC553" i="16"/>
  <c r="AC457" i="16"/>
  <c r="AC453" i="16"/>
  <c r="AC449" i="16"/>
  <c r="AC445" i="16"/>
  <c r="AC441" i="16"/>
  <c r="AC437" i="16"/>
  <c r="AC433" i="16"/>
  <c r="AC429" i="16"/>
  <c r="AC428" i="16"/>
  <c r="AC427" i="16"/>
  <c r="AC426" i="16"/>
  <c r="AC425" i="16"/>
  <c r="AC424" i="16"/>
  <c r="AC423" i="16"/>
  <c r="AC422" i="16"/>
  <c r="AC421" i="16"/>
  <c r="AC420" i="16"/>
  <c r="AC419" i="16"/>
  <c r="AC418" i="16"/>
  <c r="AC417" i="16"/>
  <c r="AC416" i="16"/>
  <c r="AC415" i="16"/>
  <c r="AC414" i="16"/>
  <c r="AC413" i="16"/>
  <c r="AC412" i="16"/>
  <c r="AC411" i="16"/>
  <c r="AC410" i="16"/>
  <c r="AC409" i="16"/>
  <c r="AC408" i="16"/>
  <c r="AC407" i="16"/>
  <c r="AC406" i="16"/>
  <c r="AC405" i="16"/>
  <c r="AC404" i="16"/>
  <c r="AC403" i="16"/>
  <c r="AC402" i="16"/>
  <c r="AC401" i="16"/>
  <c r="AC400" i="16"/>
  <c r="AC399" i="16"/>
  <c r="AC398" i="16"/>
  <c r="AC397" i="16"/>
  <c r="AC396" i="16"/>
  <c r="AC395" i="16"/>
  <c r="AC394" i="16"/>
  <c r="AC393" i="16"/>
  <c r="AC392" i="16"/>
  <c r="AC391" i="16"/>
  <c r="AC390" i="16"/>
  <c r="AC389" i="16"/>
  <c r="AC388" i="16"/>
  <c r="AC387" i="16"/>
  <c r="AC386" i="16"/>
  <c r="AC385" i="16"/>
  <c r="AC384" i="16"/>
  <c r="AC383" i="16"/>
  <c r="AC382" i="16"/>
  <c r="AC381" i="16"/>
  <c r="AC380" i="16"/>
  <c r="AC379" i="16"/>
  <c r="AC378" i="16"/>
  <c r="AC377" i="16"/>
  <c r="AC376" i="16"/>
  <c r="AC375" i="16"/>
  <c r="AC374" i="16"/>
  <c r="AC373" i="16"/>
  <c r="AC372" i="16"/>
  <c r="AC371" i="16"/>
  <c r="AC370" i="16"/>
  <c r="AC369" i="16"/>
  <c r="AC368" i="16"/>
  <c r="AC367" i="16"/>
  <c r="AC366" i="16"/>
  <c r="AC365" i="16"/>
  <c r="AC364" i="16"/>
  <c r="AC363" i="16"/>
  <c r="AC362" i="16"/>
  <c r="AC361" i="16"/>
  <c r="AC360" i="16"/>
  <c r="AC456" i="16"/>
  <c r="AC452" i="16"/>
  <c r="AC448" i="16"/>
  <c r="AC444" i="16"/>
  <c r="AC440" i="16"/>
  <c r="AC436" i="16"/>
  <c r="AC432" i="16"/>
  <c r="AC585" i="16"/>
  <c r="AC459" i="16"/>
  <c r="AC455" i="16"/>
  <c r="AC451" i="16"/>
  <c r="AC447" i="16"/>
  <c r="AC443" i="16"/>
  <c r="AC439" i="16"/>
  <c r="AC435" i="16"/>
  <c r="AC431" i="16"/>
  <c r="AC446" i="16"/>
  <c r="AC430" i="16"/>
  <c r="AC358" i="16"/>
  <c r="AC357" i="16"/>
  <c r="AC356" i="16"/>
  <c r="AC355" i="16"/>
  <c r="AC354" i="16"/>
  <c r="AC353" i="16"/>
  <c r="AC352" i="16"/>
  <c r="AC351" i="16"/>
  <c r="AC350" i="16"/>
  <c r="AC349" i="16"/>
  <c r="AC348" i="16"/>
  <c r="AC347" i="16"/>
  <c r="AC346" i="16"/>
  <c r="AC345" i="16"/>
  <c r="AC344" i="16"/>
  <c r="AC343" i="16"/>
  <c r="AC342" i="16"/>
  <c r="AC341" i="16"/>
  <c r="AC340" i="16"/>
  <c r="AC339" i="16"/>
  <c r="AC338" i="16"/>
  <c r="AC337" i="16"/>
  <c r="AC336" i="16"/>
  <c r="AC335" i="16"/>
  <c r="AC334" i="16"/>
  <c r="AC333" i="16"/>
  <c r="AC332" i="16"/>
  <c r="AC331" i="16"/>
  <c r="AC330" i="16"/>
  <c r="AC329" i="16"/>
  <c r="AC328" i="16"/>
  <c r="AC327" i="16"/>
  <c r="AC326" i="16"/>
  <c r="AC325" i="16"/>
  <c r="AC324" i="16"/>
  <c r="AC323" i="16"/>
  <c r="AC322" i="16"/>
  <c r="AC321" i="16"/>
  <c r="AC320" i="16"/>
  <c r="AC319" i="16"/>
  <c r="AC318" i="16"/>
  <c r="AC317" i="16"/>
  <c r="AC316" i="16"/>
  <c r="AC315" i="16"/>
  <c r="AC314" i="16"/>
  <c r="AC313" i="16"/>
  <c r="AC312" i="16"/>
  <c r="AC311" i="16"/>
  <c r="AC310" i="16"/>
  <c r="AC309" i="16"/>
  <c r="AC308" i="16"/>
  <c r="AC307" i="16"/>
  <c r="AC306" i="16"/>
  <c r="AC305" i="16"/>
  <c r="AC304" i="16"/>
  <c r="AC303" i="16"/>
  <c r="AC302" i="16"/>
  <c r="AC301" i="16"/>
  <c r="AC300" i="16"/>
  <c r="AC299" i="16"/>
  <c r="AC298" i="16"/>
  <c r="AC297" i="16"/>
  <c r="AC296" i="16"/>
  <c r="AC295" i="16"/>
  <c r="AC294" i="16"/>
  <c r="AC293" i="16"/>
  <c r="AC292" i="16"/>
  <c r="AC291" i="16"/>
  <c r="AC290" i="16"/>
  <c r="AC289" i="16"/>
  <c r="AC288" i="16"/>
  <c r="AC287" i="16"/>
  <c r="AC286" i="16"/>
  <c r="AC285" i="16"/>
  <c r="AC284" i="16"/>
  <c r="AC283" i="16"/>
  <c r="AC282" i="16"/>
  <c r="AC281" i="16"/>
  <c r="AC280" i="16"/>
  <c r="AC279" i="16"/>
  <c r="AC278" i="16"/>
  <c r="AC277" i="16"/>
  <c r="AC276" i="16"/>
  <c r="AC275" i="16"/>
  <c r="AC274" i="16"/>
  <c r="AC458" i="16"/>
  <c r="AC442" i="16"/>
  <c r="AC359" i="16"/>
  <c r="AC454" i="16"/>
  <c r="AC438" i="16"/>
  <c r="AC569" i="16"/>
  <c r="AC450" i="16"/>
  <c r="AC271" i="16"/>
  <c r="AC267" i="16"/>
  <c r="AC263" i="16"/>
  <c r="AC261" i="16"/>
  <c r="AC260" i="16"/>
  <c r="AC259" i="16"/>
  <c r="AC258" i="16"/>
  <c r="AC257" i="16"/>
  <c r="AC256" i="16"/>
  <c r="AC255" i="16"/>
  <c r="AC254" i="16"/>
  <c r="AC253" i="16"/>
  <c r="AC252" i="16"/>
  <c r="AC251" i="16"/>
  <c r="AC250" i="16"/>
  <c r="AC249" i="16"/>
  <c r="AC248" i="16"/>
  <c r="AC247" i="16"/>
  <c r="AC246" i="16"/>
  <c r="AC245" i="16"/>
  <c r="AC244" i="16"/>
  <c r="AC243" i="16"/>
  <c r="AC242" i="16"/>
  <c r="AC241" i="16"/>
  <c r="AC240" i="16"/>
  <c r="AC239" i="16"/>
  <c r="AC238" i="16"/>
  <c r="AC237" i="16"/>
  <c r="AC236" i="16"/>
  <c r="AC235" i="16"/>
  <c r="AC234" i="16"/>
  <c r="AC233" i="16"/>
  <c r="AC232" i="16"/>
  <c r="AC231" i="16"/>
  <c r="AC230" i="16"/>
  <c r="AC229" i="16"/>
  <c r="AC228" i="16"/>
  <c r="AC227" i="16"/>
  <c r="AC226" i="16"/>
  <c r="AC225" i="16"/>
  <c r="AC224" i="16"/>
  <c r="AC223" i="16"/>
  <c r="AC222" i="16"/>
  <c r="AC221" i="16"/>
  <c r="AC220" i="16"/>
  <c r="AC219" i="16"/>
  <c r="AC218" i="16"/>
  <c r="AC217" i="16"/>
  <c r="AC216" i="16"/>
  <c r="AC215" i="16"/>
  <c r="AC214" i="16"/>
  <c r="AC213" i="16"/>
  <c r="AC212" i="16"/>
  <c r="AC211" i="16"/>
  <c r="AC210" i="16"/>
  <c r="AC209" i="16"/>
  <c r="AC208" i="16"/>
  <c r="AC207" i="16"/>
  <c r="AC206" i="16"/>
  <c r="AC205" i="16"/>
  <c r="AC204" i="16"/>
  <c r="AC203" i="16"/>
  <c r="AC202" i="16"/>
  <c r="AC201" i="16"/>
  <c r="AC200" i="16"/>
  <c r="AC199" i="16"/>
  <c r="AC198" i="16"/>
  <c r="AC197" i="16"/>
  <c r="AC196" i="16"/>
  <c r="AC195" i="16"/>
  <c r="AC194" i="16"/>
  <c r="AC193" i="16"/>
  <c r="AC192" i="16"/>
  <c r="AC191" i="16"/>
  <c r="AC190" i="16"/>
  <c r="AC189" i="16"/>
  <c r="AC188" i="16"/>
  <c r="AC187" i="16"/>
  <c r="AC186" i="16"/>
  <c r="AC185" i="16"/>
  <c r="AC184" i="16"/>
  <c r="AC183" i="16"/>
  <c r="AC182" i="16"/>
  <c r="AC181" i="16"/>
  <c r="AC180" i="16"/>
  <c r="AC179" i="16"/>
  <c r="AC178" i="16"/>
  <c r="AC177" i="16"/>
  <c r="AC176" i="16"/>
  <c r="AC175" i="16"/>
  <c r="AC174" i="16"/>
  <c r="AC173" i="16"/>
  <c r="AC172" i="16"/>
  <c r="AC171" i="16"/>
  <c r="AC170" i="16"/>
  <c r="AC169" i="16"/>
  <c r="AC168" i="16"/>
  <c r="AC167" i="16"/>
  <c r="AC166" i="16"/>
  <c r="AC165" i="16"/>
  <c r="AC164" i="16"/>
  <c r="AC163" i="16"/>
  <c r="AC162" i="16"/>
  <c r="AC161" i="16"/>
  <c r="AC160" i="16"/>
  <c r="AC159" i="16"/>
  <c r="AC434" i="16"/>
  <c r="AC270" i="16"/>
  <c r="AC266" i="16"/>
  <c r="AC262" i="16"/>
  <c r="AC273" i="16"/>
  <c r="AC269" i="16"/>
  <c r="AC265" i="16"/>
  <c r="AC272" i="16"/>
  <c r="AC264" i="16"/>
  <c r="AC268" i="16"/>
  <c r="AD653" i="16"/>
  <c r="AD652" i="16"/>
  <c r="AD651" i="16"/>
  <c r="AD650" i="16"/>
  <c r="AD649" i="16"/>
  <c r="AD648" i="16"/>
  <c r="AD647" i="16"/>
  <c r="AD646" i="16"/>
  <c r="AD645" i="16"/>
  <c r="AD644" i="16"/>
  <c r="AD643" i="16"/>
  <c r="AD642" i="16"/>
  <c r="AD641" i="16"/>
  <c r="AD640" i="16"/>
  <c r="AD639" i="16"/>
  <c r="AD638" i="16"/>
  <c r="AD637" i="16"/>
  <c r="AD636" i="16"/>
  <c r="AD635" i="16"/>
  <c r="AD634" i="16"/>
  <c r="AD633" i="16"/>
  <c r="AD632" i="16"/>
  <c r="AD631" i="16"/>
  <c r="AD630" i="16"/>
  <c r="AD629" i="16"/>
  <c r="AD628" i="16"/>
  <c r="AD627" i="16"/>
  <c r="AD626" i="16"/>
  <c r="AD625" i="16"/>
  <c r="AD624" i="16"/>
  <c r="AD623" i="16"/>
  <c r="AD622" i="16"/>
  <c r="AD621" i="16"/>
  <c r="AD620" i="16"/>
  <c r="AD619" i="16"/>
  <c r="AD618" i="16"/>
  <c r="AD617" i="16"/>
  <c r="AD616" i="16"/>
  <c r="AD615" i="16"/>
  <c r="AD614" i="16"/>
  <c r="AD613" i="16"/>
  <c r="AD612" i="16"/>
  <c r="AD611" i="16"/>
  <c r="AD610" i="16"/>
  <c r="AD609" i="16"/>
  <c r="AD608" i="16"/>
  <c r="AD607" i="16"/>
  <c r="AD606" i="16"/>
  <c r="AD605" i="16"/>
  <c r="AD604" i="16"/>
  <c r="AD603" i="16"/>
  <c r="AD602" i="16"/>
  <c r="AD601" i="16"/>
  <c r="AD600" i="16"/>
  <c r="AD599" i="16"/>
  <c r="AD598" i="16"/>
  <c r="AD597" i="16"/>
  <c r="AD596" i="16"/>
  <c r="AD595" i="16"/>
  <c r="AD594" i="16"/>
  <c r="AD593" i="16"/>
  <c r="AD591" i="16"/>
  <c r="AD587" i="16"/>
  <c r="AD583" i="16"/>
  <c r="AD579" i="16"/>
  <c r="AD575" i="16"/>
  <c r="AD571" i="16"/>
  <c r="AD567" i="16"/>
  <c r="AD563" i="16"/>
  <c r="AD559" i="16"/>
  <c r="AD555" i="16"/>
  <c r="AD551" i="16"/>
  <c r="AD590" i="16"/>
  <c r="AD586" i="16"/>
  <c r="AD582" i="16"/>
  <c r="AD578" i="16"/>
  <c r="AD574" i="16"/>
  <c r="AD570" i="16"/>
  <c r="AD566" i="16"/>
  <c r="AD562" i="16"/>
  <c r="AD558" i="16"/>
  <c r="AD554" i="16"/>
  <c r="AD550" i="16"/>
  <c r="AD549" i="16"/>
  <c r="AD548" i="16"/>
  <c r="AD547" i="16"/>
  <c r="AD546" i="16"/>
  <c r="AD545" i="16"/>
  <c r="AD544" i="16"/>
  <c r="AD543" i="16"/>
  <c r="AD542" i="16"/>
  <c r="AD541" i="16"/>
  <c r="AD540" i="16"/>
  <c r="AD539" i="16"/>
  <c r="AD538" i="16"/>
  <c r="AD537" i="16"/>
  <c r="AD536" i="16"/>
  <c r="AD535" i="16"/>
  <c r="AD534" i="16"/>
  <c r="AD533" i="16"/>
  <c r="AD532" i="16"/>
  <c r="AD531" i="16"/>
  <c r="AD530" i="16"/>
  <c r="AD529" i="16"/>
  <c r="AD589" i="16"/>
  <c r="AD585" i="16"/>
  <c r="AD581" i="16"/>
  <c r="AD577" i="16"/>
  <c r="AD573" i="16"/>
  <c r="AD569" i="16"/>
  <c r="AD565" i="16"/>
  <c r="AD561" i="16"/>
  <c r="AD557" i="16"/>
  <c r="AD553" i="16"/>
  <c r="AD588" i="16"/>
  <c r="AD572" i="16"/>
  <c r="AD556" i="16"/>
  <c r="AD528" i="16"/>
  <c r="AD527" i="16"/>
  <c r="AD526" i="16"/>
  <c r="AD525" i="16"/>
  <c r="AD524" i="16"/>
  <c r="AD523" i="16"/>
  <c r="AD522" i="16"/>
  <c r="AD521" i="16"/>
  <c r="AD520" i="16"/>
  <c r="AD519" i="16"/>
  <c r="AD518" i="16"/>
  <c r="AD517" i="16"/>
  <c r="AD516" i="16"/>
  <c r="AD515" i="16"/>
  <c r="AD514" i="16"/>
  <c r="AD513" i="16"/>
  <c r="AD512" i="16"/>
  <c r="AD511" i="16"/>
  <c r="AD510" i="16"/>
  <c r="AD509" i="16"/>
  <c r="AD508" i="16"/>
  <c r="AD507" i="16"/>
  <c r="AD506" i="16"/>
  <c r="AD505" i="16"/>
  <c r="AD504" i="16"/>
  <c r="AD503" i="16"/>
  <c r="AD502" i="16"/>
  <c r="AD501" i="16"/>
  <c r="AD500" i="16"/>
  <c r="AD499" i="16"/>
  <c r="AD498" i="16"/>
  <c r="AD497" i="16"/>
  <c r="AD496" i="16"/>
  <c r="AD495" i="16"/>
  <c r="AD494" i="16"/>
  <c r="AD493" i="16"/>
  <c r="AD492" i="16"/>
  <c r="AD491" i="16"/>
  <c r="AD490" i="16"/>
  <c r="AD489" i="16"/>
  <c r="AD488" i="16"/>
  <c r="AD487" i="16"/>
  <c r="AD486" i="16"/>
  <c r="AD485" i="16"/>
  <c r="AD484" i="16"/>
  <c r="AD483" i="16"/>
  <c r="AD482" i="16"/>
  <c r="AD481" i="16"/>
  <c r="AD480" i="16"/>
  <c r="AD479" i="16"/>
  <c r="AD478" i="16"/>
  <c r="AD477" i="16"/>
  <c r="AD476" i="16"/>
  <c r="AD475" i="16"/>
  <c r="AD474" i="16"/>
  <c r="AD473" i="16"/>
  <c r="AD472" i="16"/>
  <c r="AD471" i="16"/>
  <c r="AD470" i="16"/>
  <c r="AD469" i="16"/>
  <c r="AD468" i="16"/>
  <c r="AD467" i="16"/>
  <c r="AD466" i="16"/>
  <c r="AD465" i="16"/>
  <c r="AD464" i="16"/>
  <c r="AD463" i="16"/>
  <c r="AD462" i="16"/>
  <c r="AD461" i="16"/>
  <c r="AD460" i="16"/>
  <c r="AD584" i="16"/>
  <c r="AD568" i="16"/>
  <c r="AD552" i="16"/>
  <c r="AD580" i="16"/>
  <c r="AD564" i="16"/>
  <c r="AD560" i="16"/>
  <c r="AD456" i="16"/>
  <c r="AD452" i="16"/>
  <c r="AD448" i="16"/>
  <c r="AD444" i="16"/>
  <c r="AD440" i="16"/>
  <c r="AD436" i="16"/>
  <c r="AD432" i="16"/>
  <c r="AD459" i="16"/>
  <c r="AD455" i="16"/>
  <c r="AD451" i="16"/>
  <c r="AD447" i="16"/>
  <c r="AD443" i="16"/>
  <c r="AD439" i="16"/>
  <c r="AD435" i="16"/>
  <c r="AD431" i="16"/>
  <c r="AD592" i="16"/>
  <c r="AD458" i="16"/>
  <c r="AD454" i="16"/>
  <c r="AD450" i="16"/>
  <c r="AD446" i="16"/>
  <c r="AD442" i="16"/>
  <c r="AD438" i="16"/>
  <c r="AD434" i="16"/>
  <c r="AD430" i="16"/>
  <c r="AD453" i="16"/>
  <c r="AD437" i="16"/>
  <c r="AD427" i="16"/>
  <c r="AD423" i="16"/>
  <c r="AD419" i="16"/>
  <c r="AD415" i="16"/>
  <c r="AD411" i="16"/>
  <c r="AD407" i="16"/>
  <c r="AD403" i="16"/>
  <c r="AD399" i="16"/>
  <c r="AD395" i="16"/>
  <c r="AD391" i="16"/>
  <c r="AD387" i="16"/>
  <c r="AD383" i="16"/>
  <c r="AD379" i="16"/>
  <c r="AD375" i="16"/>
  <c r="AD371" i="16"/>
  <c r="AD367" i="16"/>
  <c r="AD363" i="16"/>
  <c r="AD359" i="16"/>
  <c r="AD449" i="16"/>
  <c r="AD433" i="16"/>
  <c r="AD428" i="16"/>
  <c r="AD424" i="16"/>
  <c r="AD420" i="16"/>
  <c r="AD416" i="16"/>
  <c r="AD412" i="16"/>
  <c r="AD408" i="16"/>
  <c r="AD404" i="16"/>
  <c r="AD400" i="16"/>
  <c r="AD396" i="16"/>
  <c r="AD392" i="16"/>
  <c r="AD388" i="16"/>
  <c r="AD384" i="16"/>
  <c r="AD380" i="16"/>
  <c r="AD376" i="16"/>
  <c r="AD372" i="16"/>
  <c r="AD368" i="16"/>
  <c r="AD364" i="16"/>
  <c r="AD360" i="16"/>
  <c r="AD576" i="16"/>
  <c r="AD445" i="16"/>
  <c r="AD429" i="16"/>
  <c r="AD425" i="16"/>
  <c r="AD421" i="16"/>
  <c r="AD417" i="16"/>
  <c r="AD413" i="16"/>
  <c r="AD409" i="16"/>
  <c r="AD405" i="16"/>
  <c r="AD401" i="16"/>
  <c r="AD397" i="16"/>
  <c r="AD393" i="16"/>
  <c r="AD389" i="16"/>
  <c r="AD385" i="16"/>
  <c r="AD381" i="16"/>
  <c r="AD377" i="16"/>
  <c r="AD373" i="16"/>
  <c r="AD369" i="16"/>
  <c r="AD365" i="16"/>
  <c r="AD361" i="16"/>
  <c r="AD457" i="16"/>
  <c r="AD418" i="16"/>
  <c r="AD402" i="16"/>
  <c r="AD386" i="16"/>
  <c r="AD370" i="16"/>
  <c r="AD355" i="16"/>
  <c r="AD351" i="16"/>
  <c r="AD347" i="16"/>
  <c r="AD343" i="16"/>
  <c r="AD339" i="16"/>
  <c r="AD335" i="16"/>
  <c r="AD331" i="16"/>
  <c r="AD327" i="16"/>
  <c r="AD323" i="16"/>
  <c r="AD319" i="16"/>
  <c r="AD315" i="16"/>
  <c r="AD311" i="16"/>
  <c r="AD307" i="16"/>
  <c r="AD303" i="16"/>
  <c r="AD299" i="16"/>
  <c r="AD295" i="16"/>
  <c r="AD291" i="16"/>
  <c r="AD287" i="16"/>
  <c r="AD283" i="16"/>
  <c r="AD279" i="16"/>
  <c r="AD275" i="16"/>
  <c r="AD270" i="16"/>
  <c r="AD266" i="16"/>
  <c r="AD262" i="16"/>
  <c r="AD441" i="16"/>
  <c r="AD422" i="16"/>
  <c r="AD406" i="16"/>
  <c r="AD390" i="16"/>
  <c r="AD374" i="16"/>
  <c r="AD356" i="16"/>
  <c r="AD352" i="16"/>
  <c r="AD348" i="16"/>
  <c r="AD344" i="16"/>
  <c r="AD340" i="16"/>
  <c r="AD336" i="16"/>
  <c r="AD332" i="16"/>
  <c r="AD328" i="16"/>
  <c r="AD324" i="16"/>
  <c r="AD320" i="16"/>
  <c r="AD316" i="16"/>
  <c r="AD312" i="16"/>
  <c r="AD308" i="16"/>
  <c r="AD304" i="16"/>
  <c r="AD300" i="16"/>
  <c r="AD296" i="16"/>
  <c r="AD292" i="16"/>
  <c r="AD288" i="16"/>
  <c r="AD284" i="16"/>
  <c r="AD280" i="16"/>
  <c r="AD276" i="16"/>
  <c r="AD273" i="16"/>
  <c r="AD269" i="16"/>
  <c r="AD265" i="16"/>
  <c r="AD426" i="16"/>
  <c r="AD410" i="16"/>
  <c r="AD394" i="16"/>
  <c r="AD378" i="16"/>
  <c r="AD362" i="16"/>
  <c r="AD357" i="16"/>
  <c r="AD353" i="16"/>
  <c r="AD349" i="16"/>
  <c r="AD345" i="16"/>
  <c r="AD341" i="16"/>
  <c r="AD337" i="16"/>
  <c r="AD333" i="16"/>
  <c r="AD329" i="16"/>
  <c r="AD325" i="16"/>
  <c r="AD321" i="16"/>
  <c r="AD317" i="16"/>
  <c r="AD313" i="16"/>
  <c r="AD309" i="16"/>
  <c r="AD305" i="16"/>
  <c r="AD301" i="16"/>
  <c r="AD297" i="16"/>
  <c r="AD293" i="16"/>
  <c r="AD289" i="16"/>
  <c r="AD285" i="16"/>
  <c r="AD281" i="16"/>
  <c r="AD277" i="16"/>
  <c r="AD272" i="16"/>
  <c r="AD268" i="16"/>
  <c r="AD264" i="16"/>
  <c r="AD382" i="16"/>
  <c r="AD354" i="16"/>
  <c r="AD338" i="16"/>
  <c r="AD322" i="16"/>
  <c r="AD306" i="16"/>
  <c r="AD290" i="16"/>
  <c r="AD274" i="16"/>
  <c r="AD263" i="16"/>
  <c r="AD260" i="16"/>
  <c r="AD256" i="16"/>
  <c r="AD252" i="16"/>
  <c r="AD248" i="16"/>
  <c r="AD244" i="16"/>
  <c r="AD240" i="16"/>
  <c r="AD236" i="16"/>
  <c r="AD232" i="16"/>
  <c r="AD228" i="16"/>
  <c r="AD224" i="16"/>
  <c r="AD220" i="16"/>
  <c r="AD216" i="16"/>
  <c r="AD212" i="16"/>
  <c r="AD208" i="16"/>
  <c r="AD204" i="16"/>
  <c r="AD200" i="16"/>
  <c r="AD196" i="16"/>
  <c r="AD192" i="16"/>
  <c r="AD188" i="16"/>
  <c r="AD414" i="16"/>
  <c r="AD346" i="16"/>
  <c r="AD330" i="16"/>
  <c r="AD314" i="16"/>
  <c r="AD298" i="16"/>
  <c r="AD282" i="16"/>
  <c r="AD271" i="16"/>
  <c r="AD258" i="16"/>
  <c r="AD254" i="16"/>
  <c r="AD250" i="16"/>
  <c r="AD246" i="16"/>
  <c r="AD242" i="16"/>
  <c r="AD238" i="16"/>
  <c r="AD234" i="16"/>
  <c r="AD230" i="16"/>
  <c r="AD226" i="16"/>
  <c r="AD222" i="16"/>
  <c r="AD218" i="16"/>
  <c r="AD214" i="16"/>
  <c r="AD210" i="16"/>
  <c r="AD206" i="16"/>
  <c r="AD202" i="16"/>
  <c r="AD198" i="16"/>
  <c r="AD194" i="16"/>
  <c r="AD190" i="16"/>
  <c r="AD186" i="16"/>
  <c r="AD182" i="16"/>
  <c r="AD178" i="16"/>
  <c r="AD174" i="16"/>
  <c r="AD170" i="16"/>
  <c r="AD166" i="16"/>
  <c r="AD162" i="16"/>
  <c r="AD366" i="16"/>
  <c r="AD350" i="16"/>
  <c r="AD334" i="16"/>
  <c r="AD318" i="16"/>
  <c r="AD302" i="16"/>
  <c r="AD286" i="16"/>
  <c r="AD267" i="16"/>
  <c r="AD259" i="16"/>
  <c r="AD255" i="16"/>
  <c r="AD251" i="16"/>
  <c r="AD247" i="16"/>
  <c r="AD243" i="16"/>
  <c r="AD239" i="16"/>
  <c r="AD235" i="16"/>
  <c r="AD231" i="16"/>
  <c r="AD227" i="16"/>
  <c r="AD223" i="16"/>
  <c r="AD219" i="16"/>
  <c r="AD215" i="16"/>
  <c r="AD211" i="16"/>
  <c r="AD207" i="16"/>
  <c r="AD203" i="16"/>
  <c r="AD199" i="16"/>
  <c r="AD195" i="16"/>
  <c r="AD191" i="16"/>
  <c r="AD187" i="16"/>
  <c r="AD358" i="16"/>
  <c r="AD294" i="16"/>
  <c r="AD249" i="16"/>
  <c r="AD233" i="16"/>
  <c r="AD217" i="16"/>
  <c r="AD201" i="16"/>
  <c r="AD180" i="16"/>
  <c r="AD173" i="16"/>
  <c r="AD171" i="16"/>
  <c r="AD164" i="16"/>
  <c r="AD310" i="16"/>
  <c r="AD253" i="16"/>
  <c r="AD237" i="16"/>
  <c r="AD221" i="16"/>
  <c r="AD205" i="16"/>
  <c r="AD189" i="16"/>
  <c r="AD185" i="16"/>
  <c r="AD183" i="16"/>
  <c r="AD176" i="16"/>
  <c r="AD169" i="16"/>
  <c r="AD167" i="16"/>
  <c r="AD160" i="16"/>
  <c r="AD278" i="16"/>
  <c r="AD261" i="16"/>
  <c r="AD245" i="16"/>
  <c r="AD229" i="16"/>
  <c r="AD213" i="16"/>
  <c r="AD197" i="16"/>
  <c r="AD184" i="16"/>
  <c r="AD175" i="16"/>
  <c r="AD168" i="16"/>
  <c r="AD159" i="16"/>
  <c r="AD398" i="16"/>
  <c r="AD326" i="16"/>
  <c r="AD257" i="16"/>
  <c r="AD241" i="16"/>
  <c r="AD225" i="16"/>
  <c r="AD209" i="16"/>
  <c r="AD193" i="16"/>
  <c r="AD181" i="16"/>
  <c r="AD179" i="16"/>
  <c r="AD172" i="16"/>
  <c r="AD165" i="16"/>
  <c r="AD163" i="16"/>
  <c r="AD342" i="16"/>
  <c r="AD177" i="16"/>
  <c r="AD161" i="16"/>
  <c r="AB653" i="16"/>
  <c r="AB652" i="16"/>
  <c r="AB651" i="16"/>
  <c r="AB650" i="16"/>
  <c r="AB649" i="16"/>
  <c r="AB648" i="16"/>
  <c r="AB647" i="16"/>
  <c r="AB646" i="16"/>
  <c r="AB645" i="16"/>
  <c r="AB644" i="16"/>
  <c r="AB643" i="16"/>
  <c r="AB641" i="16"/>
  <c r="AB637" i="16"/>
  <c r="AB633" i="16"/>
  <c r="AB629" i="16"/>
  <c r="AB625" i="16"/>
  <c r="AB621" i="16"/>
  <c r="AB617" i="16"/>
  <c r="AB613" i="16"/>
  <c r="AB609" i="16"/>
  <c r="AB605" i="16"/>
  <c r="AB601" i="16"/>
  <c r="AB597" i="16"/>
  <c r="AB642" i="16"/>
  <c r="AB638" i="16"/>
  <c r="AB634" i="16"/>
  <c r="AB630" i="16"/>
  <c r="AB626" i="16"/>
  <c r="AB622" i="16"/>
  <c r="AB618" i="16"/>
  <c r="AB614" i="16"/>
  <c r="AB610" i="16"/>
  <c r="AB606" i="16"/>
  <c r="AB602" i="16"/>
  <c r="AB598" i="16"/>
  <c r="AB594" i="16"/>
  <c r="AB639" i="16"/>
  <c r="AB635" i="16"/>
  <c r="AB631" i="16"/>
  <c r="AB627" i="16"/>
  <c r="AB623" i="16"/>
  <c r="AB619" i="16"/>
  <c r="AB615" i="16"/>
  <c r="AB611" i="16"/>
  <c r="AB607" i="16"/>
  <c r="AB603" i="16"/>
  <c r="AB599" i="16"/>
  <c r="AB595" i="16"/>
  <c r="AB632" i="16"/>
  <c r="AB616" i="16"/>
  <c r="AB600" i="16"/>
  <c r="AB589" i="16"/>
  <c r="AB585" i="16"/>
  <c r="AB581" i="16"/>
  <c r="AB577" i="16"/>
  <c r="AB573" i="16"/>
  <c r="AB569" i="16"/>
  <c r="AB565" i="16"/>
  <c r="AB561" i="16"/>
  <c r="AB557" i="16"/>
  <c r="AB553" i="16"/>
  <c r="AB636" i="16"/>
  <c r="AB620" i="16"/>
  <c r="AB604" i="16"/>
  <c r="AB592" i="16"/>
  <c r="AB588" i="16"/>
  <c r="AB584" i="16"/>
  <c r="AB580" i="16"/>
  <c r="AB576" i="16"/>
  <c r="AB572" i="16"/>
  <c r="AB568" i="16"/>
  <c r="AB564" i="16"/>
  <c r="AB560" i="16"/>
  <c r="AB556" i="16"/>
  <c r="AB552" i="16"/>
  <c r="AB640" i="16"/>
  <c r="AB624" i="16"/>
  <c r="AB608" i="16"/>
  <c r="AB593" i="16"/>
  <c r="AB591" i="16"/>
  <c r="AB587" i="16"/>
  <c r="AB583" i="16"/>
  <c r="AB579" i="16"/>
  <c r="AB575" i="16"/>
  <c r="AB571" i="16"/>
  <c r="AB567" i="16"/>
  <c r="AB563" i="16"/>
  <c r="AB559" i="16"/>
  <c r="AB555" i="16"/>
  <c r="AB551" i="16"/>
  <c r="AB590" i="16"/>
  <c r="AB574" i="16"/>
  <c r="AB558" i="16"/>
  <c r="AB548" i="16"/>
  <c r="AB544" i="16"/>
  <c r="AB540" i="16"/>
  <c r="AB536" i="16"/>
  <c r="AB532" i="16"/>
  <c r="AB596" i="16"/>
  <c r="AB586" i="16"/>
  <c r="AB570" i="16"/>
  <c r="AB554" i="16"/>
  <c r="AB549" i="16"/>
  <c r="AB545" i="16"/>
  <c r="AB541" i="16"/>
  <c r="AB537" i="16"/>
  <c r="AB533" i="16"/>
  <c r="AB529" i="16"/>
  <c r="AB612" i="16"/>
  <c r="AB582" i="16"/>
  <c r="AB566" i="16"/>
  <c r="AB550" i="16"/>
  <c r="AB546" i="16"/>
  <c r="AB542" i="16"/>
  <c r="AB538" i="16"/>
  <c r="AB534" i="16"/>
  <c r="AB530" i="16"/>
  <c r="AB528" i="16"/>
  <c r="AB527" i="16"/>
  <c r="AB526" i="16"/>
  <c r="AB525" i="16"/>
  <c r="AB524" i="16"/>
  <c r="AB523" i="16"/>
  <c r="AB522" i="16"/>
  <c r="AB521" i="16"/>
  <c r="AB520" i="16"/>
  <c r="AB519" i="16"/>
  <c r="AB518" i="16"/>
  <c r="AB517" i="16"/>
  <c r="AB516" i="16"/>
  <c r="AB515" i="16"/>
  <c r="AB514" i="16"/>
  <c r="AB513" i="16"/>
  <c r="AB512" i="16"/>
  <c r="AB511" i="16"/>
  <c r="AB510" i="16"/>
  <c r="AB509" i="16"/>
  <c r="AB508" i="16"/>
  <c r="AB507" i="16"/>
  <c r="AB506" i="16"/>
  <c r="AB505" i="16"/>
  <c r="AB504" i="16"/>
  <c r="AB503" i="16"/>
  <c r="AB502" i="16"/>
  <c r="AB501" i="16"/>
  <c r="AB500" i="16"/>
  <c r="AB499" i="16"/>
  <c r="AB498" i="16"/>
  <c r="AB497" i="16"/>
  <c r="AB496" i="16"/>
  <c r="AB495" i="16"/>
  <c r="AB494" i="16"/>
  <c r="AB493" i="16"/>
  <c r="AB492" i="16"/>
  <c r="AB491" i="16"/>
  <c r="AB490" i="16"/>
  <c r="AB489" i="16"/>
  <c r="AB488" i="16"/>
  <c r="AB487" i="16"/>
  <c r="AB486" i="16"/>
  <c r="AB485" i="16"/>
  <c r="AB484" i="16"/>
  <c r="AB483" i="16"/>
  <c r="AB482" i="16"/>
  <c r="AB481" i="16"/>
  <c r="AB480" i="16"/>
  <c r="AB479" i="16"/>
  <c r="AB478" i="16"/>
  <c r="AB477" i="16"/>
  <c r="AB476" i="16"/>
  <c r="AB475" i="16"/>
  <c r="AB474" i="16"/>
  <c r="AB473" i="16"/>
  <c r="AB472" i="16"/>
  <c r="AB471" i="16"/>
  <c r="AB470" i="16"/>
  <c r="AB469" i="16"/>
  <c r="AB468" i="16"/>
  <c r="AB467" i="16"/>
  <c r="AB466" i="16"/>
  <c r="AB465" i="16"/>
  <c r="AB464" i="16"/>
  <c r="AB463" i="16"/>
  <c r="AB462" i="16"/>
  <c r="AB461" i="16"/>
  <c r="AB460" i="16"/>
  <c r="AB459" i="16"/>
  <c r="AB458" i="16"/>
  <c r="AB457" i="16"/>
  <c r="AB456" i="16"/>
  <c r="AB455" i="16"/>
  <c r="AB454" i="16"/>
  <c r="AB453" i="16"/>
  <c r="AB452" i="16"/>
  <c r="AB451" i="16"/>
  <c r="AB450" i="16"/>
  <c r="AB449" i="16"/>
  <c r="AB448" i="16"/>
  <c r="AB447" i="16"/>
  <c r="AB446" i="16"/>
  <c r="AB445" i="16"/>
  <c r="AB444" i="16"/>
  <c r="AB443" i="16"/>
  <c r="AB442" i="16"/>
  <c r="AB441" i="16"/>
  <c r="AB440" i="16"/>
  <c r="AB439" i="16"/>
  <c r="AB438" i="16"/>
  <c r="AB437" i="16"/>
  <c r="AB436" i="16"/>
  <c r="AB435" i="16"/>
  <c r="AB434" i="16"/>
  <c r="AB433" i="16"/>
  <c r="AB432" i="16"/>
  <c r="AB431" i="16"/>
  <c r="AB430" i="16"/>
  <c r="AB628" i="16"/>
  <c r="AB547" i="16"/>
  <c r="AB531" i="16"/>
  <c r="AB535" i="16"/>
  <c r="AB429" i="16"/>
  <c r="AB428" i="16"/>
  <c r="AB427" i="16"/>
  <c r="AB426" i="16"/>
  <c r="AB425" i="16"/>
  <c r="AB424" i="16"/>
  <c r="AB423" i="16"/>
  <c r="AB422" i="16"/>
  <c r="AB421" i="16"/>
  <c r="AB420" i="16"/>
  <c r="AB419" i="16"/>
  <c r="AB418" i="16"/>
  <c r="AB417" i="16"/>
  <c r="AB416" i="16"/>
  <c r="AB415" i="16"/>
  <c r="AB414" i="16"/>
  <c r="AB413" i="16"/>
  <c r="AB412" i="16"/>
  <c r="AB411" i="16"/>
  <c r="AB410" i="16"/>
  <c r="AB409" i="16"/>
  <c r="AB408" i="16"/>
  <c r="AB407" i="16"/>
  <c r="AB406" i="16"/>
  <c r="AB405" i="16"/>
  <c r="AB404" i="16"/>
  <c r="AB403" i="16"/>
  <c r="AB402" i="16"/>
  <c r="AB401" i="16"/>
  <c r="AB400" i="16"/>
  <c r="AB399" i="16"/>
  <c r="AB398" i="16"/>
  <c r="AB397" i="16"/>
  <c r="AB396" i="16"/>
  <c r="AB395" i="16"/>
  <c r="AB394" i="16"/>
  <c r="AB393" i="16"/>
  <c r="AB392" i="16"/>
  <c r="AB391" i="16"/>
  <c r="AB390" i="16"/>
  <c r="AB389" i="16"/>
  <c r="AB388" i="16"/>
  <c r="AB387" i="16"/>
  <c r="AB386" i="16"/>
  <c r="AB385" i="16"/>
  <c r="AB384" i="16"/>
  <c r="AB383" i="16"/>
  <c r="AB382" i="16"/>
  <c r="AB381" i="16"/>
  <c r="AB380" i="16"/>
  <c r="AB379" i="16"/>
  <c r="AB378" i="16"/>
  <c r="AB377" i="16"/>
  <c r="AB376" i="16"/>
  <c r="AB375" i="16"/>
  <c r="AB374" i="16"/>
  <c r="AB373" i="16"/>
  <c r="AB372" i="16"/>
  <c r="AB371" i="16"/>
  <c r="AB370" i="16"/>
  <c r="AB369" i="16"/>
  <c r="AB368" i="16"/>
  <c r="AB367" i="16"/>
  <c r="AB366" i="16"/>
  <c r="AB365" i="16"/>
  <c r="AB364" i="16"/>
  <c r="AB363" i="16"/>
  <c r="AB362" i="16"/>
  <c r="AB361" i="16"/>
  <c r="AB360" i="16"/>
  <c r="AB578" i="16"/>
  <c r="AB539" i="16"/>
  <c r="AB562" i="16"/>
  <c r="AB358" i="16"/>
  <c r="AB357" i="16"/>
  <c r="AB356" i="16"/>
  <c r="AB355" i="16"/>
  <c r="AB354" i="16"/>
  <c r="AB353" i="16"/>
  <c r="AB352" i="16"/>
  <c r="AB351" i="16"/>
  <c r="AB350" i="16"/>
  <c r="AB349" i="16"/>
  <c r="AB348" i="16"/>
  <c r="AB347" i="16"/>
  <c r="AB346" i="16"/>
  <c r="AB345" i="16"/>
  <c r="AB344" i="16"/>
  <c r="AB343" i="16"/>
  <c r="AB342" i="16"/>
  <c r="AB341" i="16"/>
  <c r="AB340" i="16"/>
  <c r="AB339" i="16"/>
  <c r="AB338" i="16"/>
  <c r="AB337" i="16"/>
  <c r="AB336" i="16"/>
  <c r="AB335" i="16"/>
  <c r="AB334" i="16"/>
  <c r="AB333" i="16"/>
  <c r="AB332" i="16"/>
  <c r="AB331" i="16"/>
  <c r="AB330" i="16"/>
  <c r="AB329" i="16"/>
  <c r="AB328" i="16"/>
  <c r="AB327" i="16"/>
  <c r="AB326" i="16"/>
  <c r="AB325" i="16"/>
  <c r="AB324" i="16"/>
  <c r="AB323" i="16"/>
  <c r="AB322" i="16"/>
  <c r="AB321" i="16"/>
  <c r="AB320" i="16"/>
  <c r="AB319" i="16"/>
  <c r="AB318" i="16"/>
  <c r="AB317" i="16"/>
  <c r="AB316" i="16"/>
  <c r="AB315" i="16"/>
  <c r="AB314" i="16"/>
  <c r="AB313" i="16"/>
  <c r="AB312" i="16"/>
  <c r="AB311" i="16"/>
  <c r="AB310" i="16"/>
  <c r="AB309" i="16"/>
  <c r="AB308" i="16"/>
  <c r="AB307" i="16"/>
  <c r="AB306" i="16"/>
  <c r="AB305" i="16"/>
  <c r="AB304" i="16"/>
  <c r="AB303" i="16"/>
  <c r="AB302" i="16"/>
  <c r="AB301" i="16"/>
  <c r="AB300" i="16"/>
  <c r="AB299" i="16"/>
  <c r="AB298" i="16"/>
  <c r="AB297" i="16"/>
  <c r="AB296" i="16"/>
  <c r="AB295" i="16"/>
  <c r="AB294" i="16"/>
  <c r="AB293" i="16"/>
  <c r="AB292" i="16"/>
  <c r="AB291" i="16"/>
  <c r="AB290" i="16"/>
  <c r="AB289" i="16"/>
  <c r="AB288" i="16"/>
  <c r="AB287" i="16"/>
  <c r="AB286" i="16"/>
  <c r="AB285" i="16"/>
  <c r="AB284" i="16"/>
  <c r="AB283" i="16"/>
  <c r="AB282" i="16"/>
  <c r="AB281" i="16"/>
  <c r="AB280" i="16"/>
  <c r="AB279" i="16"/>
  <c r="AB278" i="16"/>
  <c r="AB277" i="16"/>
  <c r="AB276" i="16"/>
  <c r="AB275" i="16"/>
  <c r="AB274" i="16"/>
  <c r="AB359" i="16"/>
  <c r="AB272" i="16"/>
  <c r="AB268" i="16"/>
  <c r="AB264" i="16"/>
  <c r="AB543" i="16"/>
  <c r="AB271" i="16"/>
  <c r="AB267" i="16"/>
  <c r="AB263" i="16"/>
  <c r="AB261" i="16"/>
  <c r="AB260" i="16"/>
  <c r="AB259" i="16"/>
  <c r="AB258" i="16"/>
  <c r="AB257" i="16"/>
  <c r="AB256" i="16"/>
  <c r="AB255" i="16"/>
  <c r="AB254" i="16"/>
  <c r="AB253" i="16"/>
  <c r="AB252" i="16"/>
  <c r="AB251" i="16"/>
  <c r="AB250" i="16"/>
  <c r="AB249" i="16"/>
  <c r="AB248" i="16"/>
  <c r="AB247" i="16"/>
  <c r="AB246" i="16"/>
  <c r="AB245" i="16"/>
  <c r="AB244" i="16"/>
  <c r="AB243" i="16"/>
  <c r="AB242" i="16"/>
  <c r="AB241" i="16"/>
  <c r="AB240" i="16"/>
  <c r="AB239" i="16"/>
  <c r="AB238" i="16"/>
  <c r="AB237" i="16"/>
  <c r="AB236" i="16"/>
  <c r="AB235" i="16"/>
  <c r="AB234" i="16"/>
  <c r="AB233" i="16"/>
  <c r="AB232" i="16"/>
  <c r="AB231" i="16"/>
  <c r="AB230" i="16"/>
  <c r="AB229" i="16"/>
  <c r="AB228" i="16"/>
  <c r="AB227" i="16"/>
  <c r="AB226" i="16"/>
  <c r="AB225" i="16"/>
  <c r="AB224" i="16"/>
  <c r="AB223" i="16"/>
  <c r="AB222" i="16"/>
  <c r="AB221" i="16"/>
  <c r="AB220" i="16"/>
  <c r="AB219" i="16"/>
  <c r="AB218" i="16"/>
  <c r="AB217" i="16"/>
  <c r="AB216" i="16"/>
  <c r="AB215" i="16"/>
  <c r="AB214" i="16"/>
  <c r="AB213" i="16"/>
  <c r="AB212" i="16"/>
  <c r="AB211" i="16"/>
  <c r="AB210" i="16"/>
  <c r="AB209" i="16"/>
  <c r="AB208" i="16"/>
  <c r="AB207" i="16"/>
  <c r="AB206" i="16"/>
  <c r="AB205" i="16"/>
  <c r="AB204" i="16"/>
  <c r="AB203" i="16"/>
  <c r="AB202" i="16"/>
  <c r="AB201" i="16"/>
  <c r="AB200" i="16"/>
  <c r="AB199" i="16"/>
  <c r="AB198" i="16"/>
  <c r="AB197" i="16"/>
  <c r="AB196" i="16"/>
  <c r="AB195" i="16"/>
  <c r="AB194" i="16"/>
  <c r="AB193" i="16"/>
  <c r="AB192" i="16"/>
  <c r="AB191" i="16"/>
  <c r="AB190" i="16"/>
  <c r="AB189" i="16"/>
  <c r="AB188" i="16"/>
  <c r="AB187" i="16"/>
  <c r="AB186" i="16"/>
  <c r="AB185" i="16"/>
  <c r="AB184" i="16"/>
  <c r="AB183" i="16"/>
  <c r="AB182" i="16"/>
  <c r="AB181" i="16"/>
  <c r="AB180" i="16"/>
  <c r="AB179" i="16"/>
  <c r="AB178" i="16"/>
  <c r="AB177" i="16"/>
  <c r="AB176" i="16"/>
  <c r="AB175" i="16"/>
  <c r="AB174" i="16"/>
  <c r="AB173" i="16"/>
  <c r="AB172" i="16"/>
  <c r="AB171" i="16"/>
  <c r="AB170" i="16"/>
  <c r="AB169" i="16"/>
  <c r="AB168" i="16"/>
  <c r="AB167" i="16"/>
  <c r="AB166" i="16"/>
  <c r="AB165" i="16"/>
  <c r="AB164" i="16"/>
  <c r="AB163" i="16"/>
  <c r="AB162" i="16"/>
  <c r="AB161" i="16"/>
  <c r="AB160" i="16"/>
  <c r="AB159" i="16"/>
  <c r="AB270" i="16"/>
  <c r="AB266" i="16"/>
  <c r="AB262" i="16"/>
  <c r="AB265" i="16"/>
  <c r="AB273" i="16"/>
  <c r="AB269" i="16"/>
  <c r="AG653" i="16"/>
  <c r="AG652" i="16"/>
  <c r="AG651" i="16"/>
  <c r="AG650" i="16"/>
  <c r="AG649" i="16"/>
  <c r="AG648" i="16"/>
  <c r="AG647" i="16"/>
  <c r="AG646" i="16"/>
  <c r="AG645" i="16"/>
  <c r="AG644" i="16"/>
  <c r="AG643" i="16"/>
  <c r="AG642" i="16"/>
  <c r="AG641" i="16"/>
  <c r="AG640" i="16"/>
  <c r="AG639" i="16"/>
  <c r="AG638" i="16"/>
  <c r="AG637" i="16"/>
  <c r="AG636" i="16"/>
  <c r="AG635" i="16"/>
  <c r="AG634" i="16"/>
  <c r="AG633" i="16"/>
  <c r="AG632" i="16"/>
  <c r="AG631" i="16"/>
  <c r="AG630" i="16"/>
  <c r="AG629" i="16"/>
  <c r="AG628" i="16"/>
  <c r="AG627" i="16"/>
  <c r="AG626" i="16"/>
  <c r="AG625" i="16"/>
  <c r="AG624" i="16"/>
  <c r="AG623" i="16"/>
  <c r="AG622" i="16"/>
  <c r="AG621" i="16"/>
  <c r="AG620" i="16"/>
  <c r="AG619" i="16"/>
  <c r="AG618" i="16"/>
  <c r="AG617" i="16"/>
  <c r="AG616" i="16"/>
  <c r="AG615" i="16"/>
  <c r="AG614" i="16"/>
  <c r="AG613" i="16"/>
  <c r="AG612" i="16"/>
  <c r="AG611" i="16"/>
  <c r="AG610" i="16"/>
  <c r="AG609" i="16"/>
  <c r="AG608" i="16"/>
  <c r="AG607" i="16"/>
  <c r="AG606" i="16"/>
  <c r="AG605" i="16"/>
  <c r="AG604" i="16"/>
  <c r="AG603" i="16"/>
  <c r="AG602" i="16"/>
  <c r="AG601" i="16"/>
  <c r="AG600" i="16"/>
  <c r="AG599" i="16"/>
  <c r="AG598" i="16"/>
  <c r="AG597" i="16"/>
  <c r="AG596" i="16"/>
  <c r="AG595" i="16"/>
  <c r="AG594" i="16"/>
  <c r="AG593" i="16"/>
  <c r="AG589" i="16"/>
  <c r="AG585" i="16"/>
  <c r="AG581" i="16"/>
  <c r="AG577" i="16"/>
  <c r="AG573" i="16"/>
  <c r="AG569" i="16"/>
  <c r="AG565" i="16"/>
  <c r="AG561" i="16"/>
  <c r="AG557" i="16"/>
  <c r="AG553" i="16"/>
  <c r="AG592" i="16"/>
  <c r="AG588" i="16"/>
  <c r="AG584" i="16"/>
  <c r="AG580" i="16"/>
  <c r="AG576" i="16"/>
  <c r="AG572" i="16"/>
  <c r="AG568" i="16"/>
  <c r="AG564" i="16"/>
  <c r="AG560" i="16"/>
  <c r="AG556" i="16"/>
  <c r="AG552" i="16"/>
  <c r="AG591" i="16"/>
  <c r="AG587" i="16"/>
  <c r="AG583" i="16"/>
  <c r="AG579" i="16"/>
  <c r="AG575" i="16"/>
  <c r="AG571" i="16"/>
  <c r="AG567" i="16"/>
  <c r="AG563" i="16"/>
  <c r="AG559" i="16"/>
  <c r="AG555" i="16"/>
  <c r="AG551" i="16"/>
  <c r="AG549" i="16"/>
  <c r="AG548" i="16"/>
  <c r="AG547" i="16"/>
  <c r="AG546" i="16"/>
  <c r="AG545" i="16"/>
  <c r="AG544" i="16"/>
  <c r="AG543" i="16"/>
  <c r="AG542" i="16"/>
  <c r="AG541" i="16"/>
  <c r="AG540" i="16"/>
  <c r="AG539" i="16"/>
  <c r="AG538" i="16"/>
  <c r="AG537" i="16"/>
  <c r="AG536" i="16"/>
  <c r="AG535" i="16"/>
  <c r="AG534" i="16"/>
  <c r="AG533" i="16"/>
  <c r="AG532" i="16"/>
  <c r="AG531" i="16"/>
  <c r="AG530" i="16"/>
  <c r="AG529" i="16"/>
  <c r="AG586" i="16"/>
  <c r="AG570" i="16"/>
  <c r="AG554" i="16"/>
  <c r="AG582" i="16"/>
  <c r="AG566" i="16"/>
  <c r="AG550" i="16"/>
  <c r="AG528" i="16"/>
  <c r="AG527" i="16"/>
  <c r="AG526" i="16"/>
  <c r="AG525" i="16"/>
  <c r="AG524" i="16"/>
  <c r="AG523" i="16"/>
  <c r="AG522" i="16"/>
  <c r="AG521" i="16"/>
  <c r="AG520" i="16"/>
  <c r="AG519" i="16"/>
  <c r="AG518" i="16"/>
  <c r="AG517" i="16"/>
  <c r="AG516" i="16"/>
  <c r="AG515" i="16"/>
  <c r="AG514" i="16"/>
  <c r="AG513" i="16"/>
  <c r="AG512" i="16"/>
  <c r="AG511" i="16"/>
  <c r="AG510" i="16"/>
  <c r="AG509" i="16"/>
  <c r="AG508" i="16"/>
  <c r="AG507" i="16"/>
  <c r="AG506" i="16"/>
  <c r="AG505" i="16"/>
  <c r="AG504" i="16"/>
  <c r="AG503" i="16"/>
  <c r="AG502" i="16"/>
  <c r="AG501" i="16"/>
  <c r="AG500" i="16"/>
  <c r="AG499" i="16"/>
  <c r="AG498" i="16"/>
  <c r="AG497" i="16"/>
  <c r="AG496" i="16"/>
  <c r="AG495" i="16"/>
  <c r="AG494" i="16"/>
  <c r="AG493" i="16"/>
  <c r="AG492" i="16"/>
  <c r="AG491" i="16"/>
  <c r="AG490" i="16"/>
  <c r="AG489" i="16"/>
  <c r="AG488" i="16"/>
  <c r="AG487" i="16"/>
  <c r="AG486" i="16"/>
  <c r="AG485" i="16"/>
  <c r="AG484" i="16"/>
  <c r="AG483" i="16"/>
  <c r="AG482" i="16"/>
  <c r="AG481" i="16"/>
  <c r="AG480" i="16"/>
  <c r="AG479" i="16"/>
  <c r="AG478" i="16"/>
  <c r="AG477" i="16"/>
  <c r="AG476" i="16"/>
  <c r="AG475" i="16"/>
  <c r="AG474" i="16"/>
  <c r="AG473" i="16"/>
  <c r="AG472" i="16"/>
  <c r="AG471" i="16"/>
  <c r="AG470" i="16"/>
  <c r="AG469" i="16"/>
  <c r="AG468" i="16"/>
  <c r="AG467" i="16"/>
  <c r="AG466" i="16"/>
  <c r="AG465" i="16"/>
  <c r="AG464" i="16"/>
  <c r="AG463" i="16"/>
  <c r="AG462" i="16"/>
  <c r="AG461" i="16"/>
  <c r="AG460" i="16"/>
  <c r="AG578" i="16"/>
  <c r="AG562" i="16"/>
  <c r="AG574" i="16"/>
  <c r="AG458" i="16"/>
  <c r="AG454" i="16"/>
  <c r="AG450" i="16"/>
  <c r="AG446" i="16"/>
  <c r="AG442" i="16"/>
  <c r="AG438" i="16"/>
  <c r="AG434" i="16"/>
  <c r="AG430" i="16"/>
  <c r="AG428" i="16"/>
  <c r="AG427" i="16"/>
  <c r="AG426" i="16"/>
  <c r="AG425" i="16"/>
  <c r="AG424" i="16"/>
  <c r="AG423" i="16"/>
  <c r="AG422" i="16"/>
  <c r="AG421" i="16"/>
  <c r="AG420" i="16"/>
  <c r="AG419" i="16"/>
  <c r="AG418" i="16"/>
  <c r="AG417" i="16"/>
  <c r="AG416" i="16"/>
  <c r="AG415" i="16"/>
  <c r="AG414" i="16"/>
  <c r="AG413" i="16"/>
  <c r="AG412" i="16"/>
  <c r="AG411" i="16"/>
  <c r="AG410" i="16"/>
  <c r="AG409" i="16"/>
  <c r="AG408" i="16"/>
  <c r="AG407" i="16"/>
  <c r="AG406" i="16"/>
  <c r="AG405" i="16"/>
  <c r="AG404" i="16"/>
  <c r="AG403" i="16"/>
  <c r="AG402" i="16"/>
  <c r="AG401" i="16"/>
  <c r="AG400" i="16"/>
  <c r="AG399" i="16"/>
  <c r="AG398" i="16"/>
  <c r="AG397" i="16"/>
  <c r="AG396" i="16"/>
  <c r="AG395" i="16"/>
  <c r="AG394" i="16"/>
  <c r="AG393" i="16"/>
  <c r="AG392" i="16"/>
  <c r="AG391" i="16"/>
  <c r="AG390" i="16"/>
  <c r="AG389" i="16"/>
  <c r="AG388" i="16"/>
  <c r="AG387" i="16"/>
  <c r="AG386" i="16"/>
  <c r="AG385" i="16"/>
  <c r="AG384" i="16"/>
  <c r="AG383" i="16"/>
  <c r="AG382" i="16"/>
  <c r="AG381" i="16"/>
  <c r="AG380" i="16"/>
  <c r="AG379" i="16"/>
  <c r="AG378" i="16"/>
  <c r="AG377" i="16"/>
  <c r="AG376" i="16"/>
  <c r="AG375" i="16"/>
  <c r="AG374" i="16"/>
  <c r="AG373" i="16"/>
  <c r="AG372" i="16"/>
  <c r="AG371" i="16"/>
  <c r="AG370" i="16"/>
  <c r="AG369" i="16"/>
  <c r="AG368" i="16"/>
  <c r="AG367" i="16"/>
  <c r="AG366" i="16"/>
  <c r="AG365" i="16"/>
  <c r="AG364" i="16"/>
  <c r="AG363" i="16"/>
  <c r="AG362" i="16"/>
  <c r="AG361" i="16"/>
  <c r="AG360" i="16"/>
  <c r="AG359" i="16"/>
  <c r="AG558" i="16"/>
  <c r="AG457" i="16"/>
  <c r="AG453" i="16"/>
  <c r="AG449" i="16"/>
  <c r="AG445" i="16"/>
  <c r="AG441" i="16"/>
  <c r="AG437" i="16"/>
  <c r="AG433" i="16"/>
  <c r="AG429" i="16"/>
  <c r="AG456" i="16"/>
  <c r="AG452" i="16"/>
  <c r="AG448" i="16"/>
  <c r="AG444" i="16"/>
  <c r="AG440" i="16"/>
  <c r="AG436" i="16"/>
  <c r="AG432" i="16"/>
  <c r="AG590" i="16"/>
  <c r="AG451" i="16"/>
  <c r="AG435" i="16"/>
  <c r="AG358" i="16"/>
  <c r="AG357" i="16"/>
  <c r="AG356" i="16"/>
  <c r="AG355" i="16"/>
  <c r="AG354" i="16"/>
  <c r="AG353" i="16"/>
  <c r="AG352" i="16"/>
  <c r="AG351" i="16"/>
  <c r="AG350" i="16"/>
  <c r="AG349" i="16"/>
  <c r="AG348" i="16"/>
  <c r="AG347" i="16"/>
  <c r="AG346" i="16"/>
  <c r="AG345" i="16"/>
  <c r="AG344" i="16"/>
  <c r="AG343" i="16"/>
  <c r="AG342" i="16"/>
  <c r="AG341" i="16"/>
  <c r="AG340" i="16"/>
  <c r="AG339" i="16"/>
  <c r="AG338" i="16"/>
  <c r="AG337" i="16"/>
  <c r="AG336" i="16"/>
  <c r="AG335" i="16"/>
  <c r="AG334" i="16"/>
  <c r="AG333" i="16"/>
  <c r="AG332" i="16"/>
  <c r="AG331" i="16"/>
  <c r="AG330" i="16"/>
  <c r="AG329" i="16"/>
  <c r="AG328" i="16"/>
  <c r="AG327" i="16"/>
  <c r="AG326" i="16"/>
  <c r="AG325" i="16"/>
  <c r="AG324" i="16"/>
  <c r="AG323" i="16"/>
  <c r="AG322" i="16"/>
  <c r="AG321" i="16"/>
  <c r="AG320" i="16"/>
  <c r="AG319" i="16"/>
  <c r="AG318" i="16"/>
  <c r="AG317" i="16"/>
  <c r="AG316" i="16"/>
  <c r="AG315" i="16"/>
  <c r="AG314" i="16"/>
  <c r="AG313" i="16"/>
  <c r="AG312" i="16"/>
  <c r="AG311" i="16"/>
  <c r="AG310" i="16"/>
  <c r="AG309" i="16"/>
  <c r="AG308" i="16"/>
  <c r="AG307" i="16"/>
  <c r="AG306" i="16"/>
  <c r="AG305" i="16"/>
  <c r="AG304" i="16"/>
  <c r="AG303" i="16"/>
  <c r="AG302" i="16"/>
  <c r="AG301" i="16"/>
  <c r="AG300" i="16"/>
  <c r="AG299" i="16"/>
  <c r="AG298" i="16"/>
  <c r="AG297" i="16"/>
  <c r="AG296" i="16"/>
  <c r="AG295" i="16"/>
  <c r="AG294" i="16"/>
  <c r="AG293" i="16"/>
  <c r="AG292" i="16"/>
  <c r="AG291" i="16"/>
  <c r="AG290" i="16"/>
  <c r="AG289" i="16"/>
  <c r="AG288" i="16"/>
  <c r="AG287" i="16"/>
  <c r="AG286" i="16"/>
  <c r="AG285" i="16"/>
  <c r="AG284" i="16"/>
  <c r="AG283" i="16"/>
  <c r="AG282" i="16"/>
  <c r="AG281" i="16"/>
  <c r="AG280" i="16"/>
  <c r="AG279" i="16"/>
  <c r="AG278" i="16"/>
  <c r="AG277" i="16"/>
  <c r="AG276" i="16"/>
  <c r="AG275" i="16"/>
  <c r="AG274" i="16"/>
  <c r="AG447" i="16"/>
  <c r="AG431" i="16"/>
  <c r="AG459" i="16"/>
  <c r="AG443" i="16"/>
  <c r="AG272" i="16"/>
  <c r="AG268" i="16"/>
  <c r="AG264" i="16"/>
  <c r="AG261" i="16"/>
  <c r="AG260" i="16"/>
  <c r="AG259" i="16"/>
  <c r="AG258" i="16"/>
  <c r="AG257" i="16"/>
  <c r="AG256" i="16"/>
  <c r="AG255" i="16"/>
  <c r="AG254" i="16"/>
  <c r="AG253" i="16"/>
  <c r="AG252" i="16"/>
  <c r="AG251" i="16"/>
  <c r="AG250" i="16"/>
  <c r="AG249" i="16"/>
  <c r="AG248" i="16"/>
  <c r="AG247" i="16"/>
  <c r="AG246" i="16"/>
  <c r="AG245" i="16"/>
  <c r="AG244" i="16"/>
  <c r="AG243" i="16"/>
  <c r="AG242" i="16"/>
  <c r="AG241" i="16"/>
  <c r="AG240" i="16"/>
  <c r="AG239" i="16"/>
  <c r="AG238" i="16"/>
  <c r="AG237" i="16"/>
  <c r="AG236" i="16"/>
  <c r="AG235" i="16"/>
  <c r="AG234" i="16"/>
  <c r="AG233" i="16"/>
  <c r="AG232" i="16"/>
  <c r="AG231" i="16"/>
  <c r="AG230" i="16"/>
  <c r="AG229" i="16"/>
  <c r="AG228" i="16"/>
  <c r="AG227" i="16"/>
  <c r="AG226" i="16"/>
  <c r="AG225" i="16"/>
  <c r="AG224" i="16"/>
  <c r="AG223" i="16"/>
  <c r="AG222" i="16"/>
  <c r="AG221" i="16"/>
  <c r="AG220" i="16"/>
  <c r="AG219" i="16"/>
  <c r="AG218" i="16"/>
  <c r="AG217" i="16"/>
  <c r="AG216" i="16"/>
  <c r="AG215" i="16"/>
  <c r="AG214" i="16"/>
  <c r="AG213" i="16"/>
  <c r="AG212" i="16"/>
  <c r="AG211" i="16"/>
  <c r="AG210" i="16"/>
  <c r="AG209" i="16"/>
  <c r="AG208" i="16"/>
  <c r="AG207" i="16"/>
  <c r="AG206" i="16"/>
  <c r="AG205" i="16"/>
  <c r="AG204" i="16"/>
  <c r="AG203" i="16"/>
  <c r="AG202" i="16"/>
  <c r="AG201" i="16"/>
  <c r="AG200" i="16"/>
  <c r="AG199" i="16"/>
  <c r="AG198" i="16"/>
  <c r="AG197" i="16"/>
  <c r="AG196" i="16"/>
  <c r="AG195" i="16"/>
  <c r="AG194" i="16"/>
  <c r="AG193" i="16"/>
  <c r="AG192" i="16"/>
  <c r="AG191" i="16"/>
  <c r="AG190" i="16"/>
  <c r="AG189" i="16"/>
  <c r="AG188" i="16"/>
  <c r="AG187" i="16"/>
  <c r="AG186" i="16"/>
  <c r="AG185" i="16"/>
  <c r="AG184" i="16"/>
  <c r="AG183" i="16"/>
  <c r="AG182" i="16"/>
  <c r="AG181" i="16"/>
  <c r="AG180" i="16"/>
  <c r="AG179" i="16"/>
  <c r="AG178" i="16"/>
  <c r="AG177" i="16"/>
  <c r="AG176" i="16"/>
  <c r="AG175" i="16"/>
  <c r="AG174" i="16"/>
  <c r="AG173" i="16"/>
  <c r="AG172" i="16"/>
  <c r="AG171" i="16"/>
  <c r="AG170" i="16"/>
  <c r="AG169" i="16"/>
  <c r="AG168" i="16"/>
  <c r="AG167" i="16"/>
  <c r="AG166" i="16"/>
  <c r="AG165" i="16"/>
  <c r="AG164" i="16"/>
  <c r="AG163" i="16"/>
  <c r="AG162" i="16"/>
  <c r="AG161" i="16"/>
  <c r="AG160" i="16"/>
  <c r="AG159" i="16"/>
  <c r="AG455" i="16"/>
  <c r="AG271" i="16"/>
  <c r="AG267" i="16"/>
  <c r="AG263" i="16"/>
  <c r="AG439" i="16"/>
  <c r="AG270" i="16"/>
  <c r="AG266" i="16"/>
  <c r="AG262" i="16"/>
  <c r="AG269" i="16"/>
  <c r="AG265" i="16"/>
  <c r="AG273" i="16"/>
  <c r="AA653" i="16"/>
  <c r="AA649" i="16"/>
  <c r="AA645" i="16"/>
  <c r="AA642" i="16"/>
  <c r="AA641" i="16"/>
  <c r="AA640" i="16"/>
  <c r="AA639" i="16"/>
  <c r="AA638" i="16"/>
  <c r="AA637" i="16"/>
  <c r="AA636" i="16"/>
  <c r="AA635" i="16"/>
  <c r="AA634" i="16"/>
  <c r="AA633" i="16"/>
  <c r="AA632" i="16"/>
  <c r="AA631" i="16"/>
  <c r="AA630" i="16"/>
  <c r="AA629" i="16"/>
  <c r="AA628" i="16"/>
  <c r="AA627" i="16"/>
  <c r="AA626" i="16"/>
  <c r="AA625" i="16"/>
  <c r="AA624" i="16"/>
  <c r="AA623" i="16"/>
  <c r="AA622" i="16"/>
  <c r="AA621" i="16"/>
  <c r="AA620" i="16"/>
  <c r="AA619" i="16"/>
  <c r="AA618" i="16"/>
  <c r="AA617" i="16"/>
  <c r="AA616" i="16"/>
  <c r="AA615" i="16"/>
  <c r="AA614" i="16"/>
  <c r="AA613" i="16"/>
  <c r="AA612" i="16"/>
  <c r="AA611" i="16"/>
  <c r="AA610" i="16"/>
  <c r="AA609" i="16"/>
  <c r="AA608" i="16"/>
  <c r="AA607" i="16"/>
  <c r="AA606" i="16"/>
  <c r="AA605" i="16"/>
  <c r="AA604" i="16"/>
  <c r="AA603" i="16"/>
  <c r="AA602" i="16"/>
  <c r="AA601" i="16"/>
  <c r="AA600" i="16"/>
  <c r="AA599" i="16"/>
  <c r="AA598" i="16"/>
  <c r="AA597" i="16"/>
  <c r="AA596" i="16"/>
  <c r="AA595" i="16"/>
  <c r="AA594" i="16"/>
  <c r="AA593" i="16"/>
  <c r="AA650" i="16"/>
  <c r="AA646" i="16"/>
  <c r="AA651" i="16"/>
  <c r="AA647" i="16"/>
  <c r="AA643" i="16"/>
  <c r="AA648" i="16"/>
  <c r="AA652" i="16"/>
  <c r="AA592" i="16"/>
  <c r="AA591" i="16"/>
  <c r="AA590" i="16"/>
  <c r="AA589" i="16"/>
  <c r="AA588" i="16"/>
  <c r="AA587" i="16"/>
  <c r="AA586" i="16"/>
  <c r="AA585" i="16"/>
  <c r="AA584" i="16"/>
  <c r="AA583" i="16"/>
  <c r="AA582" i="16"/>
  <c r="AA581" i="16"/>
  <c r="AA580" i="16"/>
  <c r="AA579" i="16"/>
  <c r="AA578" i="16"/>
  <c r="AA577" i="16"/>
  <c r="AA576" i="16"/>
  <c r="AA575" i="16"/>
  <c r="AA574" i="16"/>
  <c r="AA573" i="16"/>
  <c r="AA572" i="16"/>
  <c r="AA571" i="16"/>
  <c r="AA570" i="16"/>
  <c r="AA569" i="16"/>
  <c r="AA568" i="16"/>
  <c r="AA567" i="16"/>
  <c r="AA566" i="16"/>
  <c r="AA565" i="16"/>
  <c r="AA564" i="16"/>
  <c r="AA563" i="16"/>
  <c r="AA562" i="16"/>
  <c r="AA561" i="16"/>
  <c r="AA560" i="16"/>
  <c r="AA559" i="16"/>
  <c r="AA558" i="16"/>
  <c r="AA557" i="16"/>
  <c r="AA556" i="16"/>
  <c r="AA555" i="16"/>
  <c r="AA554" i="16"/>
  <c r="AA553" i="16"/>
  <c r="AA552" i="16"/>
  <c r="AA551" i="16"/>
  <c r="AA644" i="16"/>
  <c r="AA550" i="16"/>
  <c r="AA549" i="16"/>
  <c r="AA548" i="16"/>
  <c r="AA547" i="16"/>
  <c r="AA546" i="16"/>
  <c r="AA545" i="16"/>
  <c r="AA544" i="16"/>
  <c r="AA543" i="16"/>
  <c r="AA542" i="16"/>
  <c r="AA541" i="16"/>
  <c r="AA540" i="16"/>
  <c r="AA539" i="16"/>
  <c r="AA538" i="16"/>
  <c r="AA537" i="16"/>
  <c r="AA536" i="16"/>
  <c r="AA535" i="16"/>
  <c r="AA534" i="16"/>
  <c r="AA533" i="16"/>
  <c r="AA532" i="16"/>
  <c r="AA531" i="16"/>
  <c r="AA530" i="16"/>
  <c r="AA529" i="16"/>
  <c r="AA528" i="16"/>
  <c r="AA524" i="16"/>
  <c r="AA520" i="16"/>
  <c r="AA516" i="16"/>
  <c r="AA512" i="16"/>
  <c r="AA508" i="16"/>
  <c r="AA504" i="16"/>
  <c r="AA500" i="16"/>
  <c r="AA496" i="16"/>
  <c r="AA492" i="16"/>
  <c r="AA488" i="16"/>
  <c r="AA484" i="16"/>
  <c r="AA480" i="16"/>
  <c r="AA476" i="16"/>
  <c r="AA472" i="16"/>
  <c r="AA468" i="16"/>
  <c r="AA464" i="16"/>
  <c r="AA460" i="16"/>
  <c r="AA458" i="16"/>
  <c r="AA454" i="16"/>
  <c r="AA450" i="16"/>
  <c r="AA446" i="16"/>
  <c r="AA442" i="16"/>
  <c r="AA438" i="16"/>
  <c r="AA434" i="16"/>
  <c r="AA430" i="16"/>
  <c r="AA525" i="16"/>
  <c r="AA521" i="16"/>
  <c r="AA517" i="16"/>
  <c r="AA513" i="16"/>
  <c r="AA509" i="16"/>
  <c r="AA505" i="16"/>
  <c r="AA501" i="16"/>
  <c r="AA497" i="16"/>
  <c r="AA493" i="16"/>
  <c r="AA489" i="16"/>
  <c r="AA485" i="16"/>
  <c r="AA481" i="16"/>
  <c r="AA477" i="16"/>
  <c r="AA473" i="16"/>
  <c r="AA469" i="16"/>
  <c r="AA465" i="16"/>
  <c r="AA461" i="16"/>
  <c r="AA457" i="16"/>
  <c r="AA453" i="16"/>
  <c r="AA449" i="16"/>
  <c r="AA445" i="16"/>
  <c r="AA441" i="16"/>
  <c r="AA437" i="16"/>
  <c r="AA433" i="16"/>
  <c r="AA526" i="16"/>
  <c r="AA522" i="16"/>
  <c r="AA518" i="16"/>
  <c r="AA514" i="16"/>
  <c r="AA510" i="16"/>
  <c r="AA506" i="16"/>
  <c r="AA502" i="16"/>
  <c r="AA498" i="16"/>
  <c r="AA494" i="16"/>
  <c r="AA490" i="16"/>
  <c r="AA486" i="16"/>
  <c r="AA482" i="16"/>
  <c r="AA478" i="16"/>
  <c r="AA474" i="16"/>
  <c r="AA470" i="16"/>
  <c r="AA466" i="16"/>
  <c r="AA462" i="16"/>
  <c r="AA456" i="16"/>
  <c r="AA452" i="16"/>
  <c r="AA448" i="16"/>
  <c r="AA444" i="16"/>
  <c r="AA440" i="16"/>
  <c r="AA436" i="16"/>
  <c r="AA432" i="16"/>
  <c r="AA429" i="16"/>
  <c r="AA428" i="16"/>
  <c r="AA427" i="16"/>
  <c r="AA426" i="16"/>
  <c r="AA425" i="16"/>
  <c r="AA424" i="16"/>
  <c r="AA423" i="16"/>
  <c r="AA422" i="16"/>
  <c r="AA421" i="16"/>
  <c r="AA420" i="16"/>
  <c r="AA419" i="16"/>
  <c r="AA418" i="16"/>
  <c r="AA417" i="16"/>
  <c r="AA416" i="16"/>
  <c r="AA415" i="16"/>
  <c r="AA414" i="16"/>
  <c r="AA413" i="16"/>
  <c r="AA412" i="16"/>
  <c r="AA411" i="16"/>
  <c r="AA410" i="16"/>
  <c r="AA409" i="16"/>
  <c r="AA408" i="16"/>
  <c r="AA407" i="16"/>
  <c r="AA406" i="16"/>
  <c r="AA405" i="16"/>
  <c r="AA404" i="16"/>
  <c r="AA403" i="16"/>
  <c r="AA402" i="16"/>
  <c r="AA401" i="16"/>
  <c r="AA400" i="16"/>
  <c r="AA399" i="16"/>
  <c r="AA398" i="16"/>
  <c r="AA397" i="16"/>
  <c r="AA396" i="16"/>
  <c r="AA395" i="16"/>
  <c r="AA394" i="16"/>
  <c r="AA393" i="16"/>
  <c r="AA392" i="16"/>
  <c r="AA391" i="16"/>
  <c r="AA390" i="16"/>
  <c r="AA389" i="16"/>
  <c r="AA388" i="16"/>
  <c r="AA387" i="16"/>
  <c r="AA386" i="16"/>
  <c r="AA385" i="16"/>
  <c r="AA384" i="16"/>
  <c r="AA383" i="16"/>
  <c r="AA382" i="16"/>
  <c r="AA381" i="16"/>
  <c r="AA380" i="16"/>
  <c r="AA379" i="16"/>
  <c r="AA378" i="16"/>
  <c r="AA377" i="16"/>
  <c r="AA376" i="16"/>
  <c r="AA375" i="16"/>
  <c r="AA374" i="16"/>
  <c r="AA373" i="16"/>
  <c r="AA372" i="16"/>
  <c r="AA371" i="16"/>
  <c r="AA370" i="16"/>
  <c r="AA369" i="16"/>
  <c r="AA368" i="16"/>
  <c r="AA367" i="16"/>
  <c r="AA366" i="16"/>
  <c r="AA365" i="16"/>
  <c r="AA364" i="16"/>
  <c r="AA363" i="16"/>
  <c r="AA362" i="16"/>
  <c r="AA361" i="16"/>
  <c r="AA360" i="16"/>
  <c r="AA359" i="16"/>
  <c r="AA515" i="16"/>
  <c r="AA499" i="16"/>
  <c r="AA483" i="16"/>
  <c r="AA467" i="16"/>
  <c r="AA455" i="16"/>
  <c r="AA439" i="16"/>
  <c r="AA519" i="16"/>
  <c r="AA503" i="16"/>
  <c r="AA487" i="16"/>
  <c r="AA471" i="16"/>
  <c r="AA451" i="16"/>
  <c r="AA435" i="16"/>
  <c r="AA523" i="16"/>
  <c r="AA507" i="16"/>
  <c r="AA491" i="16"/>
  <c r="AA475" i="16"/>
  <c r="AA447" i="16"/>
  <c r="AA431" i="16"/>
  <c r="AA358" i="16"/>
  <c r="AA357" i="16"/>
  <c r="AA356" i="16"/>
  <c r="AA355" i="16"/>
  <c r="AA354" i="16"/>
  <c r="AA353" i="16"/>
  <c r="AA352" i="16"/>
  <c r="AA351" i="16"/>
  <c r="AA350" i="16"/>
  <c r="AA349" i="16"/>
  <c r="AA348" i="16"/>
  <c r="AA347" i="16"/>
  <c r="AA346" i="16"/>
  <c r="AA345" i="16"/>
  <c r="AA344" i="16"/>
  <c r="AA343" i="16"/>
  <c r="AA342" i="16"/>
  <c r="AA341" i="16"/>
  <c r="AA340" i="16"/>
  <c r="AA339" i="16"/>
  <c r="AA338" i="16"/>
  <c r="AA337" i="16"/>
  <c r="AA336" i="16"/>
  <c r="AA335" i="16"/>
  <c r="AA334" i="16"/>
  <c r="AA333" i="16"/>
  <c r="AA332" i="16"/>
  <c r="AA331" i="16"/>
  <c r="AA330" i="16"/>
  <c r="AA329" i="16"/>
  <c r="AA328" i="16"/>
  <c r="AA327" i="16"/>
  <c r="AA326" i="16"/>
  <c r="AA325" i="16"/>
  <c r="AA324" i="16"/>
  <c r="AA323" i="16"/>
  <c r="AA322" i="16"/>
  <c r="AA321" i="16"/>
  <c r="AA320" i="16"/>
  <c r="AA319" i="16"/>
  <c r="AA318" i="16"/>
  <c r="AA317" i="16"/>
  <c r="AA316" i="16"/>
  <c r="AA315" i="16"/>
  <c r="AA314" i="16"/>
  <c r="AA313" i="16"/>
  <c r="AA312" i="16"/>
  <c r="AA311" i="16"/>
  <c r="AA310" i="16"/>
  <c r="AA309" i="16"/>
  <c r="AA308" i="16"/>
  <c r="AA307" i="16"/>
  <c r="AA306" i="16"/>
  <c r="AA305" i="16"/>
  <c r="AA304" i="16"/>
  <c r="AA303" i="16"/>
  <c r="AA302" i="16"/>
  <c r="AA301" i="16"/>
  <c r="AA300" i="16"/>
  <c r="AA299" i="16"/>
  <c r="AA298" i="16"/>
  <c r="AA297" i="16"/>
  <c r="AA296" i="16"/>
  <c r="AA295" i="16"/>
  <c r="AA294" i="16"/>
  <c r="AA293" i="16"/>
  <c r="AA292" i="16"/>
  <c r="AA291" i="16"/>
  <c r="AA290" i="16"/>
  <c r="AA289" i="16"/>
  <c r="AA288" i="16"/>
  <c r="AA287" i="16"/>
  <c r="AA286" i="16"/>
  <c r="AA285" i="16"/>
  <c r="AA284" i="16"/>
  <c r="AA283" i="16"/>
  <c r="AA282" i="16"/>
  <c r="AA281" i="16"/>
  <c r="AA280" i="16"/>
  <c r="AA279" i="16"/>
  <c r="AA278" i="16"/>
  <c r="AA277" i="16"/>
  <c r="AA276" i="16"/>
  <c r="AA275" i="16"/>
  <c r="AA274" i="16"/>
  <c r="AA273" i="16"/>
  <c r="AA272" i="16"/>
  <c r="AA271" i="16"/>
  <c r="AA270" i="16"/>
  <c r="AA269" i="16"/>
  <c r="AA268" i="16"/>
  <c r="AA267" i="16"/>
  <c r="AA266" i="16"/>
  <c r="AA265" i="16"/>
  <c r="AA264" i="16"/>
  <c r="AA263" i="16"/>
  <c r="AA262" i="16"/>
  <c r="AA495" i="16"/>
  <c r="AA443" i="16"/>
  <c r="AA511" i="16"/>
  <c r="AA527" i="16"/>
  <c r="AA463" i="16"/>
  <c r="AA261" i="16"/>
  <c r="AA260" i="16"/>
  <c r="AA259" i="16"/>
  <c r="AA258" i="16"/>
  <c r="AA257" i="16"/>
  <c r="AA256" i="16"/>
  <c r="AA255" i="16"/>
  <c r="AA254" i="16"/>
  <c r="AA253" i="16"/>
  <c r="AA252" i="16"/>
  <c r="AA251" i="16"/>
  <c r="AA250" i="16"/>
  <c r="AA249" i="16"/>
  <c r="AA248" i="16"/>
  <c r="AA247" i="16"/>
  <c r="AA246" i="16"/>
  <c r="AA245" i="16"/>
  <c r="AA244" i="16"/>
  <c r="AA243" i="16"/>
  <c r="AA242" i="16"/>
  <c r="AA241" i="16"/>
  <c r="AA240" i="16"/>
  <c r="AA239" i="16"/>
  <c r="AA238" i="16"/>
  <c r="AA237" i="16"/>
  <c r="AA236" i="16"/>
  <c r="AA235" i="16"/>
  <c r="AA234" i="16"/>
  <c r="AA233" i="16"/>
  <c r="AA232" i="16"/>
  <c r="AA231" i="16"/>
  <c r="AA230" i="16"/>
  <c r="AA229" i="16"/>
  <c r="AA228" i="16"/>
  <c r="AA227" i="16"/>
  <c r="AA226" i="16"/>
  <c r="AA225" i="16"/>
  <c r="AA224" i="16"/>
  <c r="AA223" i="16"/>
  <c r="AA222" i="16"/>
  <c r="AA221" i="16"/>
  <c r="AA220" i="16"/>
  <c r="AA219" i="16"/>
  <c r="AA218" i="16"/>
  <c r="AA217" i="16"/>
  <c r="AA216" i="16"/>
  <c r="AA215" i="16"/>
  <c r="AA214" i="16"/>
  <c r="AA213" i="16"/>
  <c r="AA212" i="16"/>
  <c r="AA211" i="16"/>
  <c r="AA210" i="16"/>
  <c r="AA209" i="16"/>
  <c r="AA208" i="16"/>
  <c r="AA207" i="16"/>
  <c r="AA206" i="16"/>
  <c r="AA205" i="16"/>
  <c r="AA204" i="16"/>
  <c r="AA203" i="16"/>
  <c r="AA202" i="16"/>
  <c r="AA201" i="16"/>
  <c r="AA200" i="16"/>
  <c r="AA199" i="16"/>
  <c r="AA198" i="16"/>
  <c r="AA197" i="16"/>
  <c r="AA196" i="16"/>
  <c r="AA195" i="16"/>
  <c r="AA194" i="16"/>
  <c r="AA193" i="16"/>
  <c r="AA192" i="16"/>
  <c r="AA191" i="16"/>
  <c r="AA190" i="16"/>
  <c r="AA189" i="16"/>
  <c r="AA188" i="16"/>
  <c r="AA187" i="16"/>
  <c r="AA186" i="16"/>
  <c r="AA185" i="16"/>
  <c r="AA184" i="16"/>
  <c r="AA183" i="16"/>
  <c r="AA182" i="16"/>
  <c r="AA181" i="16"/>
  <c r="AA180" i="16"/>
  <c r="AA179" i="16"/>
  <c r="AA178" i="16"/>
  <c r="AA177" i="16"/>
  <c r="AA176" i="16"/>
  <c r="AA175" i="16"/>
  <c r="AA174" i="16"/>
  <c r="AA173" i="16"/>
  <c r="AA172" i="16"/>
  <c r="AA171" i="16"/>
  <c r="AA170" i="16"/>
  <c r="AA169" i="16"/>
  <c r="AA168" i="16"/>
  <c r="AA167" i="16"/>
  <c r="AA166" i="16"/>
  <c r="AA165" i="16"/>
  <c r="AA164" i="16"/>
  <c r="AA163" i="16"/>
  <c r="AA162" i="16"/>
  <c r="AA161" i="16"/>
  <c r="AA160" i="16"/>
  <c r="AA159" i="16"/>
  <c r="AA479" i="16"/>
  <c r="AA459" i="16"/>
  <c r="AF653" i="16"/>
  <c r="AF652" i="16"/>
  <c r="AF651" i="16"/>
  <c r="AF650" i="16"/>
  <c r="AF649" i="16"/>
  <c r="AF648" i="16"/>
  <c r="AF647" i="16"/>
  <c r="AF646" i="16"/>
  <c r="AF645" i="16"/>
  <c r="AF644" i="16"/>
  <c r="AF643" i="16"/>
  <c r="AF642" i="16"/>
  <c r="AF638" i="16"/>
  <c r="AF634" i="16"/>
  <c r="AF630" i="16"/>
  <c r="AF626" i="16"/>
  <c r="AF622" i="16"/>
  <c r="AF618" i="16"/>
  <c r="AF614" i="16"/>
  <c r="AF610" i="16"/>
  <c r="AF606" i="16"/>
  <c r="AF602" i="16"/>
  <c r="AF598" i="16"/>
  <c r="AF594" i="16"/>
  <c r="AF639" i="16"/>
  <c r="AF635" i="16"/>
  <c r="AF631" i="16"/>
  <c r="AF627" i="16"/>
  <c r="AF623" i="16"/>
  <c r="AF619" i="16"/>
  <c r="AF615" i="16"/>
  <c r="AF611" i="16"/>
  <c r="AF607" i="16"/>
  <c r="AF603" i="16"/>
  <c r="AF599" i="16"/>
  <c r="AF595" i="16"/>
  <c r="AF640" i="16"/>
  <c r="AF636" i="16"/>
  <c r="AF632" i="16"/>
  <c r="AF628" i="16"/>
  <c r="AF624" i="16"/>
  <c r="AF620" i="16"/>
  <c r="AF616" i="16"/>
  <c r="AF612" i="16"/>
  <c r="AF608" i="16"/>
  <c r="AF604" i="16"/>
  <c r="AF600" i="16"/>
  <c r="AF596" i="16"/>
  <c r="AF637" i="16"/>
  <c r="AF621" i="16"/>
  <c r="AF605" i="16"/>
  <c r="AF590" i="16"/>
  <c r="AF586" i="16"/>
  <c r="AF582" i="16"/>
  <c r="AF578" i="16"/>
  <c r="AF574" i="16"/>
  <c r="AF570" i="16"/>
  <c r="AF566" i="16"/>
  <c r="AF562" i="16"/>
  <c r="AF558" i="16"/>
  <c r="AF554" i="16"/>
  <c r="AF550" i="16"/>
  <c r="AF641" i="16"/>
  <c r="AF625" i="16"/>
  <c r="AF609" i="16"/>
  <c r="AF593" i="16"/>
  <c r="AF589" i="16"/>
  <c r="AF585" i="16"/>
  <c r="AF581" i="16"/>
  <c r="AF577" i="16"/>
  <c r="AF573" i="16"/>
  <c r="AF569" i="16"/>
  <c r="AF565" i="16"/>
  <c r="AF561" i="16"/>
  <c r="AF557" i="16"/>
  <c r="AF553" i="16"/>
  <c r="AF629" i="16"/>
  <c r="AF613" i="16"/>
  <c r="AF597" i="16"/>
  <c r="AF592" i="16"/>
  <c r="AF588" i="16"/>
  <c r="AF584" i="16"/>
  <c r="AF580" i="16"/>
  <c r="AF576" i="16"/>
  <c r="AF572" i="16"/>
  <c r="AF568" i="16"/>
  <c r="AF564" i="16"/>
  <c r="AF560" i="16"/>
  <c r="AF556" i="16"/>
  <c r="AF552" i="16"/>
  <c r="AF601" i="16"/>
  <c r="AF579" i="16"/>
  <c r="AF563" i="16"/>
  <c r="AF549" i="16"/>
  <c r="AF545" i="16"/>
  <c r="AF541" i="16"/>
  <c r="AF537" i="16"/>
  <c r="AF533" i="16"/>
  <c r="AF529" i="16"/>
  <c r="AF617" i="16"/>
  <c r="AF591" i="16"/>
  <c r="AF575" i="16"/>
  <c r="AF559" i="16"/>
  <c r="AF546" i="16"/>
  <c r="AF542" i="16"/>
  <c r="AF538" i="16"/>
  <c r="AF534" i="16"/>
  <c r="AF530" i="16"/>
  <c r="AF633" i="16"/>
  <c r="AF587" i="16"/>
  <c r="AF571" i="16"/>
  <c r="AF555" i="16"/>
  <c r="AF547" i="16"/>
  <c r="AF543" i="16"/>
  <c r="AF539" i="16"/>
  <c r="AF535" i="16"/>
  <c r="AF531" i="16"/>
  <c r="AF528" i="16"/>
  <c r="AF527" i="16"/>
  <c r="AF526" i="16"/>
  <c r="AF525" i="16"/>
  <c r="AF524" i="16"/>
  <c r="AF523" i="16"/>
  <c r="AF522" i="16"/>
  <c r="AF521" i="16"/>
  <c r="AF520" i="16"/>
  <c r="AF519" i="16"/>
  <c r="AF518" i="16"/>
  <c r="AF517" i="16"/>
  <c r="AF516" i="16"/>
  <c r="AF515" i="16"/>
  <c r="AF514" i="16"/>
  <c r="AF513" i="16"/>
  <c r="AF512" i="16"/>
  <c r="AF511" i="16"/>
  <c r="AF510" i="16"/>
  <c r="AF509" i="16"/>
  <c r="AF508" i="16"/>
  <c r="AF507" i="16"/>
  <c r="AF506" i="16"/>
  <c r="AF505" i="16"/>
  <c r="AF504" i="16"/>
  <c r="AF503" i="16"/>
  <c r="AF502" i="16"/>
  <c r="AF501" i="16"/>
  <c r="AF500" i="16"/>
  <c r="AF499" i="16"/>
  <c r="AF498" i="16"/>
  <c r="AF497" i="16"/>
  <c r="AF496" i="16"/>
  <c r="AF495" i="16"/>
  <c r="AF494" i="16"/>
  <c r="AF493" i="16"/>
  <c r="AF492" i="16"/>
  <c r="AF491" i="16"/>
  <c r="AF490" i="16"/>
  <c r="AF489" i="16"/>
  <c r="AF488" i="16"/>
  <c r="AF487" i="16"/>
  <c r="AF486" i="16"/>
  <c r="AF485" i="16"/>
  <c r="AF484" i="16"/>
  <c r="AF483" i="16"/>
  <c r="AF482" i="16"/>
  <c r="AF481" i="16"/>
  <c r="AF480" i="16"/>
  <c r="AF479" i="16"/>
  <c r="AF478" i="16"/>
  <c r="AF477" i="16"/>
  <c r="AF476" i="16"/>
  <c r="AF475" i="16"/>
  <c r="AF474" i="16"/>
  <c r="AF473" i="16"/>
  <c r="AF472" i="16"/>
  <c r="AF471" i="16"/>
  <c r="AF470" i="16"/>
  <c r="AF469" i="16"/>
  <c r="AF468" i="16"/>
  <c r="AF467" i="16"/>
  <c r="AF466" i="16"/>
  <c r="AF465" i="16"/>
  <c r="AF464" i="16"/>
  <c r="AF463" i="16"/>
  <c r="AF462" i="16"/>
  <c r="AF461" i="16"/>
  <c r="AF460" i="16"/>
  <c r="AF459" i="16"/>
  <c r="AF458" i="16"/>
  <c r="AF457" i="16"/>
  <c r="AF456" i="16"/>
  <c r="AF455" i="16"/>
  <c r="AF454" i="16"/>
  <c r="AF453" i="16"/>
  <c r="AF452" i="16"/>
  <c r="AF451" i="16"/>
  <c r="AF450" i="16"/>
  <c r="AF449" i="16"/>
  <c r="AF448" i="16"/>
  <c r="AF447" i="16"/>
  <c r="AF446" i="16"/>
  <c r="AF445" i="16"/>
  <c r="AF444" i="16"/>
  <c r="AF443" i="16"/>
  <c r="AF442" i="16"/>
  <c r="AF441" i="16"/>
  <c r="AF440" i="16"/>
  <c r="AF439" i="16"/>
  <c r="AF438" i="16"/>
  <c r="AF437" i="16"/>
  <c r="AF436" i="16"/>
  <c r="AF435" i="16"/>
  <c r="AF434" i="16"/>
  <c r="AF433" i="16"/>
  <c r="AF432" i="16"/>
  <c r="AF431" i="16"/>
  <c r="AF430" i="16"/>
  <c r="AF429" i="16"/>
  <c r="AF567" i="16"/>
  <c r="AF536" i="16"/>
  <c r="AF551" i="16"/>
  <c r="AF540" i="16"/>
  <c r="AF428" i="16"/>
  <c r="AF427" i="16"/>
  <c r="AF426" i="16"/>
  <c r="AF425" i="16"/>
  <c r="AF424" i="16"/>
  <c r="AF423" i="16"/>
  <c r="AF422" i="16"/>
  <c r="AF421" i="16"/>
  <c r="AF420" i="16"/>
  <c r="AF419" i="16"/>
  <c r="AF418" i="16"/>
  <c r="AF417" i="16"/>
  <c r="AF416" i="16"/>
  <c r="AF415" i="16"/>
  <c r="AF414" i="16"/>
  <c r="AF413" i="16"/>
  <c r="AF412" i="16"/>
  <c r="AF411" i="16"/>
  <c r="AF410" i="16"/>
  <c r="AF409" i="16"/>
  <c r="AF408" i="16"/>
  <c r="AF407" i="16"/>
  <c r="AF406" i="16"/>
  <c r="AF405" i="16"/>
  <c r="AF404" i="16"/>
  <c r="AF403" i="16"/>
  <c r="AF402" i="16"/>
  <c r="AF401" i="16"/>
  <c r="AF400" i="16"/>
  <c r="AF399" i="16"/>
  <c r="AF398" i="16"/>
  <c r="AF397" i="16"/>
  <c r="AF396" i="16"/>
  <c r="AF395" i="16"/>
  <c r="AF394" i="16"/>
  <c r="AF393" i="16"/>
  <c r="AF392" i="16"/>
  <c r="AF391" i="16"/>
  <c r="AF390" i="16"/>
  <c r="AF389" i="16"/>
  <c r="AF388" i="16"/>
  <c r="AF387" i="16"/>
  <c r="AF386" i="16"/>
  <c r="AF385" i="16"/>
  <c r="AF384" i="16"/>
  <c r="AF383" i="16"/>
  <c r="AF382" i="16"/>
  <c r="AF381" i="16"/>
  <c r="AF380" i="16"/>
  <c r="AF379" i="16"/>
  <c r="AF378" i="16"/>
  <c r="AF377" i="16"/>
  <c r="AF376" i="16"/>
  <c r="AF375" i="16"/>
  <c r="AF374" i="16"/>
  <c r="AF373" i="16"/>
  <c r="AF372" i="16"/>
  <c r="AF371" i="16"/>
  <c r="AF370" i="16"/>
  <c r="AF369" i="16"/>
  <c r="AF368" i="16"/>
  <c r="AF367" i="16"/>
  <c r="AF366" i="16"/>
  <c r="AF365" i="16"/>
  <c r="AF364" i="16"/>
  <c r="AF363" i="16"/>
  <c r="AF362" i="16"/>
  <c r="AF361" i="16"/>
  <c r="AF360" i="16"/>
  <c r="AF359" i="16"/>
  <c r="AF544" i="16"/>
  <c r="AF583" i="16"/>
  <c r="AF532" i="16"/>
  <c r="AF358" i="16"/>
  <c r="AF357" i="16"/>
  <c r="AF356" i="16"/>
  <c r="AF355" i="16"/>
  <c r="AF354" i="16"/>
  <c r="AF353" i="16"/>
  <c r="AF352" i="16"/>
  <c r="AF351" i="16"/>
  <c r="AF350" i="16"/>
  <c r="AF349" i="16"/>
  <c r="AF348" i="16"/>
  <c r="AF347" i="16"/>
  <c r="AF346" i="16"/>
  <c r="AF345" i="16"/>
  <c r="AF344" i="16"/>
  <c r="AF343" i="16"/>
  <c r="AF342" i="16"/>
  <c r="AF341" i="16"/>
  <c r="AF340" i="16"/>
  <c r="AF339" i="16"/>
  <c r="AF338" i="16"/>
  <c r="AF337" i="16"/>
  <c r="AF336" i="16"/>
  <c r="AF335" i="16"/>
  <c r="AF334" i="16"/>
  <c r="AF333" i="16"/>
  <c r="AF332" i="16"/>
  <c r="AF331" i="16"/>
  <c r="AF330" i="16"/>
  <c r="AF329" i="16"/>
  <c r="AF328" i="16"/>
  <c r="AF327" i="16"/>
  <c r="AF326" i="16"/>
  <c r="AF325" i="16"/>
  <c r="AF324" i="16"/>
  <c r="AF323" i="16"/>
  <c r="AF322" i="16"/>
  <c r="AF321" i="16"/>
  <c r="AF320" i="16"/>
  <c r="AF319" i="16"/>
  <c r="AF318" i="16"/>
  <c r="AF317" i="16"/>
  <c r="AF316" i="16"/>
  <c r="AF315" i="16"/>
  <c r="AF314" i="16"/>
  <c r="AF313" i="16"/>
  <c r="AF312" i="16"/>
  <c r="AF311" i="16"/>
  <c r="AF310" i="16"/>
  <c r="AF309" i="16"/>
  <c r="AF308" i="16"/>
  <c r="AF307" i="16"/>
  <c r="AF306" i="16"/>
  <c r="AF305" i="16"/>
  <c r="AF304" i="16"/>
  <c r="AF303" i="16"/>
  <c r="AF302" i="16"/>
  <c r="AF301" i="16"/>
  <c r="AF300" i="16"/>
  <c r="AF299" i="16"/>
  <c r="AF298" i="16"/>
  <c r="AF297" i="16"/>
  <c r="AF296" i="16"/>
  <c r="AF295" i="16"/>
  <c r="AF294" i="16"/>
  <c r="AF293" i="16"/>
  <c r="AF292" i="16"/>
  <c r="AF291" i="16"/>
  <c r="AF290" i="16"/>
  <c r="AF289" i="16"/>
  <c r="AF288" i="16"/>
  <c r="AF287" i="16"/>
  <c r="AF286" i="16"/>
  <c r="AF285" i="16"/>
  <c r="AF284" i="16"/>
  <c r="AF283" i="16"/>
  <c r="AF282" i="16"/>
  <c r="AF281" i="16"/>
  <c r="AF280" i="16"/>
  <c r="AF279" i="16"/>
  <c r="AF278" i="16"/>
  <c r="AF277" i="16"/>
  <c r="AF276" i="16"/>
  <c r="AF275" i="16"/>
  <c r="AF274" i="16"/>
  <c r="AF548" i="16"/>
  <c r="AF273" i="16"/>
  <c r="AF269" i="16"/>
  <c r="AF265" i="16"/>
  <c r="AF272" i="16"/>
  <c r="AF268" i="16"/>
  <c r="AF264" i="16"/>
  <c r="AF261" i="16"/>
  <c r="AF260" i="16"/>
  <c r="AF259" i="16"/>
  <c r="AF258" i="16"/>
  <c r="AF257" i="16"/>
  <c r="AF256" i="16"/>
  <c r="AF255" i="16"/>
  <c r="AF254" i="16"/>
  <c r="AF253" i="16"/>
  <c r="AF252" i="16"/>
  <c r="AF251" i="16"/>
  <c r="AF250" i="16"/>
  <c r="AF249" i="16"/>
  <c r="AF248" i="16"/>
  <c r="AF247" i="16"/>
  <c r="AF246" i="16"/>
  <c r="AF245" i="16"/>
  <c r="AF244" i="16"/>
  <c r="AF243" i="16"/>
  <c r="AF242" i="16"/>
  <c r="AF241" i="16"/>
  <c r="AF240" i="16"/>
  <c r="AF239" i="16"/>
  <c r="AF238" i="16"/>
  <c r="AF237" i="16"/>
  <c r="AF236" i="16"/>
  <c r="AF235" i="16"/>
  <c r="AF234" i="16"/>
  <c r="AF233" i="16"/>
  <c r="AF232" i="16"/>
  <c r="AF231" i="16"/>
  <c r="AF230" i="16"/>
  <c r="AF229" i="16"/>
  <c r="AF228" i="16"/>
  <c r="AF227" i="16"/>
  <c r="AF226" i="16"/>
  <c r="AF225" i="16"/>
  <c r="AF224" i="16"/>
  <c r="AF223" i="16"/>
  <c r="AF222" i="16"/>
  <c r="AF221" i="16"/>
  <c r="AF220" i="16"/>
  <c r="AF219" i="16"/>
  <c r="AF218" i="16"/>
  <c r="AF217" i="16"/>
  <c r="AF216" i="16"/>
  <c r="AF215" i="16"/>
  <c r="AF214" i="16"/>
  <c r="AF213" i="16"/>
  <c r="AF212" i="16"/>
  <c r="AF211" i="16"/>
  <c r="AF210" i="16"/>
  <c r="AF209" i="16"/>
  <c r="AF208" i="16"/>
  <c r="AF207" i="16"/>
  <c r="AF206" i="16"/>
  <c r="AF205" i="16"/>
  <c r="AF204" i="16"/>
  <c r="AF203" i="16"/>
  <c r="AF202" i="16"/>
  <c r="AF201" i="16"/>
  <c r="AF200" i="16"/>
  <c r="AF199" i="16"/>
  <c r="AF198" i="16"/>
  <c r="AF197" i="16"/>
  <c r="AF196" i="16"/>
  <c r="AF195" i="16"/>
  <c r="AF194" i="16"/>
  <c r="AF193" i="16"/>
  <c r="AF192" i="16"/>
  <c r="AF191" i="16"/>
  <c r="AF190" i="16"/>
  <c r="AF189" i="16"/>
  <c r="AF188" i="16"/>
  <c r="AF187" i="16"/>
  <c r="AF186" i="16"/>
  <c r="AF185" i="16"/>
  <c r="AF184" i="16"/>
  <c r="AF183" i="16"/>
  <c r="AF182" i="16"/>
  <c r="AF181" i="16"/>
  <c r="AF180" i="16"/>
  <c r="AF179" i="16"/>
  <c r="AF178" i="16"/>
  <c r="AF177" i="16"/>
  <c r="AF176" i="16"/>
  <c r="AF175" i="16"/>
  <c r="AF174" i="16"/>
  <c r="AF173" i="16"/>
  <c r="AF172" i="16"/>
  <c r="AF171" i="16"/>
  <c r="AF170" i="16"/>
  <c r="AF169" i="16"/>
  <c r="AF168" i="16"/>
  <c r="AF167" i="16"/>
  <c r="AF166" i="16"/>
  <c r="AF165" i="16"/>
  <c r="AF164" i="16"/>
  <c r="AF163" i="16"/>
  <c r="AF162" i="16"/>
  <c r="AF161" i="16"/>
  <c r="AF160" i="16"/>
  <c r="AF159" i="16"/>
  <c r="AF271" i="16"/>
  <c r="AF267" i="16"/>
  <c r="AF263" i="16"/>
  <c r="AF270" i="16"/>
  <c r="AF262" i="16"/>
  <c r="AF266" i="16"/>
  <c r="AK653" i="16"/>
  <c r="AK652" i="16"/>
  <c r="AK651" i="16"/>
  <c r="AK650" i="16"/>
  <c r="AK649" i="16"/>
  <c r="AK648" i="16"/>
  <c r="AK647" i="16"/>
  <c r="AK646" i="16"/>
  <c r="AK645" i="16"/>
  <c r="AK644" i="16"/>
  <c r="AK643" i="16"/>
  <c r="AK642" i="16"/>
  <c r="AK641" i="16"/>
  <c r="AK640" i="16"/>
  <c r="AK639" i="16"/>
  <c r="AK638" i="16"/>
  <c r="AK637" i="16"/>
  <c r="AK636" i="16"/>
  <c r="AK635" i="16"/>
  <c r="AK634" i="16"/>
  <c r="AK633" i="16"/>
  <c r="AK632" i="16"/>
  <c r="AK631" i="16"/>
  <c r="AK630" i="16"/>
  <c r="AK629" i="16"/>
  <c r="AK628" i="16"/>
  <c r="AK627" i="16"/>
  <c r="AK626" i="16"/>
  <c r="AK625" i="16"/>
  <c r="AK624" i="16"/>
  <c r="AK623" i="16"/>
  <c r="AK622" i="16"/>
  <c r="AK621" i="16"/>
  <c r="AK620" i="16"/>
  <c r="AK619" i="16"/>
  <c r="AK618" i="16"/>
  <c r="AK617" i="16"/>
  <c r="AK616" i="16"/>
  <c r="AK615" i="16"/>
  <c r="AK614" i="16"/>
  <c r="AK613" i="16"/>
  <c r="AK612" i="16"/>
  <c r="AK611" i="16"/>
  <c r="AK610" i="16"/>
  <c r="AK609" i="16"/>
  <c r="AK608" i="16"/>
  <c r="AK607" i="16"/>
  <c r="AK606" i="16"/>
  <c r="AK605" i="16"/>
  <c r="AK604" i="16"/>
  <c r="AK603" i="16"/>
  <c r="AK602" i="16"/>
  <c r="AK601" i="16"/>
  <c r="AK600" i="16"/>
  <c r="AK599" i="16"/>
  <c r="AK598" i="16"/>
  <c r="AK597" i="16"/>
  <c r="AK596" i="16"/>
  <c r="AK595" i="16"/>
  <c r="AK594" i="16"/>
  <c r="AK593" i="16"/>
  <c r="AK592" i="16"/>
  <c r="AK590" i="16"/>
  <c r="AK586" i="16"/>
  <c r="AK582" i="16"/>
  <c r="AK578" i="16"/>
  <c r="AK574" i="16"/>
  <c r="AK570" i="16"/>
  <c r="AK566" i="16"/>
  <c r="AK562" i="16"/>
  <c r="AK558" i="16"/>
  <c r="AK554" i="16"/>
  <c r="AK550" i="16"/>
  <c r="AK589" i="16"/>
  <c r="AK585" i="16"/>
  <c r="AK581" i="16"/>
  <c r="AK577" i="16"/>
  <c r="AK573" i="16"/>
  <c r="AK569" i="16"/>
  <c r="AK565" i="16"/>
  <c r="AK561" i="16"/>
  <c r="AK557" i="16"/>
  <c r="AK553" i="16"/>
  <c r="AK588" i="16"/>
  <c r="AK584" i="16"/>
  <c r="AK580" i="16"/>
  <c r="AK576" i="16"/>
  <c r="AK572" i="16"/>
  <c r="AK568" i="16"/>
  <c r="AK564" i="16"/>
  <c r="AK560" i="16"/>
  <c r="AK556" i="16"/>
  <c r="AK552" i="16"/>
  <c r="AK549" i="16"/>
  <c r="AK548" i="16"/>
  <c r="AK547" i="16"/>
  <c r="AK546" i="16"/>
  <c r="AK545" i="16"/>
  <c r="AK544" i="16"/>
  <c r="AK543" i="16"/>
  <c r="AK542" i="16"/>
  <c r="AK541" i="16"/>
  <c r="AK540" i="16"/>
  <c r="AK539" i="16"/>
  <c r="AK538" i="16"/>
  <c r="AK537" i="16"/>
  <c r="AK536" i="16"/>
  <c r="AK535" i="16"/>
  <c r="AK534" i="16"/>
  <c r="AK533" i="16"/>
  <c r="AK532" i="16"/>
  <c r="AK531" i="16"/>
  <c r="AK530" i="16"/>
  <c r="AK529" i="16"/>
  <c r="AK528" i="16"/>
  <c r="AK591" i="16"/>
  <c r="AK575" i="16"/>
  <c r="AK559" i="16"/>
  <c r="AK587" i="16"/>
  <c r="AK571" i="16"/>
  <c r="AK555" i="16"/>
  <c r="AK527" i="16"/>
  <c r="AK526" i="16"/>
  <c r="AK525" i="16"/>
  <c r="AK524" i="16"/>
  <c r="AK523" i="16"/>
  <c r="AK522" i="16"/>
  <c r="AK521" i="16"/>
  <c r="AK520" i="16"/>
  <c r="AK519" i="16"/>
  <c r="AK518" i="16"/>
  <c r="AK517" i="16"/>
  <c r="AK516" i="16"/>
  <c r="AK515" i="16"/>
  <c r="AK514" i="16"/>
  <c r="AK513" i="16"/>
  <c r="AK512" i="16"/>
  <c r="AK511" i="16"/>
  <c r="AK510" i="16"/>
  <c r="AK509" i="16"/>
  <c r="AK508" i="16"/>
  <c r="AK507" i="16"/>
  <c r="AK506" i="16"/>
  <c r="AK505" i="16"/>
  <c r="AK504" i="16"/>
  <c r="AK503" i="16"/>
  <c r="AK502" i="16"/>
  <c r="AK501" i="16"/>
  <c r="AK500" i="16"/>
  <c r="AK499" i="16"/>
  <c r="AK498" i="16"/>
  <c r="AK497" i="16"/>
  <c r="AK496" i="16"/>
  <c r="AK495" i="16"/>
  <c r="AK494" i="16"/>
  <c r="AK493" i="16"/>
  <c r="AK492" i="16"/>
  <c r="AK491" i="16"/>
  <c r="AK490" i="16"/>
  <c r="AK489" i="16"/>
  <c r="AK488" i="16"/>
  <c r="AK487" i="16"/>
  <c r="AK486" i="16"/>
  <c r="AK485" i="16"/>
  <c r="AK484" i="16"/>
  <c r="AK483" i="16"/>
  <c r="AK482" i="16"/>
  <c r="AK481" i="16"/>
  <c r="AK480" i="16"/>
  <c r="AK479" i="16"/>
  <c r="AK478" i="16"/>
  <c r="AK477" i="16"/>
  <c r="AK476" i="16"/>
  <c r="AK475" i="16"/>
  <c r="AK474" i="16"/>
  <c r="AK473" i="16"/>
  <c r="AK472" i="16"/>
  <c r="AK471" i="16"/>
  <c r="AK470" i="16"/>
  <c r="AK469" i="16"/>
  <c r="AK468" i="16"/>
  <c r="AK467" i="16"/>
  <c r="AK466" i="16"/>
  <c r="AK465" i="16"/>
  <c r="AK464" i="16"/>
  <c r="AK463" i="16"/>
  <c r="AK462" i="16"/>
  <c r="AK461" i="16"/>
  <c r="AK460" i="16"/>
  <c r="AK459" i="16"/>
  <c r="AK583" i="16"/>
  <c r="AK567" i="16"/>
  <c r="AK551" i="16"/>
  <c r="AK455" i="16"/>
  <c r="AK451" i="16"/>
  <c r="AK447" i="16"/>
  <c r="AK443" i="16"/>
  <c r="AK439" i="16"/>
  <c r="AK435" i="16"/>
  <c r="AK431" i="16"/>
  <c r="AK428" i="16"/>
  <c r="AK427" i="16"/>
  <c r="AK426" i="16"/>
  <c r="AK425" i="16"/>
  <c r="AK424" i="16"/>
  <c r="AK423" i="16"/>
  <c r="AK422" i="16"/>
  <c r="AK421" i="16"/>
  <c r="AK420" i="16"/>
  <c r="AK419" i="16"/>
  <c r="AK418" i="16"/>
  <c r="AK417" i="16"/>
  <c r="AK416" i="16"/>
  <c r="AK415" i="16"/>
  <c r="AK414" i="16"/>
  <c r="AK413" i="16"/>
  <c r="AK412" i="16"/>
  <c r="AK411" i="16"/>
  <c r="AK410" i="16"/>
  <c r="AK409" i="16"/>
  <c r="AK408" i="16"/>
  <c r="AK407" i="16"/>
  <c r="AK406" i="16"/>
  <c r="AK405" i="16"/>
  <c r="AK404" i="16"/>
  <c r="AK403" i="16"/>
  <c r="AK402" i="16"/>
  <c r="AK401" i="16"/>
  <c r="AK400" i="16"/>
  <c r="AK399" i="16"/>
  <c r="AK398" i="16"/>
  <c r="AK397" i="16"/>
  <c r="AK396" i="16"/>
  <c r="AK395" i="16"/>
  <c r="AK394" i="16"/>
  <c r="AK393" i="16"/>
  <c r="AK392" i="16"/>
  <c r="AK391" i="16"/>
  <c r="AK390" i="16"/>
  <c r="AK389" i="16"/>
  <c r="AK388" i="16"/>
  <c r="AK387" i="16"/>
  <c r="AK386" i="16"/>
  <c r="AK385" i="16"/>
  <c r="AK384" i="16"/>
  <c r="AK383" i="16"/>
  <c r="AK382" i="16"/>
  <c r="AK381" i="16"/>
  <c r="AK380" i="16"/>
  <c r="AK379" i="16"/>
  <c r="AK378" i="16"/>
  <c r="AK377" i="16"/>
  <c r="AK376" i="16"/>
  <c r="AK375" i="16"/>
  <c r="AK374" i="16"/>
  <c r="AK373" i="16"/>
  <c r="AK372" i="16"/>
  <c r="AK371" i="16"/>
  <c r="AK370" i="16"/>
  <c r="AK369" i="16"/>
  <c r="AK368" i="16"/>
  <c r="AK367" i="16"/>
  <c r="AK366" i="16"/>
  <c r="AK365" i="16"/>
  <c r="AK364" i="16"/>
  <c r="AK363" i="16"/>
  <c r="AK362" i="16"/>
  <c r="AK361" i="16"/>
  <c r="AK360" i="16"/>
  <c r="AK359" i="16"/>
  <c r="AK579" i="16"/>
  <c r="AK458" i="16"/>
  <c r="AK454" i="16"/>
  <c r="AK450" i="16"/>
  <c r="AK446" i="16"/>
  <c r="AK442" i="16"/>
  <c r="AK438" i="16"/>
  <c r="AK434" i="16"/>
  <c r="AK430" i="16"/>
  <c r="AK563" i="16"/>
  <c r="AK457" i="16"/>
  <c r="AK453" i="16"/>
  <c r="AK449" i="16"/>
  <c r="AK445" i="16"/>
  <c r="AK441" i="16"/>
  <c r="AK437" i="16"/>
  <c r="AK433" i="16"/>
  <c r="AK429" i="16"/>
  <c r="AK456" i="16"/>
  <c r="AK440" i="16"/>
  <c r="AK358" i="16"/>
  <c r="AK357" i="16"/>
  <c r="AK356" i="16"/>
  <c r="AK355" i="16"/>
  <c r="AK354" i="16"/>
  <c r="AK353" i="16"/>
  <c r="AK352" i="16"/>
  <c r="AK351" i="16"/>
  <c r="AK350" i="16"/>
  <c r="AK349" i="16"/>
  <c r="AK348" i="16"/>
  <c r="AK347" i="16"/>
  <c r="AK346" i="16"/>
  <c r="AK345" i="16"/>
  <c r="AK344" i="16"/>
  <c r="AK343" i="16"/>
  <c r="AK342" i="16"/>
  <c r="AK341" i="16"/>
  <c r="AK340" i="16"/>
  <c r="AK339" i="16"/>
  <c r="AK338" i="16"/>
  <c r="AK337" i="16"/>
  <c r="AK336" i="16"/>
  <c r="AK335" i="16"/>
  <c r="AK334" i="16"/>
  <c r="AK333" i="16"/>
  <c r="AK332" i="16"/>
  <c r="AK331" i="16"/>
  <c r="AK330" i="16"/>
  <c r="AK329" i="16"/>
  <c r="AK328" i="16"/>
  <c r="AK327" i="16"/>
  <c r="AK326" i="16"/>
  <c r="AK325" i="16"/>
  <c r="AK324" i="16"/>
  <c r="AK323" i="16"/>
  <c r="AK322" i="16"/>
  <c r="AK321" i="16"/>
  <c r="AK320" i="16"/>
  <c r="AK319" i="16"/>
  <c r="AK318" i="16"/>
  <c r="AK317" i="16"/>
  <c r="AK316" i="16"/>
  <c r="AK315" i="16"/>
  <c r="AK314" i="16"/>
  <c r="AK313" i="16"/>
  <c r="AK312" i="16"/>
  <c r="AK311" i="16"/>
  <c r="AK310" i="16"/>
  <c r="AK309" i="16"/>
  <c r="AK308" i="16"/>
  <c r="AK307" i="16"/>
  <c r="AK306" i="16"/>
  <c r="AK305" i="16"/>
  <c r="AK304" i="16"/>
  <c r="AK303" i="16"/>
  <c r="AK302" i="16"/>
  <c r="AK301" i="16"/>
  <c r="AK300" i="16"/>
  <c r="AK299" i="16"/>
  <c r="AK298" i="16"/>
  <c r="AK297" i="16"/>
  <c r="AK296" i="16"/>
  <c r="AK295" i="16"/>
  <c r="AK294" i="16"/>
  <c r="AK293" i="16"/>
  <c r="AK292" i="16"/>
  <c r="AK291" i="16"/>
  <c r="AK290" i="16"/>
  <c r="AK289" i="16"/>
  <c r="AK288" i="16"/>
  <c r="AK287" i="16"/>
  <c r="AK286" i="16"/>
  <c r="AK285" i="16"/>
  <c r="AK284" i="16"/>
  <c r="AK283" i="16"/>
  <c r="AK282" i="16"/>
  <c r="AK281" i="16"/>
  <c r="AK280" i="16"/>
  <c r="AK279" i="16"/>
  <c r="AK278" i="16"/>
  <c r="AK277" i="16"/>
  <c r="AK276" i="16"/>
  <c r="AK275" i="16"/>
  <c r="AK274" i="16"/>
  <c r="AK273" i="16"/>
  <c r="AK452" i="16"/>
  <c r="AK436" i="16"/>
  <c r="AK448" i="16"/>
  <c r="AK432" i="16"/>
  <c r="AK269" i="16"/>
  <c r="AK265" i="16"/>
  <c r="AK261" i="16"/>
  <c r="AK260" i="16"/>
  <c r="AK259" i="16"/>
  <c r="AK258" i="16"/>
  <c r="AK257" i="16"/>
  <c r="AK256" i="16"/>
  <c r="AK255" i="16"/>
  <c r="AK254" i="16"/>
  <c r="AK253" i="16"/>
  <c r="AK252" i="16"/>
  <c r="AK251" i="16"/>
  <c r="AK250" i="16"/>
  <c r="AK249" i="16"/>
  <c r="AK248" i="16"/>
  <c r="AK247" i="16"/>
  <c r="AK246" i="16"/>
  <c r="AK245" i="16"/>
  <c r="AK244" i="16"/>
  <c r="AK243" i="16"/>
  <c r="AK242" i="16"/>
  <c r="AK241" i="16"/>
  <c r="AK240" i="16"/>
  <c r="AK239" i="16"/>
  <c r="AK238" i="16"/>
  <c r="AK237" i="16"/>
  <c r="AK236" i="16"/>
  <c r="AK235" i="16"/>
  <c r="AK234" i="16"/>
  <c r="AK233" i="16"/>
  <c r="AK232" i="16"/>
  <c r="AK231" i="16"/>
  <c r="AK230" i="16"/>
  <c r="AK229" i="16"/>
  <c r="AK228" i="16"/>
  <c r="AK227" i="16"/>
  <c r="AK226" i="16"/>
  <c r="AK225" i="16"/>
  <c r="AK224" i="16"/>
  <c r="AK223" i="16"/>
  <c r="AK222" i="16"/>
  <c r="AK221" i="16"/>
  <c r="AK220" i="16"/>
  <c r="AK219" i="16"/>
  <c r="AK218" i="16"/>
  <c r="AK217" i="16"/>
  <c r="AK216" i="16"/>
  <c r="AK215" i="16"/>
  <c r="AK214" i="16"/>
  <c r="AK213" i="16"/>
  <c r="AK212" i="16"/>
  <c r="AK211" i="16"/>
  <c r="AK210" i="16"/>
  <c r="AK209" i="16"/>
  <c r="AK208" i="16"/>
  <c r="AK207" i="16"/>
  <c r="AK206" i="16"/>
  <c r="AK205" i="16"/>
  <c r="AK204" i="16"/>
  <c r="AK203" i="16"/>
  <c r="AK202" i="16"/>
  <c r="AK201" i="16"/>
  <c r="AK200" i="16"/>
  <c r="AK199" i="16"/>
  <c r="AK198" i="16"/>
  <c r="AK197" i="16"/>
  <c r="AK196" i="16"/>
  <c r="AK195" i="16"/>
  <c r="AK194" i="16"/>
  <c r="AK193" i="16"/>
  <c r="AK192" i="16"/>
  <c r="AK191" i="16"/>
  <c r="AK190" i="16"/>
  <c r="AK189" i="16"/>
  <c r="AK188" i="16"/>
  <c r="AK187" i="16"/>
  <c r="AK186" i="16"/>
  <c r="AK185" i="16"/>
  <c r="AK184" i="16"/>
  <c r="AK183" i="16"/>
  <c r="AK182" i="16"/>
  <c r="AK181" i="16"/>
  <c r="AK180" i="16"/>
  <c r="AK179" i="16"/>
  <c r="AK178" i="16"/>
  <c r="AK177" i="16"/>
  <c r="AK176" i="16"/>
  <c r="AK175" i="16"/>
  <c r="AK174" i="16"/>
  <c r="AK173" i="16"/>
  <c r="AK172" i="16"/>
  <c r="AK171" i="16"/>
  <c r="AK170" i="16"/>
  <c r="AK169" i="16"/>
  <c r="AK168" i="16"/>
  <c r="AK167" i="16"/>
  <c r="AK166" i="16"/>
  <c r="AK165" i="16"/>
  <c r="AK164" i="16"/>
  <c r="AK163" i="16"/>
  <c r="AK162" i="16"/>
  <c r="AK161" i="16"/>
  <c r="AK160" i="16"/>
  <c r="AK159" i="16"/>
  <c r="AK272" i="16"/>
  <c r="AK268" i="16"/>
  <c r="AK264" i="16"/>
  <c r="AK271" i="16"/>
  <c r="AK267" i="16"/>
  <c r="AK263" i="16"/>
  <c r="AK266" i="16"/>
  <c r="AK270" i="16"/>
  <c r="AK444" i="16"/>
  <c r="AK262" i="16"/>
  <c r="AH653" i="16"/>
  <c r="AH652" i="16"/>
  <c r="AH651" i="16"/>
  <c r="AH650" i="16"/>
  <c r="AH649" i="16"/>
  <c r="AH648" i="16"/>
  <c r="AH647" i="16"/>
  <c r="AH646" i="16"/>
  <c r="AH645" i="16"/>
  <c r="AH644" i="16"/>
  <c r="AH643" i="16"/>
  <c r="AH642" i="16"/>
  <c r="AH641" i="16"/>
  <c r="AH640" i="16"/>
  <c r="AH639" i="16"/>
  <c r="AH638" i="16"/>
  <c r="AH637" i="16"/>
  <c r="AH636" i="16"/>
  <c r="AH635" i="16"/>
  <c r="AH634" i="16"/>
  <c r="AH633" i="16"/>
  <c r="AH632" i="16"/>
  <c r="AH631" i="16"/>
  <c r="AH630" i="16"/>
  <c r="AH629" i="16"/>
  <c r="AH628" i="16"/>
  <c r="AH627" i="16"/>
  <c r="AH626" i="16"/>
  <c r="AH625" i="16"/>
  <c r="AH624" i="16"/>
  <c r="AH623" i="16"/>
  <c r="AH622" i="16"/>
  <c r="AH621" i="16"/>
  <c r="AH620" i="16"/>
  <c r="AH619" i="16"/>
  <c r="AH618" i="16"/>
  <c r="AH617" i="16"/>
  <c r="AH616" i="16"/>
  <c r="AH615" i="16"/>
  <c r="AH614" i="16"/>
  <c r="AH613" i="16"/>
  <c r="AH612" i="16"/>
  <c r="AH611" i="16"/>
  <c r="AH610" i="16"/>
  <c r="AH609" i="16"/>
  <c r="AH608" i="16"/>
  <c r="AH607" i="16"/>
  <c r="AH606" i="16"/>
  <c r="AH605" i="16"/>
  <c r="AH604" i="16"/>
  <c r="AH603" i="16"/>
  <c r="AH602" i="16"/>
  <c r="AH601" i="16"/>
  <c r="AH600" i="16"/>
  <c r="AH599" i="16"/>
  <c r="AH598" i="16"/>
  <c r="AH597" i="16"/>
  <c r="AH596" i="16"/>
  <c r="AH595" i="16"/>
  <c r="AH594" i="16"/>
  <c r="AH593" i="16"/>
  <c r="AH592" i="16"/>
  <c r="AH588" i="16"/>
  <c r="AH584" i="16"/>
  <c r="AH580" i="16"/>
  <c r="AH576" i="16"/>
  <c r="AH572" i="16"/>
  <c r="AH568" i="16"/>
  <c r="AH564" i="16"/>
  <c r="AH560" i="16"/>
  <c r="AH556" i="16"/>
  <c r="AH552" i="16"/>
  <c r="AH591" i="16"/>
  <c r="AH587" i="16"/>
  <c r="AH583" i="16"/>
  <c r="AH579" i="16"/>
  <c r="AH575" i="16"/>
  <c r="AH571" i="16"/>
  <c r="AH567" i="16"/>
  <c r="AH563" i="16"/>
  <c r="AH559" i="16"/>
  <c r="AH555" i="16"/>
  <c r="AH551" i="16"/>
  <c r="AH549" i="16"/>
  <c r="AH548" i="16"/>
  <c r="AH547" i="16"/>
  <c r="AH546" i="16"/>
  <c r="AH545" i="16"/>
  <c r="AH544" i="16"/>
  <c r="AH543" i="16"/>
  <c r="AH542" i="16"/>
  <c r="AH541" i="16"/>
  <c r="AH540" i="16"/>
  <c r="AH539" i="16"/>
  <c r="AH538" i="16"/>
  <c r="AH537" i="16"/>
  <c r="AH536" i="16"/>
  <c r="AH535" i="16"/>
  <c r="AH534" i="16"/>
  <c r="AH533" i="16"/>
  <c r="AH532" i="16"/>
  <c r="AH531" i="16"/>
  <c r="AH530" i="16"/>
  <c r="AH529" i="16"/>
  <c r="AH590" i="16"/>
  <c r="AH586" i="16"/>
  <c r="AH582" i="16"/>
  <c r="AH578" i="16"/>
  <c r="AH574" i="16"/>
  <c r="AH570" i="16"/>
  <c r="AH566" i="16"/>
  <c r="AH562" i="16"/>
  <c r="AH558" i="16"/>
  <c r="AH554" i="16"/>
  <c r="AH550" i="16"/>
  <c r="AH577" i="16"/>
  <c r="AH561" i="16"/>
  <c r="AH528" i="16"/>
  <c r="AH527" i="16"/>
  <c r="AH526" i="16"/>
  <c r="AH525" i="16"/>
  <c r="AH524" i="16"/>
  <c r="AH523" i="16"/>
  <c r="AH522" i="16"/>
  <c r="AH521" i="16"/>
  <c r="AH520" i="16"/>
  <c r="AH519" i="16"/>
  <c r="AH518" i="16"/>
  <c r="AH517" i="16"/>
  <c r="AH516" i="16"/>
  <c r="AH515" i="16"/>
  <c r="AH514" i="16"/>
  <c r="AH513" i="16"/>
  <c r="AH512" i="16"/>
  <c r="AH511" i="16"/>
  <c r="AH510" i="16"/>
  <c r="AH509" i="16"/>
  <c r="AH508" i="16"/>
  <c r="AH507" i="16"/>
  <c r="AH506" i="16"/>
  <c r="AH505" i="16"/>
  <c r="AH504" i="16"/>
  <c r="AH503" i="16"/>
  <c r="AH502" i="16"/>
  <c r="AH501" i="16"/>
  <c r="AH500" i="16"/>
  <c r="AH499" i="16"/>
  <c r="AH498" i="16"/>
  <c r="AH497" i="16"/>
  <c r="AH496" i="16"/>
  <c r="AH495" i="16"/>
  <c r="AH494" i="16"/>
  <c r="AH493" i="16"/>
  <c r="AH492" i="16"/>
  <c r="AH491" i="16"/>
  <c r="AH490" i="16"/>
  <c r="AH489" i="16"/>
  <c r="AH488" i="16"/>
  <c r="AH487" i="16"/>
  <c r="AH486" i="16"/>
  <c r="AH485" i="16"/>
  <c r="AH484" i="16"/>
  <c r="AH483" i="16"/>
  <c r="AH482" i="16"/>
  <c r="AH481" i="16"/>
  <c r="AH480" i="16"/>
  <c r="AH479" i="16"/>
  <c r="AH478" i="16"/>
  <c r="AH477" i="16"/>
  <c r="AH476" i="16"/>
  <c r="AH475" i="16"/>
  <c r="AH474" i="16"/>
  <c r="AH473" i="16"/>
  <c r="AH472" i="16"/>
  <c r="AH471" i="16"/>
  <c r="AH470" i="16"/>
  <c r="AH469" i="16"/>
  <c r="AH468" i="16"/>
  <c r="AH467" i="16"/>
  <c r="AH466" i="16"/>
  <c r="AH465" i="16"/>
  <c r="AH464" i="16"/>
  <c r="AH463" i="16"/>
  <c r="AH462" i="16"/>
  <c r="AH461" i="16"/>
  <c r="AH460" i="16"/>
  <c r="AH589" i="16"/>
  <c r="AH573" i="16"/>
  <c r="AH557" i="16"/>
  <c r="AH585" i="16"/>
  <c r="AH569" i="16"/>
  <c r="AH553" i="16"/>
  <c r="AH581" i="16"/>
  <c r="AH457" i="16"/>
  <c r="AH453" i="16"/>
  <c r="AH449" i="16"/>
  <c r="AH445" i="16"/>
  <c r="AH441" i="16"/>
  <c r="AH437" i="16"/>
  <c r="AH433" i="16"/>
  <c r="AH429" i="16"/>
  <c r="AH565" i="16"/>
  <c r="AH456" i="16"/>
  <c r="AH452" i="16"/>
  <c r="AH448" i="16"/>
  <c r="AH444" i="16"/>
  <c r="AH440" i="16"/>
  <c r="AH436" i="16"/>
  <c r="AH432" i="16"/>
  <c r="AH459" i="16"/>
  <c r="AH455" i="16"/>
  <c r="AH451" i="16"/>
  <c r="AH447" i="16"/>
  <c r="AH443" i="16"/>
  <c r="AH439" i="16"/>
  <c r="AH435" i="16"/>
  <c r="AH431" i="16"/>
  <c r="AH458" i="16"/>
  <c r="AH442" i="16"/>
  <c r="AH428" i="16"/>
  <c r="AH424" i="16"/>
  <c r="AH420" i="16"/>
  <c r="AH416" i="16"/>
  <c r="AH412" i="16"/>
  <c r="AH408" i="16"/>
  <c r="AH404" i="16"/>
  <c r="AH400" i="16"/>
  <c r="AH396" i="16"/>
  <c r="AH392" i="16"/>
  <c r="AH388" i="16"/>
  <c r="AH384" i="16"/>
  <c r="AH380" i="16"/>
  <c r="AH376" i="16"/>
  <c r="AH372" i="16"/>
  <c r="AH368" i="16"/>
  <c r="AH364" i="16"/>
  <c r="AH360" i="16"/>
  <c r="AH454" i="16"/>
  <c r="AH438" i="16"/>
  <c r="AH425" i="16"/>
  <c r="AH421" i="16"/>
  <c r="AH417" i="16"/>
  <c r="AH413" i="16"/>
  <c r="AH409" i="16"/>
  <c r="AH405" i="16"/>
  <c r="AH401" i="16"/>
  <c r="AH397" i="16"/>
  <c r="AH393" i="16"/>
  <c r="AH389" i="16"/>
  <c r="AH385" i="16"/>
  <c r="AH381" i="16"/>
  <c r="AH377" i="16"/>
  <c r="AH373" i="16"/>
  <c r="AH369" i="16"/>
  <c r="AH365" i="16"/>
  <c r="AH361" i="16"/>
  <c r="AH450" i="16"/>
  <c r="AH434" i="16"/>
  <c r="AH426" i="16"/>
  <c r="AH422" i="16"/>
  <c r="AH418" i="16"/>
  <c r="AH414" i="16"/>
  <c r="AH410" i="16"/>
  <c r="AH406" i="16"/>
  <c r="AH402" i="16"/>
  <c r="AH398" i="16"/>
  <c r="AH394" i="16"/>
  <c r="AH390" i="16"/>
  <c r="AH386" i="16"/>
  <c r="AH382" i="16"/>
  <c r="AH378" i="16"/>
  <c r="AH374" i="16"/>
  <c r="AH370" i="16"/>
  <c r="AH366" i="16"/>
  <c r="AH362" i="16"/>
  <c r="AH423" i="16"/>
  <c r="AH407" i="16"/>
  <c r="AH391" i="16"/>
  <c r="AH375" i="16"/>
  <c r="AH359" i="16"/>
  <c r="AH356" i="16"/>
  <c r="AH352" i="16"/>
  <c r="AH348" i="16"/>
  <c r="AH344" i="16"/>
  <c r="AH340" i="16"/>
  <c r="AH336" i="16"/>
  <c r="AH332" i="16"/>
  <c r="AH328" i="16"/>
  <c r="AH324" i="16"/>
  <c r="AH320" i="16"/>
  <c r="AH316" i="16"/>
  <c r="AH312" i="16"/>
  <c r="AH308" i="16"/>
  <c r="AH304" i="16"/>
  <c r="AH300" i="16"/>
  <c r="AH296" i="16"/>
  <c r="AH292" i="16"/>
  <c r="AH288" i="16"/>
  <c r="AH284" i="16"/>
  <c r="AH280" i="16"/>
  <c r="AH276" i="16"/>
  <c r="AH271" i="16"/>
  <c r="AH267" i="16"/>
  <c r="AH263" i="16"/>
  <c r="AH427" i="16"/>
  <c r="AH411" i="16"/>
  <c r="AH395" i="16"/>
  <c r="AH379" i="16"/>
  <c r="AH363" i="16"/>
  <c r="AH357" i="16"/>
  <c r="AH353" i="16"/>
  <c r="AH349" i="16"/>
  <c r="AH345" i="16"/>
  <c r="AH341" i="16"/>
  <c r="AH337" i="16"/>
  <c r="AH333" i="16"/>
  <c r="AH329" i="16"/>
  <c r="AH325" i="16"/>
  <c r="AH321" i="16"/>
  <c r="AH317" i="16"/>
  <c r="AH313" i="16"/>
  <c r="AH309" i="16"/>
  <c r="AH305" i="16"/>
  <c r="AH301" i="16"/>
  <c r="AH297" i="16"/>
  <c r="AH293" i="16"/>
  <c r="AH289" i="16"/>
  <c r="AH285" i="16"/>
  <c r="AH281" i="16"/>
  <c r="AH277" i="16"/>
  <c r="AH270" i="16"/>
  <c r="AH266" i="16"/>
  <c r="AH262" i="16"/>
  <c r="AH446" i="16"/>
  <c r="AH415" i="16"/>
  <c r="AH399" i="16"/>
  <c r="AH383" i="16"/>
  <c r="AH367" i="16"/>
  <c r="AH358" i="16"/>
  <c r="AH354" i="16"/>
  <c r="AH350" i="16"/>
  <c r="AH346" i="16"/>
  <c r="AH342" i="16"/>
  <c r="AH338" i="16"/>
  <c r="AH334" i="16"/>
  <c r="AH330" i="16"/>
  <c r="AH326" i="16"/>
  <c r="AH322" i="16"/>
  <c r="AH318" i="16"/>
  <c r="AH314" i="16"/>
  <c r="AH310" i="16"/>
  <c r="AH306" i="16"/>
  <c r="AH302" i="16"/>
  <c r="AH298" i="16"/>
  <c r="AH294" i="16"/>
  <c r="AH290" i="16"/>
  <c r="AH286" i="16"/>
  <c r="AH282" i="16"/>
  <c r="AH278" i="16"/>
  <c r="AH274" i="16"/>
  <c r="AH273" i="16"/>
  <c r="AH269" i="16"/>
  <c r="AH265" i="16"/>
  <c r="AH403" i="16"/>
  <c r="AH343" i="16"/>
  <c r="AH327" i="16"/>
  <c r="AH311" i="16"/>
  <c r="AH295" i="16"/>
  <c r="AH279" i="16"/>
  <c r="AH268" i="16"/>
  <c r="AH261" i="16"/>
  <c r="AH257" i="16"/>
  <c r="AH253" i="16"/>
  <c r="AH249" i="16"/>
  <c r="AH245" i="16"/>
  <c r="AH241" i="16"/>
  <c r="AH237" i="16"/>
  <c r="AH233" i="16"/>
  <c r="AH229" i="16"/>
  <c r="AH225" i="16"/>
  <c r="AH221" i="16"/>
  <c r="AH217" i="16"/>
  <c r="AH213" i="16"/>
  <c r="AH209" i="16"/>
  <c r="AH205" i="16"/>
  <c r="AH201" i="16"/>
  <c r="AH197" i="16"/>
  <c r="AH193" i="16"/>
  <c r="AH189" i="16"/>
  <c r="AH371" i="16"/>
  <c r="AH351" i="16"/>
  <c r="AH335" i="16"/>
  <c r="AH319" i="16"/>
  <c r="AH303" i="16"/>
  <c r="AH287" i="16"/>
  <c r="AH259" i="16"/>
  <c r="AH255" i="16"/>
  <c r="AH251" i="16"/>
  <c r="AH247" i="16"/>
  <c r="AH243" i="16"/>
  <c r="AH239" i="16"/>
  <c r="AH235" i="16"/>
  <c r="AH231" i="16"/>
  <c r="AH227" i="16"/>
  <c r="AH223" i="16"/>
  <c r="AH219" i="16"/>
  <c r="AH215" i="16"/>
  <c r="AH211" i="16"/>
  <c r="AH207" i="16"/>
  <c r="AH203" i="16"/>
  <c r="AH199" i="16"/>
  <c r="AH195" i="16"/>
  <c r="AH191" i="16"/>
  <c r="AH187" i="16"/>
  <c r="AH183" i="16"/>
  <c r="AH179" i="16"/>
  <c r="AH175" i="16"/>
  <c r="AH171" i="16"/>
  <c r="AH167" i="16"/>
  <c r="AH163" i="16"/>
  <c r="AH159" i="16"/>
  <c r="AH430" i="16"/>
  <c r="AH387" i="16"/>
  <c r="AH355" i="16"/>
  <c r="AH339" i="16"/>
  <c r="AH323" i="16"/>
  <c r="AH307" i="16"/>
  <c r="AH291" i="16"/>
  <c r="AH275" i="16"/>
  <c r="AH272" i="16"/>
  <c r="AH260" i="16"/>
  <c r="AH256" i="16"/>
  <c r="AH252" i="16"/>
  <c r="AH248" i="16"/>
  <c r="AH244" i="16"/>
  <c r="AH240" i="16"/>
  <c r="AH236" i="16"/>
  <c r="AH232" i="16"/>
  <c r="AH228" i="16"/>
  <c r="AH224" i="16"/>
  <c r="AH220" i="16"/>
  <c r="AH216" i="16"/>
  <c r="AH212" i="16"/>
  <c r="AH208" i="16"/>
  <c r="AH204" i="16"/>
  <c r="AH200" i="16"/>
  <c r="AH196" i="16"/>
  <c r="AH192" i="16"/>
  <c r="AH188" i="16"/>
  <c r="AH315" i="16"/>
  <c r="AH254" i="16"/>
  <c r="AH238" i="16"/>
  <c r="AH222" i="16"/>
  <c r="AH206" i="16"/>
  <c r="AH190" i="16"/>
  <c r="AH185" i="16"/>
  <c r="AH178" i="16"/>
  <c r="AH176" i="16"/>
  <c r="AH169" i="16"/>
  <c r="AH162" i="16"/>
  <c r="AH160" i="16"/>
  <c r="AH419" i="16"/>
  <c r="AH331" i="16"/>
  <c r="AH264" i="16"/>
  <c r="AH258" i="16"/>
  <c r="AH242" i="16"/>
  <c r="AH226" i="16"/>
  <c r="AH210" i="16"/>
  <c r="AH194" i="16"/>
  <c r="AH181" i="16"/>
  <c r="AH174" i="16"/>
  <c r="AH172" i="16"/>
  <c r="AH165" i="16"/>
  <c r="AH299" i="16"/>
  <c r="AH250" i="16"/>
  <c r="AH234" i="16"/>
  <c r="AH218" i="16"/>
  <c r="AH202" i="16"/>
  <c r="AH186" i="16"/>
  <c r="AH182" i="16"/>
  <c r="AH164" i="16"/>
  <c r="AH347" i="16"/>
  <c r="AH283" i="16"/>
  <c r="AH246" i="16"/>
  <c r="AH230" i="16"/>
  <c r="AH214" i="16"/>
  <c r="AH198" i="16"/>
  <c r="AH184" i="16"/>
  <c r="AH177" i="16"/>
  <c r="AH170" i="16"/>
  <c r="AH168" i="16"/>
  <c r="AH161" i="16"/>
  <c r="AH180" i="16"/>
  <c r="AH173" i="16"/>
  <c r="AH166" i="16"/>
  <c r="AE650" i="16"/>
  <c r="AE646" i="16"/>
  <c r="AE642" i="16"/>
  <c r="AE641" i="16"/>
  <c r="AE640" i="16"/>
  <c r="AE639" i="16"/>
  <c r="AE638" i="16"/>
  <c r="AE637" i="16"/>
  <c r="AE636" i="16"/>
  <c r="AE635" i="16"/>
  <c r="AE634" i="16"/>
  <c r="AE633" i="16"/>
  <c r="AE632" i="16"/>
  <c r="AE631" i="16"/>
  <c r="AE630" i="16"/>
  <c r="AE629" i="16"/>
  <c r="AE628" i="16"/>
  <c r="AE627" i="16"/>
  <c r="AE626" i="16"/>
  <c r="AE625" i="16"/>
  <c r="AE624" i="16"/>
  <c r="AE623" i="16"/>
  <c r="AE622" i="16"/>
  <c r="AE621" i="16"/>
  <c r="AE620" i="16"/>
  <c r="AE619" i="16"/>
  <c r="AE618" i="16"/>
  <c r="AE617" i="16"/>
  <c r="AE616" i="16"/>
  <c r="AE615" i="16"/>
  <c r="AE614" i="16"/>
  <c r="AE613" i="16"/>
  <c r="AE612" i="16"/>
  <c r="AE611" i="16"/>
  <c r="AE610" i="16"/>
  <c r="AE609" i="16"/>
  <c r="AE608" i="16"/>
  <c r="AE607" i="16"/>
  <c r="AE606" i="16"/>
  <c r="AE605" i="16"/>
  <c r="AE604" i="16"/>
  <c r="AE603" i="16"/>
  <c r="AE602" i="16"/>
  <c r="AE601" i="16"/>
  <c r="AE600" i="16"/>
  <c r="AE599" i="16"/>
  <c r="AE598" i="16"/>
  <c r="AE597" i="16"/>
  <c r="AE596" i="16"/>
  <c r="AE595" i="16"/>
  <c r="AE594" i="16"/>
  <c r="AE593" i="16"/>
  <c r="AE651" i="16"/>
  <c r="AE647" i="16"/>
  <c r="AE643" i="16"/>
  <c r="AE652" i="16"/>
  <c r="AE648" i="16"/>
  <c r="AE644" i="16"/>
  <c r="AE653" i="16"/>
  <c r="AE645" i="16"/>
  <c r="AE592" i="16"/>
  <c r="AE591" i="16"/>
  <c r="AE590" i="16"/>
  <c r="AE589" i="16"/>
  <c r="AE588" i="16"/>
  <c r="AE587" i="16"/>
  <c r="AE586" i="16"/>
  <c r="AE585" i="16"/>
  <c r="AE584" i="16"/>
  <c r="AE583" i="16"/>
  <c r="AE582" i="16"/>
  <c r="AE581" i="16"/>
  <c r="AE580" i="16"/>
  <c r="AE579" i="16"/>
  <c r="AE578" i="16"/>
  <c r="AE577" i="16"/>
  <c r="AE576" i="16"/>
  <c r="AE575" i="16"/>
  <c r="AE574" i="16"/>
  <c r="AE573" i="16"/>
  <c r="AE572" i="16"/>
  <c r="AE571" i="16"/>
  <c r="AE570" i="16"/>
  <c r="AE569" i="16"/>
  <c r="AE568" i="16"/>
  <c r="AE567" i="16"/>
  <c r="AE566" i="16"/>
  <c r="AE565" i="16"/>
  <c r="AE564" i="16"/>
  <c r="AE563" i="16"/>
  <c r="AE562" i="16"/>
  <c r="AE561" i="16"/>
  <c r="AE560" i="16"/>
  <c r="AE559" i="16"/>
  <c r="AE558" i="16"/>
  <c r="AE557" i="16"/>
  <c r="AE556" i="16"/>
  <c r="AE555" i="16"/>
  <c r="AE554" i="16"/>
  <c r="AE553" i="16"/>
  <c r="AE552" i="16"/>
  <c r="AE551" i="16"/>
  <c r="AE550" i="16"/>
  <c r="AE549" i="16"/>
  <c r="AE548" i="16"/>
  <c r="AE547" i="16"/>
  <c r="AE546" i="16"/>
  <c r="AE545" i="16"/>
  <c r="AE544" i="16"/>
  <c r="AE543" i="16"/>
  <c r="AE542" i="16"/>
  <c r="AE541" i="16"/>
  <c r="AE540" i="16"/>
  <c r="AE539" i="16"/>
  <c r="AE538" i="16"/>
  <c r="AE537" i="16"/>
  <c r="AE536" i="16"/>
  <c r="AE535" i="16"/>
  <c r="AE534" i="16"/>
  <c r="AE533" i="16"/>
  <c r="AE532" i="16"/>
  <c r="AE531" i="16"/>
  <c r="AE530" i="16"/>
  <c r="AE529" i="16"/>
  <c r="AE649" i="16"/>
  <c r="AE525" i="16"/>
  <c r="AE521" i="16"/>
  <c r="AE517" i="16"/>
  <c r="AE513" i="16"/>
  <c r="AE509" i="16"/>
  <c r="AE505" i="16"/>
  <c r="AE501" i="16"/>
  <c r="AE497" i="16"/>
  <c r="AE493" i="16"/>
  <c r="AE489" i="16"/>
  <c r="AE485" i="16"/>
  <c r="AE481" i="16"/>
  <c r="AE477" i="16"/>
  <c r="AE473" i="16"/>
  <c r="AE469" i="16"/>
  <c r="AE465" i="16"/>
  <c r="AE461" i="16"/>
  <c r="AE459" i="16"/>
  <c r="AE455" i="16"/>
  <c r="AE451" i="16"/>
  <c r="AE447" i="16"/>
  <c r="AE443" i="16"/>
  <c r="AE439" i="16"/>
  <c r="AE435" i="16"/>
  <c r="AE431" i="16"/>
  <c r="AE526" i="16"/>
  <c r="AE522" i="16"/>
  <c r="AE518" i="16"/>
  <c r="AE514" i="16"/>
  <c r="AE510" i="16"/>
  <c r="AE506" i="16"/>
  <c r="AE502" i="16"/>
  <c r="AE498" i="16"/>
  <c r="AE494" i="16"/>
  <c r="AE490" i="16"/>
  <c r="AE486" i="16"/>
  <c r="AE482" i="16"/>
  <c r="AE478" i="16"/>
  <c r="AE474" i="16"/>
  <c r="AE470" i="16"/>
  <c r="AE466" i="16"/>
  <c r="AE462" i="16"/>
  <c r="AE458" i="16"/>
  <c r="AE454" i="16"/>
  <c r="AE450" i="16"/>
  <c r="AE446" i="16"/>
  <c r="AE442" i="16"/>
  <c r="AE438" i="16"/>
  <c r="AE434" i="16"/>
  <c r="AE430" i="16"/>
  <c r="AE527" i="16"/>
  <c r="AE523" i="16"/>
  <c r="AE519" i="16"/>
  <c r="AE515" i="16"/>
  <c r="AE511" i="16"/>
  <c r="AE507" i="16"/>
  <c r="AE503" i="16"/>
  <c r="AE499" i="16"/>
  <c r="AE495" i="16"/>
  <c r="AE491" i="16"/>
  <c r="AE487" i="16"/>
  <c r="AE483" i="16"/>
  <c r="AE479" i="16"/>
  <c r="AE475" i="16"/>
  <c r="AE471" i="16"/>
  <c r="AE467" i="16"/>
  <c r="AE463" i="16"/>
  <c r="AE457" i="16"/>
  <c r="AE453" i="16"/>
  <c r="AE449" i="16"/>
  <c r="AE445" i="16"/>
  <c r="AE441" i="16"/>
  <c r="AE437" i="16"/>
  <c r="AE433" i="16"/>
  <c r="AE429" i="16"/>
  <c r="AE428" i="16"/>
  <c r="AE427" i="16"/>
  <c r="AE426" i="16"/>
  <c r="AE425" i="16"/>
  <c r="AE424" i="16"/>
  <c r="AE423" i="16"/>
  <c r="AE422" i="16"/>
  <c r="AE421" i="16"/>
  <c r="AE420" i="16"/>
  <c r="AE419" i="16"/>
  <c r="AE418" i="16"/>
  <c r="AE417" i="16"/>
  <c r="AE416" i="16"/>
  <c r="AE415" i="16"/>
  <c r="AE414" i="16"/>
  <c r="AE413" i="16"/>
  <c r="AE412" i="16"/>
  <c r="AE411" i="16"/>
  <c r="AE410" i="16"/>
  <c r="AE409" i="16"/>
  <c r="AE408" i="16"/>
  <c r="AE407" i="16"/>
  <c r="AE406" i="16"/>
  <c r="AE405" i="16"/>
  <c r="AE404" i="16"/>
  <c r="AE403" i="16"/>
  <c r="AE402" i="16"/>
  <c r="AE401" i="16"/>
  <c r="AE400" i="16"/>
  <c r="AE399" i="16"/>
  <c r="AE398" i="16"/>
  <c r="AE397" i="16"/>
  <c r="AE396" i="16"/>
  <c r="AE395" i="16"/>
  <c r="AE394" i="16"/>
  <c r="AE393" i="16"/>
  <c r="AE392" i="16"/>
  <c r="AE391" i="16"/>
  <c r="AE390" i="16"/>
  <c r="AE389" i="16"/>
  <c r="AE388" i="16"/>
  <c r="AE387" i="16"/>
  <c r="AE386" i="16"/>
  <c r="AE385" i="16"/>
  <c r="AE384" i="16"/>
  <c r="AE383" i="16"/>
  <c r="AE382" i="16"/>
  <c r="AE381" i="16"/>
  <c r="AE380" i="16"/>
  <c r="AE379" i="16"/>
  <c r="AE378" i="16"/>
  <c r="AE377" i="16"/>
  <c r="AE376" i="16"/>
  <c r="AE375" i="16"/>
  <c r="AE374" i="16"/>
  <c r="AE373" i="16"/>
  <c r="AE372" i="16"/>
  <c r="AE371" i="16"/>
  <c r="AE370" i="16"/>
  <c r="AE369" i="16"/>
  <c r="AE368" i="16"/>
  <c r="AE367" i="16"/>
  <c r="AE366" i="16"/>
  <c r="AE365" i="16"/>
  <c r="AE364" i="16"/>
  <c r="AE363" i="16"/>
  <c r="AE362" i="16"/>
  <c r="AE361" i="16"/>
  <c r="AE360" i="16"/>
  <c r="AE359" i="16"/>
  <c r="AE520" i="16"/>
  <c r="AE504" i="16"/>
  <c r="AE488" i="16"/>
  <c r="AE472" i="16"/>
  <c r="AE444" i="16"/>
  <c r="AE524" i="16"/>
  <c r="AE508" i="16"/>
  <c r="AE492" i="16"/>
  <c r="AE476" i="16"/>
  <c r="AE460" i="16"/>
  <c r="AE456" i="16"/>
  <c r="AE440" i="16"/>
  <c r="AE528" i="16"/>
  <c r="AE512" i="16"/>
  <c r="AE496" i="16"/>
  <c r="AE480" i="16"/>
  <c r="AE464" i="16"/>
  <c r="AE452" i="16"/>
  <c r="AE436" i="16"/>
  <c r="AE358" i="16"/>
  <c r="AE357" i="16"/>
  <c r="AE356" i="16"/>
  <c r="AE355" i="16"/>
  <c r="AE354" i="16"/>
  <c r="AE353" i="16"/>
  <c r="AE352" i="16"/>
  <c r="AE351" i="16"/>
  <c r="AE350" i="16"/>
  <c r="AE349" i="16"/>
  <c r="AE348" i="16"/>
  <c r="AE347" i="16"/>
  <c r="AE346" i="16"/>
  <c r="AE345" i="16"/>
  <c r="AE344" i="16"/>
  <c r="AE343" i="16"/>
  <c r="AE342" i="16"/>
  <c r="AE341" i="16"/>
  <c r="AE340" i="16"/>
  <c r="AE339" i="16"/>
  <c r="AE338" i="16"/>
  <c r="AE337" i="16"/>
  <c r="AE336" i="16"/>
  <c r="AE335" i="16"/>
  <c r="AE334" i="16"/>
  <c r="AE333" i="16"/>
  <c r="AE332" i="16"/>
  <c r="AE331" i="16"/>
  <c r="AE330" i="16"/>
  <c r="AE329" i="16"/>
  <c r="AE328" i="16"/>
  <c r="AE327" i="16"/>
  <c r="AE326" i="16"/>
  <c r="AE325" i="16"/>
  <c r="AE324" i="16"/>
  <c r="AE323" i="16"/>
  <c r="AE322" i="16"/>
  <c r="AE321" i="16"/>
  <c r="AE320" i="16"/>
  <c r="AE319" i="16"/>
  <c r="AE318" i="16"/>
  <c r="AE317" i="16"/>
  <c r="AE316" i="16"/>
  <c r="AE315" i="16"/>
  <c r="AE314" i="16"/>
  <c r="AE313" i="16"/>
  <c r="AE312" i="16"/>
  <c r="AE311" i="16"/>
  <c r="AE310" i="16"/>
  <c r="AE309" i="16"/>
  <c r="AE308" i="16"/>
  <c r="AE307" i="16"/>
  <c r="AE306" i="16"/>
  <c r="AE305" i="16"/>
  <c r="AE304" i="16"/>
  <c r="AE303" i="16"/>
  <c r="AE302" i="16"/>
  <c r="AE301" i="16"/>
  <c r="AE300" i="16"/>
  <c r="AE299" i="16"/>
  <c r="AE298" i="16"/>
  <c r="AE297" i="16"/>
  <c r="AE296" i="16"/>
  <c r="AE295" i="16"/>
  <c r="AE294" i="16"/>
  <c r="AE293" i="16"/>
  <c r="AE292" i="16"/>
  <c r="AE291" i="16"/>
  <c r="AE290" i="16"/>
  <c r="AE289" i="16"/>
  <c r="AE288" i="16"/>
  <c r="AE287" i="16"/>
  <c r="AE286" i="16"/>
  <c r="AE285" i="16"/>
  <c r="AE284" i="16"/>
  <c r="AE283" i="16"/>
  <c r="AE282" i="16"/>
  <c r="AE281" i="16"/>
  <c r="AE280" i="16"/>
  <c r="AE279" i="16"/>
  <c r="AE278" i="16"/>
  <c r="AE277" i="16"/>
  <c r="AE276" i="16"/>
  <c r="AE275" i="16"/>
  <c r="AE274" i="16"/>
  <c r="AE273" i="16"/>
  <c r="AE272" i="16"/>
  <c r="AE271" i="16"/>
  <c r="AE270" i="16"/>
  <c r="AE269" i="16"/>
  <c r="AE268" i="16"/>
  <c r="AE267" i="16"/>
  <c r="AE266" i="16"/>
  <c r="AE265" i="16"/>
  <c r="AE264" i="16"/>
  <c r="AE263" i="16"/>
  <c r="AE262" i="16"/>
  <c r="AE516" i="16"/>
  <c r="AE468" i="16"/>
  <c r="AE448" i="16"/>
  <c r="AE484" i="16"/>
  <c r="AE432" i="16"/>
  <c r="AE261" i="16"/>
  <c r="AE260" i="16"/>
  <c r="AE259" i="16"/>
  <c r="AE258" i="16"/>
  <c r="AE257" i="16"/>
  <c r="AE256" i="16"/>
  <c r="AE255" i="16"/>
  <c r="AE254" i="16"/>
  <c r="AE253" i="16"/>
  <c r="AE252" i="16"/>
  <c r="AE251" i="16"/>
  <c r="AE250" i="16"/>
  <c r="AE249" i="16"/>
  <c r="AE248" i="16"/>
  <c r="AE247" i="16"/>
  <c r="AE246" i="16"/>
  <c r="AE245" i="16"/>
  <c r="AE244" i="16"/>
  <c r="AE243" i="16"/>
  <c r="AE242" i="16"/>
  <c r="AE241" i="16"/>
  <c r="AE240" i="16"/>
  <c r="AE239" i="16"/>
  <c r="AE238" i="16"/>
  <c r="AE237" i="16"/>
  <c r="AE236" i="16"/>
  <c r="AE235" i="16"/>
  <c r="AE234" i="16"/>
  <c r="AE233" i="16"/>
  <c r="AE232" i="16"/>
  <c r="AE231" i="16"/>
  <c r="AE230" i="16"/>
  <c r="AE229" i="16"/>
  <c r="AE228" i="16"/>
  <c r="AE227" i="16"/>
  <c r="AE226" i="16"/>
  <c r="AE225" i="16"/>
  <c r="AE224" i="16"/>
  <c r="AE223" i="16"/>
  <c r="AE222" i="16"/>
  <c r="AE221" i="16"/>
  <c r="AE220" i="16"/>
  <c r="AE219" i="16"/>
  <c r="AE218" i="16"/>
  <c r="AE217" i="16"/>
  <c r="AE216" i="16"/>
  <c r="AE215" i="16"/>
  <c r="AE214" i="16"/>
  <c r="AE213" i="16"/>
  <c r="AE212" i="16"/>
  <c r="AE211" i="16"/>
  <c r="AE210" i="16"/>
  <c r="AE209" i="16"/>
  <c r="AE208" i="16"/>
  <c r="AE207" i="16"/>
  <c r="AE206" i="16"/>
  <c r="AE205" i="16"/>
  <c r="AE204" i="16"/>
  <c r="AE203" i="16"/>
  <c r="AE202" i="16"/>
  <c r="AE201" i="16"/>
  <c r="AE200" i="16"/>
  <c r="AE199" i="16"/>
  <c r="AE198" i="16"/>
  <c r="AE197" i="16"/>
  <c r="AE196" i="16"/>
  <c r="AE195" i="16"/>
  <c r="AE194" i="16"/>
  <c r="AE193" i="16"/>
  <c r="AE192" i="16"/>
  <c r="AE191" i="16"/>
  <c r="AE190" i="16"/>
  <c r="AE189" i="16"/>
  <c r="AE188" i="16"/>
  <c r="AE187" i="16"/>
  <c r="AE186" i="16"/>
  <c r="AE185" i="16"/>
  <c r="AE184" i="16"/>
  <c r="AE183" i="16"/>
  <c r="AE182" i="16"/>
  <c r="AE181" i="16"/>
  <c r="AE180" i="16"/>
  <c r="AE179" i="16"/>
  <c r="AE178" i="16"/>
  <c r="AE177" i="16"/>
  <c r="AE176" i="16"/>
  <c r="AE175" i="16"/>
  <c r="AE174" i="16"/>
  <c r="AE173" i="16"/>
  <c r="AE172" i="16"/>
  <c r="AE171" i="16"/>
  <c r="AE170" i="16"/>
  <c r="AE169" i="16"/>
  <c r="AE168" i="16"/>
  <c r="AE167" i="16"/>
  <c r="AE166" i="16"/>
  <c r="AE165" i="16"/>
  <c r="AE164" i="16"/>
  <c r="AE163" i="16"/>
  <c r="AE162" i="16"/>
  <c r="AE161" i="16"/>
  <c r="AE160" i="16"/>
  <c r="AE159" i="16"/>
  <c r="AE500" i="16"/>
  <c r="AJ653" i="16"/>
  <c r="AJ652" i="16"/>
  <c r="AJ651" i="16"/>
  <c r="AJ650" i="16"/>
  <c r="AJ649" i="16"/>
  <c r="AJ648" i="16"/>
  <c r="AJ647" i="16"/>
  <c r="AJ646" i="16"/>
  <c r="AJ645" i="16"/>
  <c r="AJ644" i="16"/>
  <c r="AJ643" i="16"/>
  <c r="AJ642" i="16"/>
  <c r="AJ639" i="16"/>
  <c r="AJ635" i="16"/>
  <c r="AJ631" i="16"/>
  <c r="AJ627" i="16"/>
  <c r="AJ623" i="16"/>
  <c r="AJ619" i="16"/>
  <c r="AJ615" i="16"/>
  <c r="AJ611" i="16"/>
  <c r="AJ607" i="16"/>
  <c r="AJ603" i="16"/>
  <c r="AJ599" i="16"/>
  <c r="AJ595" i="16"/>
  <c r="AJ640" i="16"/>
  <c r="AJ636" i="16"/>
  <c r="AJ632" i="16"/>
  <c r="AJ628" i="16"/>
  <c r="AJ624" i="16"/>
  <c r="AJ620" i="16"/>
  <c r="AJ616" i="16"/>
  <c r="AJ612" i="16"/>
  <c r="AJ608" i="16"/>
  <c r="AJ604" i="16"/>
  <c r="AJ600" i="16"/>
  <c r="AJ596" i="16"/>
  <c r="AJ641" i="16"/>
  <c r="AJ637" i="16"/>
  <c r="AJ633" i="16"/>
  <c r="AJ629" i="16"/>
  <c r="AJ625" i="16"/>
  <c r="AJ621" i="16"/>
  <c r="AJ617" i="16"/>
  <c r="AJ613" i="16"/>
  <c r="AJ609" i="16"/>
  <c r="AJ605" i="16"/>
  <c r="AJ601" i="16"/>
  <c r="AJ597" i="16"/>
  <c r="AJ593" i="16"/>
  <c r="AJ626" i="16"/>
  <c r="AJ610" i="16"/>
  <c r="AJ594" i="16"/>
  <c r="AJ591" i="16"/>
  <c r="AJ587" i="16"/>
  <c r="AJ583" i="16"/>
  <c r="AJ579" i="16"/>
  <c r="AJ575" i="16"/>
  <c r="AJ571" i="16"/>
  <c r="AJ567" i="16"/>
  <c r="AJ563" i="16"/>
  <c r="AJ559" i="16"/>
  <c r="AJ555" i="16"/>
  <c r="AJ551" i="16"/>
  <c r="AJ630" i="16"/>
  <c r="AJ614" i="16"/>
  <c r="AJ598" i="16"/>
  <c r="AJ590" i="16"/>
  <c r="AJ586" i="16"/>
  <c r="AJ582" i="16"/>
  <c r="AJ578" i="16"/>
  <c r="AJ574" i="16"/>
  <c r="AJ570" i="16"/>
  <c r="AJ566" i="16"/>
  <c r="AJ562" i="16"/>
  <c r="AJ558" i="16"/>
  <c r="AJ554" i="16"/>
  <c r="AJ550" i="16"/>
  <c r="AJ634" i="16"/>
  <c r="AJ618" i="16"/>
  <c r="AJ602" i="16"/>
  <c r="AJ589" i="16"/>
  <c r="AJ585" i="16"/>
  <c r="AJ581" i="16"/>
  <c r="AJ577" i="16"/>
  <c r="AJ573" i="16"/>
  <c r="AJ569" i="16"/>
  <c r="AJ565" i="16"/>
  <c r="AJ561" i="16"/>
  <c r="AJ557" i="16"/>
  <c r="AJ553" i="16"/>
  <c r="AJ622" i="16"/>
  <c r="AJ584" i="16"/>
  <c r="AJ568" i="16"/>
  <c r="AJ552" i="16"/>
  <c r="AJ546" i="16"/>
  <c r="AJ542" i="16"/>
  <c r="AJ538" i="16"/>
  <c r="AJ534" i="16"/>
  <c r="AJ530" i="16"/>
  <c r="AJ638" i="16"/>
  <c r="AJ580" i="16"/>
  <c r="AJ564" i="16"/>
  <c r="AJ547" i="16"/>
  <c r="AJ543" i="16"/>
  <c r="AJ539" i="16"/>
  <c r="AJ535" i="16"/>
  <c r="AJ531" i="16"/>
  <c r="AJ592" i="16"/>
  <c r="AJ576" i="16"/>
  <c r="AJ560" i="16"/>
  <c r="AJ548" i="16"/>
  <c r="AJ544" i="16"/>
  <c r="AJ540" i="16"/>
  <c r="AJ536" i="16"/>
  <c r="AJ532" i="16"/>
  <c r="AJ527" i="16"/>
  <c r="AJ526" i="16"/>
  <c r="AJ525" i="16"/>
  <c r="AJ524" i="16"/>
  <c r="AJ523" i="16"/>
  <c r="AJ522" i="16"/>
  <c r="AJ521" i="16"/>
  <c r="AJ520" i="16"/>
  <c r="AJ519" i="16"/>
  <c r="AJ518" i="16"/>
  <c r="AJ517" i="16"/>
  <c r="AJ516" i="16"/>
  <c r="AJ515" i="16"/>
  <c r="AJ514" i="16"/>
  <c r="AJ513" i="16"/>
  <c r="AJ512" i="16"/>
  <c r="AJ511" i="16"/>
  <c r="AJ510" i="16"/>
  <c r="AJ509" i="16"/>
  <c r="AJ508" i="16"/>
  <c r="AJ507" i="16"/>
  <c r="AJ506" i="16"/>
  <c r="AJ505" i="16"/>
  <c r="AJ504" i="16"/>
  <c r="AJ503" i="16"/>
  <c r="AJ502" i="16"/>
  <c r="AJ501" i="16"/>
  <c r="AJ500" i="16"/>
  <c r="AJ499" i="16"/>
  <c r="AJ498" i="16"/>
  <c r="AJ497" i="16"/>
  <c r="AJ496" i="16"/>
  <c r="AJ495" i="16"/>
  <c r="AJ494" i="16"/>
  <c r="AJ493" i="16"/>
  <c r="AJ492" i="16"/>
  <c r="AJ491" i="16"/>
  <c r="AJ490" i="16"/>
  <c r="AJ489" i="16"/>
  <c r="AJ488" i="16"/>
  <c r="AJ487" i="16"/>
  <c r="AJ486" i="16"/>
  <c r="AJ485" i="16"/>
  <c r="AJ484" i="16"/>
  <c r="AJ483" i="16"/>
  <c r="AJ482" i="16"/>
  <c r="AJ481" i="16"/>
  <c r="AJ480" i="16"/>
  <c r="AJ479" i="16"/>
  <c r="AJ478" i="16"/>
  <c r="AJ477" i="16"/>
  <c r="AJ476" i="16"/>
  <c r="AJ475" i="16"/>
  <c r="AJ474" i="16"/>
  <c r="AJ473" i="16"/>
  <c r="AJ472" i="16"/>
  <c r="AJ471" i="16"/>
  <c r="AJ470" i="16"/>
  <c r="AJ469" i="16"/>
  <c r="AJ468" i="16"/>
  <c r="AJ467" i="16"/>
  <c r="AJ466" i="16"/>
  <c r="AJ465" i="16"/>
  <c r="AJ464" i="16"/>
  <c r="AJ463" i="16"/>
  <c r="AJ462" i="16"/>
  <c r="AJ461" i="16"/>
  <c r="AJ460" i="16"/>
  <c r="AJ459" i="16"/>
  <c r="AJ458" i="16"/>
  <c r="AJ457" i="16"/>
  <c r="AJ456" i="16"/>
  <c r="AJ455" i="16"/>
  <c r="AJ454" i="16"/>
  <c r="AJ453" i="16"/>
  <c r="AJ452" i="16"/>
  <c r="AJ451" i="16"/>
  <c r="AJ450" i="16"/>
  <c r="AJ449" i="16"/>
  <c r="AJ448" i="16"/>
  <c r="AJ447" i="16"/>
  <c r="AJ446" i="16"/>
  <c r="AJ445" i="16"/>
  <c r="AJ444" i="16"/>
  <c r="AJ443" i="16"/>
  <c r="AJ442" i="16"/>
  <c r="AJ441" i="16"/>
  <c r="AJ440" i="16"/>
  <c r="AJ439" i="16"/>
  <c r="AJ438" i="16"/>
  <c r="AJ437" i="16"/>
  <c r="AJ436" i="16"/>
  <c r="AJ435" i="16"/>
  <c r="AJ434" i="16"/>
  <c r="AJ433" i="16"/>
  <c r="AJ432" i="16"/>
  <c r="AJ431" i="16"/>
  <c r="AJ430" i="16"/>
  <c r="AJ429" i="16"/>
  <c r="AJ588" i="16"/>
  <c r="AJ541" i="16"/>
  <c r="AJ606" i="16"/>
  <c r="AJ572" i="16"/>
  <c r="AJ545" i="16"/>
  <c r="AJ529" i="16"/>
  <c r="AJ428" i="16"/>
  <c r="AJ427" i="16"/>
  <c r="AJ426" i="16"/>
  <c r="AM426" i="16" s="1"/>
  <c r="AJ425" i="16"/>
  <c r="AJ424" i="16"/>
  <c r="AJ423" i="16"/>
  <c r="AJ422" i="16"/>
  <c r="AJ421" i="16"/>
  <c r="AJ420" i="16"/>
  <c r="AJ419" i="16"/>
  <c r="AJ418" i="16"/>
  <c r="AJ417" i="16"/>
  <c r="AJ416" i="16"/>
  <c r="AJ415" i="16"/>
  <c r="AJ414" i="16"/>
  <c r="AJ413" i="16"/>
  <c r="AJ412" i="16"/>
  <c r="AJ411" i="16"/>
  <c r="AJ410" i="16"/>
  <c r="AJ409" i="16"/>
  <c r="AJ408" i="16"/>
  <c r="AJ407" i="16"/>
  <c r="AJ406" i="16"/>
  <c r="AJ405" i="16"/>
  <c r="AJ404" i="16"/>
  <c r="AJ403" i="16"/>
  <c r="AJ402" i="16"/>
  <c r="AJ401" i="16"/>
  <c r="AJ400" i="16"/>
  <c r="AJ399" i="16"/>
  <c r="AJ398" i="16"/>
  <c r="AJ397" i="16"/>
  <c r="AJ396" i="16"/>
  <c r="AJ395" i="16"/>
  <c r="AJ394" i="16"/>
  <c r="AJ393" i="16"/>
  <c r="AJ392" i="16"/>
  <c r="AJ391" i="16"/>
  <c r="AJ390" i="16"/>
  <c r="AJ389" i="16"/>
  <c r="AJ388" i="16"/>
  <c r="AJ387" i="16"/>
  <c r="AJ386" i="16"/>
  <c r="AJ385" i="16"/>
  <c r="AJ384" i="16"/>
  <c r="AJ383" i="16"/>
  <c r="AJ382" i="16"/>
  <c r="AJ381" i="16"/>
  <c r="AJ380" i="16"/>
  <c r="AJ379" i="16"/>
  <c r="AJ378" i="16"/>
  <c r="AJ377" i="16"/>
  <c r="AJ376" i="16"/>
  <c r="AJ375" i="16"/>
  <c r="AJ374" i="16"/>
  <c r="AJ373" i="16"/>
  <c r="AJ372" i="16"/>
  <c r="AJ371" i="16"/>
  <c r="AJ370" i="16"/>
  <c r="AJ369" i="16"/>
  <c r="AJ368" i="16"/>
  <c r="AJ367" i="16"/>
  <c r="AJ366" i="16"/>
  <c r="AJ365" i="16"/>
  <c r="AJ364" i="16"/>
  <c r="AJ363" i="16"/>
  <c r="AJ362" i="16"/>
  <c r="AJ361" i="16"/>
  <c r="AJ360" i="16"/>
  <c r="AJ359" i="16"/>
  <c r="AJ556" i="16"/>
  <c r="AJ549" i="16"/>
  <c r="AJ533" i="16"/>
  <c r="AJ528" i="16"/>
  <c r="AJ537" i="16"/>
  <c r="AJ358" i="16"/>
  <c r="AJ357" i="16"/>
  <c r="AJ356" i="16"/>
  <c r="AJ355" i="16"/>
  <c r="AJ354" i="16"/>
  <c r="AJ353" i="16"/>
  <c r="AJ352" i="16"/>
  <c r="AJ351" i="16"/>
  <c r="AJ350" i="16"/>
  <c r="AJ349" i="16"/>
  <c r="AJ348" i="16"/>
  <c r="AJ347" i="16"/>
  <c r="AJ346" i="16"/>
  <c r="AJ345" i="16"/>
  <c r="AJ344" i="16"/>
  <c r="AJ343" i="16"/>
  <c r="AJ342" i="16"/>
  <c r="AJ341" i="16"/>
  <c r="AJ340" i="16"/>
  <c r="AJ339" i="16"/>
  <c r="AJ338" i="16"/>
  <c r="AJ337" i="16"/>
  <c r="AJ336" i="16"/>
  <c r="AJ335" i="16"/>
  <c r="AJ334" i="16"/>
  <c r="AJ333" i="16"/>
  <c r="AJ332" i="16"/>
  <c r="AJ331" i="16"/>
  <c r="AJ330" i="16"/>
  <c r="AJ329" i="16"/>
  <c r="AJ328" i="16"/>
  <c r="AJ327" i="16"/>
  <c r="AJ326" i="16"/>
  <c r="AJ325" i="16"/>
  <c r="AJ324" i="16"/>
  <c r="AJ323" i="16"/>
  <c r="AJ322" i="16"/>
  <c r="AJ321" i="16"/>
  <c r="AJ320" i="16"/>
  <c r="AJ319" i="16"/>
  <c r="AJ318" i="16"/>
  <c r="AJ317" i="16"/>
  <c r="AJ316" i="16"/>
  <c r="AJ315" i="16"/>
  <c r="AJ314" i="16"/>
  <c r="AJ313" i="16"/>
  <c r="AJ312" i="16"/>
  <c r="AJ311" i="16"/>
  <c r="AJ310" i="16"/>
  <c r="AJ309" i="16"/>
  <c r="AJ308" i="16"/>
  <c r="AJ307" i="16"/>
  <c r="AJ306" i="16"/>
  <c r="AJ305" i="16"/>
  <c r="AJ304" i="16"/>
  <c r="AJ303" i="16"/>
  <c r="AJ302" i="16"/>
  <c r="AJ301" i="16"/>
  <c r="AJ300" i="16"/>
  <c r="AJ299" i="16"/>
  <c r="AJ298" i="16"/>
  <c r="AJ297" i="16"/>
  <c r="AJ296" i="16"/>
  <c r="AJ295" i="16"/>
  <c r="AJ294" i="16"/>
  <c r="AJ293" i="16"/>
  <c r="AJ292" i="16"/>
  <c r="AJ291" i="16"/>
  <c r="AJ290" i="16"/>
  <c r="AJ289" i="16"/>
  <c r="AJ288" i="16"/>
  <c r="AJ287" i="16"/>
  <c r="AJ286" i="16"/>
  <c r="AJ285" i="16"/>
  <c r="AJ284" i="16"/>
  <c r="AJ283" i="16"/>
  <c r="AJ282" i="16"/>
  <c r="AJ281" i="16"/>
  <c r="AJ280" i="16"/>
  <c r="AJ279" i="16"/>
  <c r="AJ278" i="16"/>
  <c r="AJ277" i="16"/>
  <c r="AJ276" i="16"/>
  <c r="AJ275" i="16"/>
  <c r="AJ274" i="16"/>
  <c r="AJ270" i="16"/>
  <c r="AJ266" i="16"/>
  <c r="AJ262" i="16"/>
  <c r="AJ273" i="16"/>
  <c r="AJ269" i="16"/>
  <c r="AJ265" i="16"/>
  <c r="AJ261" i="16"/>
  <c r="AJ260" i="16"/>
  <c r="AJ259" i="16"/>
  <c r="AJ258" i="16"/>
  <c r="AJ257" i="16"/>
  <c r="AJ256" i="16"/>
  <c r="AJ255" i="16"/>
  <c r="AJ254" i="16"/>
  <c r="AJ253" i="16"/>
  <c r="AJ252" i="16"/>
  <c r="AJ251" i="16"/>
  <c r="AJ250" i="16"/>
  <c r="AJ249" i="16"/>
  <c r="AJ248" i="16"/>
  <c r="AJ247" i="16"/>
  <c r="AJ246" i="16"/>
  <c r="AJ245" i="16"/>
  <c r="AJ244" i="16"/>
  <c r="AJ243" i="16"/>
  <c r="AJ242" i="16"/>
  <c r="AJ241" i="16"/>
  <c r="AJ240" i="16"/>
  <c r="AJ239" i="16"/>
  <c r="AJ238" i="16"/>
  <c r="AJ237" i="16"/>
  <c r="AJ236" i="16"/>
  <c r="AJ235" i="16"/>
  <c r="AJ234" i="16"/>
  <c r="AJ233" i="16"/>
  <c r="AJ232" i="16"/>
  <c r="AJ231" i="16"/>
  <c r="AJ230" i="16"/>
  <c r="AJ229" i="16"/>
  <c r="AJ228" i="16"/>
  <c r="AJ227" i="16"/>
  <c r="AJ226" i="16"/>
  <c r="AJ225" i="16"/>
  <c r="AJ224" i="16"/>
  <c r="AJ223" i="16"/>
  <c r="AJ222" i="16"/>
  <c r="AJ221" i="16"/>
  <c r="AJ220" i="16"/>
  <c r="AJ219" i="16"/>
  <c r="AJ218" i="16"/>
  <c r="AJ217" i="16"/>
  <c r="AJ216" i="16"/>
  <c r="AJ215" i="16"/>
  <c r="AJ214" i="16"/>
  <c r="AJ213" i="16"/>
  <c r="AJ212" i="16"/>
  <c r="AJ211" i="16"/>
  <c r="AJ210" i="16"/>
  <c r="AJ209" i="16"/>
  <c r="AJ208" i="16"/>
  <c r="AJ207" i="16"/>
  <c r="AJ206" i="16"/>
  <c r="AJ205" i="16"/>
  <c r="AJ204" i="16"/>
  <c r="AJ203" i="16"/>
  <c r="AJ202" i="16"/>
  <c r="AJ201" i="16"/>
  <c r="AJ200" i="16"/>
  <c r="AJ199" i="16"/>
  <c r="AJ198" i="16"/>
  <c r="AJ197" i="16"/>
  <c r="AJ196" i="16"/>
  <c r="AJ195" i="16"/>
  <c r="AJ194" i="16"/>
  <c r="AJ193" i="16"/>
  <c r="AJ192" i="16"/>
  <c r="AJ191" i="16"/>
  <c r="AJ190" i="16"/>
  <c r="AJ189" i="16"/>
  <c r="AJ188" i="16"/>
  <c r="AJ187" i="16"/>
  <c r="AJ186" i="16"/>
  <c r="AJ185" i="16"/>
  <c r="AJ184" i="16"/>
  <c r="AJ183" i="16"/>
  <c r="AJ182" i="16"/>
  <c r="AJ181" i="16"/>
  <c r="AJ180" i="16"/>
  <c r="AJ179" i="16"/>
  <c r="AJ178" i="16"/>
  <c r="AJ177" i="16"/>
  <c r="AJ176" i="16"/>
  <c r="AJ175" i="16"/>
  <c r="AJ174" i="16"/>
  <c r="AJ173" i="16"/>
  <c r="AJ172" i="16"/>
  <c r="AJ171" i="16"/>
  <c r="AJ170" i="16"/>
  <c r="AJ169" i="16"/>
  <c r="AJ168" i="16"/>
  <c r="AJ167" i="16"/>
  <c r="AJ166" i="16"/>
  <c r="AJ165" i="16"/>
  <c r="AJ164" i="16"/>
  <c r="AJ163" i="16"/>
  <c r="AJ162" i="16"/>
  <c r="AJ161" i="16"/>
  <c r="AJ160" i="16"/>
  <c r="AJ159" i="16"/>
  <c r="AJ272" i="16"/>
  <c r="AJ268" i="16"/>
  <c r="AJ264" i="16"/>
  <c r="AJ267" i="16"/>
  <c r="AJ263" i="16"/>
  <c r="AJ271" i="16"/>
  <c r="U87" i="17"/>
  <c r="U84" i="17"/>
  <c r="U92" i="17"/>
  <c r="U89" i="17"/>
  <c r="U95" i="17"/>
  <c r="U88" i="17"/>
  <c r="U93" i="17"/>
  <c r="U91" i="17"/>
  <c r="U86" i="17"/>
  <c r="U94" i="17"/>
  <c r="U85" i="17"/>
  <c r="AM306" i="16"/>
  <c r="AM650" i="16" l="1"/>
  <c r="AM309" i="16"/>
  <c r="AM272" i="16"/>
  <c r="AM277" i="16"/>
  <c r="AM322" i="16"/>
  <c r="AM290" i="16"/>
  <c r="AM581" i="16"/>
  <c r="AM636" i="16"/>
  <c r="AM601" i="16"/>
  <c r="AM583" i="16"/>
  <c r="AM630" i="16"/>
  <c r="AM167" i="16"/>
  <c r="AM244" i="16"/>
  <c r="AM320" i="16"/>
  <c r="AM587" i="16"/>
  <c r="AM425" i="16"/>
  <c r="AM172" i="16"/>
  <c r="AM471" i="16"/>
  <c r="AM317" i="16"/>
  <c r="AM394" i="16"/>
  <c r="AM638" i="16"/>
  <c r="AM326" i="16"/>
  <c r="AM294" i="16"/>
  <c r="AM250" i="16"/>
  <c r="AM218" i="16"/>
  <c r="AM233" i="16"/>
  <c r="AM505" i="16"/>
  <c r="AM264" i="16"/>
  <c r="AM230" i="16"/>
  <c r="AM198" i="16"/>
  <c r="AM550" i="16"/>
  <c r="AM347" i="16"/>
  <c r="AM653" i="16"/>
  <c r="AM174" i="16"/>
  <c r="AM548" i="16"/>
  <c r="AM393" i="16"/>
  <c r="AM225" i="16"/>
  <c r="AM165" i="16"/>
  <c r="AM615" i="16"/>
  <c r="AM553" i="16"/>
  <c r="AM489" i="16"/>
  <c r="AM528" i="16"/>
  <c r="AM403" i="16"/>
  <c r="AM384" i="16"/>
  <c r="AM335" i="16"/>
  <c r="AM440" i="16"/>
  <c r="AM349" i="16"/>
  <c r="AM453" i="16"/>
  <c r="AM397" i="16"/>
  <c r="AM470" i="16"/>
  <c r="AM616" i="16"/>
  <c r="AM566" i="16"/>
  <c r="AM595" i="16"/>
  <c r="AM323" i="16"/>
  <c r="AM464" i="16"/>
  <c r="AM554" i="16"/>
  <c r="AM603" i="16"/>
  <c r="AM276" i="16"/>
  <c r="AM252" i="16"/>
  <c r="AM614" i="16"/>
  <c r="AM265" i="16"/>
  <c r="AM486" i="16"/>
  <c r="AM549" i="16"/>
  <c r="AM599" i="16"/>
  <c r="AM647" i="16"/>
  <c r="AM648" i="16"/>
  <c r="AM592" i="16"/>
  <c r="AM219" i="16"/>
  <c r="AM481" i="16"/>
  <c r="AM462" i="16"/>
  <c r="AM401" i="16"/>
  <c r="AM494" i="16"/>
  <c r="AM441" i="16"/>
  <c r="AM234" i="16"/>
  <c r="AM246" i="16"/>
  <c r="AM214" i="16"/>
  <c r="AM182" i="16"/>
  <c r="AM379" i="16"/>
  <c r="AM610" i="16"/>
  <c r="AM281" i="16"/>
  <c r="AM278" i="16"/>
  <c r="AM433" i="16"/>
  <c r="AM369" i="16"/>
  <c r="AM301" i="16"/>
  <c r="AM396" i="16"/>
  <c r="AM594" i="16"/>
  <c r="AM484" i="16"/>
  <c r="AM180" i="16"/>
  <c r="AM299" i="16"/>
  <c r="AM513" i="16"/>
  <c r="AM545" i="16"/>
  <c r="AM194" i="16"/>
  <c r="AM544" i="16"/>
  <c r="AM179" i="16"/>
  <c r="AM632" i="16"/>
  <c r="AM245" i="16"/>
  <c r="AM213" i="16"/>
  <c r="AM176" i="16"/>
  <c r="AM585" i="16"/>
  <c r="AM340" i="16"/>
  <c r="AM649" i="16"/>
  <c r="AM551" i="16"/>
  <c r="AM546" i="16"/>
  <c r="AM333" i="16"/>
  <c r="AM618" i="16"/>
  <c r="AM598" i="16"/>
  <c r="AM399" i="16"/>
  <c r="AM526" i="16"/>
  <c r="AM334" i="16"/>
  <c r="AM302" i="16"/>
  <c r="AM258" i="16"/>
  <c r="AM226" i="16"/>
  <c r="AM282" i="16"/>
  <c r="AM435" i="16"/>
  <c r="AM371" i="16"/>
  <c r="AM357" i="16"/>
  <c r="AM535" i="16"/>
  <c r="AM406" i="16"/>
  <c r="AM502" i="16"/>
  <c r="AM538" i="16"/>
  <c r="AM499" i="16"/>
  <c r="AM644" i="16"/>
  <c r="AM288" i="16"/>
  <c r="AM175" i="16"/>
  <c r="AM241" i="16"/>
  <c r="AM269" i="16"/>
  <c r="AM314" i="16"/>
  <c r="AM280" i="16"/>
  <c r="AM238" i="16"/>
  <c r="AM206" i="16"/>
  <c r="AM267" i="16"/>
  <c r="AM271" i="16"/>
  <c r="AM316" i="16"/>
  <c r="AM240" i="16"/>
  <c r="AM208" i="16"/>
  <c r="AM613" i="16"/>
  <c r="AM487" i="16"/>
  <c r="AM305" i="16"/>
  <c r="AM373" i="16"/>
  <c r="AM589" i="16"/>
  <c r="AM374" i="16"/>
  <c r="AM474" i="16"/>
  <c r="AM459" i="16"/>
  <c r="AM485" i="16"/>
  <c r="AM560" i="16"/>
  <c r="AM520" i="16"/>
  <c r="AM260" i="16"/>
  <c r="AM607" i="16"/>
  <c r="AM434" i="16"/>
  <c r="AM304" i="16"/>
  <c r="AM541" i="16"/>
  <c r="AM509" i="16"/>
  <c r="AM586" i="16"/>
  <c r="AM327" i="16"/>
  <c r="AM197" i="16"/>
  <c r="AM259" i="16"/>
  <c r="AM596" i="16"/>
  <c r="AM178" i="16"/>
  <c r="AM510" i="16"/>
  <c r="AM274" i="16"/>
  <c r="AM365" i="16"/>
  <c r="AM429" i="16"/>
  <c r="AM624" i="16"/>
  <c r="AM558" i="16"/>
  <c r="AM412" i="16"/>
  <c r="AM358" i="16"/>
  <c r="AM209" i="16"/>
  <c r="AM634" i="16"/>
  <c r="AM521" i="16"/>
  <c r="AM580" i="16"/>
  <c r="AM303" i="16"/>
  <c r="AM263" i="16"/>
  <c r="AM308" i="16"/>
  <c r="AM232" i="16"/>
  <c r="AM200" i="16"/>
  <c r="AM247" i="16"/>
  <c r="AM215" i="16"/>
  <c r="AM181" i="16"/>
  <c r="AM651" i="16"/>
  <c r="AM449" i="16"/>
  <c r="AM385" i="16"/>
  <c r="AM253" i="16"/>
  <c r="AM221" i="16"/>
  <c r="AM193" i="16"/>
  <c r="AM184" i="16"/>
  <c r="AM161" i="16"/>
  <c r="AM344" i="16"/>
  <c r="AM442" i="16"/>
  <c r="AM390" i="16"/>
  <c r="AM424" i="16"/>
  <c r="AM467" i="16"/>
  <c r="AM531" i="16"/>
  <c r="AM572" i="16"/>
  <c r="AM622" i="16"/>
  <c r="AM339" i="16"/>
  <c r="AM418" i="16"/>
  <c r="AM372" i="16"/>
  <c r="AM375" i="16"/>
  <c r="AM439" i="16"/>
  <c r="AM490" i="16"/>
  <c r="AM476" i="16"/>
  <c r="AM557" i="16"/>
  <c r="AM443" i="16"/>
  <c r="AM236" i="16"/>
  <c r="AM159" i="16"/>
  <c r="AM516" i="16"/>
  <c r="AM498" i="16"/>
  <c r="AM270" i="16"/>
  <c r="AM328" i="16"/>
  <c r="AM497" i="16"/>
  <c r="AM404" i="16"/>
  <c r="AM227" i="16"/>
  <c r="AM420" i="16"/>
  <c r="AM621" i="16"/>
  <c r="AM559" i="16"/>
  <c r="AM495" i="16"/>
  <c r="AM409" i="16"/>
  <c r="AM408" i="16"/>
  <c r="AM341" i="16"/>
  <c r="AM164" i="16"/>
  <c r="AM514" i="16"/>
  <c r="AM448" i="16"/>
  <c r="AM388" i="16"/>
  <c r="AM239" i="16"/>
  <c r="AM207" i="16"/>
  <c r="AM170" i="16"/>
  <c r="AM590" i="16"/>
  <c r="AM386" i="16"/>
  <c r="AM338" i="16"/>
  <c r="AM455" i="16"/>
  <c r="AM518" i="16"/>
  <c r="AM475" i="16"/>
  <c r="AM539" i="16"/>
  <c r="AM643" i="16"/>
  <c r="AM540" i="16"/>
  <c r="AM382" i="16"/>
  <c r="AM251" i="16"/>
  <c r="AM395" i="16"/>
  <c r="AM212" i="16"/>
  <c r="AM411" i="16"/>
  <c r="AM295" i="16"/>
  <c r="AM427" i="16"/>
  <c r="AM517" i="16"/>
  <c r="AM189" i="16"/>
  <c r="AM568" i="16"/>
  <c r="AM329" i="16"/>
  <c r="AM503" i="16"/>
  <c r="AM576" i="16"/>
  <c r="AM473" i="16"/>
  <c r="AM407" i="16"/>
  <c r="AM342" i="16"/>
  <c r="AM389" i="16"/>
  <c r="AM201" i="16"/>
  <c r="AM235" i="16"/>
  <c r="AM285" i="16"/>
  <c r="AM186" i="16"/>
  <c r="AM262" i="16"/>
  <c r="AM331" i="16"/>
  <c r="AM492" i="16"/>
  <c r="AM465" i="16"/>
  <c r="AM588" i="16"/>
  <c r="AM623" i="16"/>
  <c r="AM515" i="16"/>
  <c r="AM556" i="16"/>
  <c r="AM547" i="16"/>
  <c r="AM609" i="16"/>
  <c r="AM652" i="16"/>
  <c r="AM628" i="16"/>
  <c r="AM625" i="16"/>
  <c r="AM437" i="16"/>
  <c r="AM405" i="16"/>
  <c r="AM477" i="16"/>
  <c r="AM472" i="16"/>
  <c r="AM582" i="16"/>
  <c r="AM446" i="16"/>
  <c r="AM222" i="16"/>
  <c r="AM330" i="16"/>
  <c r="AM574" i="16"/>
  <c r="AM275" i="16"/>
  <c r="AM524" i="16"/>
  <c r="AM564" i="16"/>
  <c r="AM635" i="16"/>
  <c r="AM577" i="16"/>
  <c r="AM392" i="16"/>
  <c r="AM355" i="16"/>
  <c r="AM160" i="16"/>
  <c r="AM534" i="16"/>
  <c r="AM266" i="16"/>
  <c r="AM173" i="16"/>
  <c r="AM631" i="16"/>
  <c r="AM569" i="16"/>
  <c r="AM578" i="16"/>
  <c r="AM419" i="16"/>
  <c r="AM351" i="16"/>
  <c r="AM287" i="16"/>
  <c r="AM332" i="16"/>
  <c r="AM300" i="16"/>
  <c r="AM256" i="16"/>
  <c r="AM224" i="16"/>
  <c r="AM602" i="16"/>
  <c r="AM597" i="16"/>
  <c r="AM466" i="16"/>
  <c r="AM444" i="16"/>
  <c r="AM191" i="16"/>
  <c r="AM352" i="16"/>
  <c r="AM422" i="16"/>
  <c r="AM504" i="16"/>
  <c r="AM507" i="16"/>
  <c r="AM579" i="16"/>
  <c r="AM620" i="16"/>
  <c r="AM646" i="16"/>
  <c r="AM315" i="16"/>
  <c r="AM346" i="16"/>
  <c r="AM450" i="16"/>
  <c r="AM432" i="16"/>
  <c r="AM506" i="16"/>
  <c r="AM565" i="16"/>
  <c r="AM642" i="16"/>
  <c r="AM336" i="16"/>
  <c r="AM512" i="16"/>
  <c r="AM456" i="16"/>
  <c r="AM356" i="16"/>
  <c r="AM273" i="16"/>
  <c r="AM318" i="16"/>
  <c r="AM286" i="16"/>
  <c r="AM242" i="16"/>
  <c r="AM210" i="16"/>
  <c r="AM257" i="16"/>
  <c r="AM567" i="16"/>
  <c r="AM542" i="16"/>
  <c r="AM380" i="16"/>
  <c r="AM298" i="16"/>
  <c r="AM254" i="16"/>
  <c r="AM483" i="16"/>
  <c r="AM527" i="16"/>
  <c r="AM480" i="16"/>
  <c r="AM376" i="16"/>
  <c r="AM310" i="16"/>
  <c r="AM202" i="16"/>
  <c r="AM185" i="16"/>
  <c r="AM199" i="16"/>
  <c r="AM451" i="16"/>
  <c r="AM387" i="16"/>
  <c r="AM414" i="16"/>
  <c r="AM255" i="16"/>
  <c r="AM188" i="16"/>
  <c r="AM362" i="16"/>
  <c r="AM229" i="16"/>
  <c r="AM169" i="16"/>
  <c r="AM478" i="16"/>
  <c r="AM292" i="16"/>
  <c r="AM593" i="16"/>
  <c r="AM436" i="16"/>
  <c r="AM360" i="16"/>
  <c r="AM307" i="16"/>
  <c r="AM626" i="16"/>
  <c r="AM204" i="16"/>
  <c r="AM552" i="16"/>
  <c r="AM324" i="16"/>
  <c r="AM640" i="16"/>
  <c r="AM606" i="16"/>
  <c r="AM183" i="16"/>
  <c r="AM591" i="16"/>
  <c r="AM381" i="16"/>
  <c r="AM488" i="16"/>
  <c r="AM228" i="16"/>
  <c r="AM391" i="16"/>
  <c r="AM458" i="16"/>
  <c r="AM428" i="16"/>
  <c r="AM410" i="16"/>
  <c r="AM284" i="16"/>
  <c r="AM641" i="16"/>
  <c r="AM291" i="16"/>
  <c r="AM423" i="16"/>
  <c r="AM519" i="16"/>
  <c r="AM289" i="16"/>
  <c r="AM321" i="16"/>
  <c r="AM353" i="16"/>
  <c r="AM421" i="16"/>
  <c r="AM639" i="16"/>
  <c r="AM398" i="16"/>
  <c r="AM383" i="16"/>
  <c r="AM415" i="16"/>
  <c r="AM447" i="16"/>
  <c r="AM529" i="16"/>
  <c r="AM377" i="16"/>
  <c r="AM217" i="16"/>
  <c r="AM463" i="16"/>
  <c r="AM203" i="16"/>
  <c r="AM261" i="16"/>
  <c r="AM337" i="16"/>
  <c r="AM364" i="16"/>
  <c r="AM457" i="16"/>
  <c r="AM571" i="16"/>
  <c r="AM469" i="16"/>
  <c r="AM501" i="16"/>
  <c r="AM533" i="16"/>
  <c r="AM600" i="16"/>
  <c r="AM633" i="16"/>
  <c r="AM637" i="16"/>
  <c r="AM368" i="16"/>
  <c r="AM312" i="16"/>
  <c r="AM611" i="16"/>
  <c r="AM196" i="16"/>
  <c r="AM536" i="16"/>
  <c r="AM166" i="16"/>
  <c r="AM220" i="16"/>
  <c r="AM283" i="16"/>
  <c r="AM296" i="16"/>
  <c r="AM249" i="16"/>
  <c r="AM454" i="16"/>
  <c r="AM627" i="16"/>
  <c r="AM612" i="16"/>
  <c r="AM563" i="16"/>
  <c r="AM482" i="16"/>
  <c r="AM500" i="16"/>
  <c r="AM430" i="16"/>
  <c r="AM378" i="16"/>
  <c r="AM350" i="16"/>
  <c r="AM345" i="16"/>
  <c r="AM313" i="16"/>
  <c r="AM268" i="16"/>
  <c r="AM192" i="16"/>
  <c r="AM570" i="16"/>
  <c r="AM366" i="16"/>
  <c r="AM604" i="16"/>
  <c r="AM561" i="16"/>
  <c r="AM525" i="16"/>
  <c r="AM493" i="16"/>
  <c r="AM461" i="16"/>
  <c r="AM496" i="16"/>
  <c r="AM445" i="16"/>
  <c r="AM413" i="16"/>
  <c r="AM348" i="16"/>
  <c r="AM343" i="16"/>
  <c r="AM311" i="16"/>
  <c r="AM248" i="16"/>
  <c r="AM216" i="16"/>
  <c r="AM223" i="16"/>
  <c r="AM195" i="16"/>
  <c r="AM163" i="16"/>
  <c r="AM187" i="16"/>
  <c r="AM211" i="16"/>
  <c r="AM243" i="16"/>
  <c r="AM297" i="16"/>
  <c r="AM361" i="16"/>
  <c r="AM416" i="16"/>
  <c r="AM367" i="16"/>
  <c r="AM431" i="16"/>
  <c r="AM532" i="16"/>
  <c r="AM619" i="16"/>
  <c r="AM177" i="16"/>
  <c r="AM417" i="16"/>
  <c r="AM171" i="16"/>
  <c r="AM231" i="16"/>
  <c r="AM573" i="16"/>
  <c r="AM293" i="16"/>
  <c r="AM370" i="16"/>
  <c r="AM359" i="16"/>
  <c r="AM400" i="16"/>
  <c r="AM363" i="16"/>
  <c r="AM460" i="16"/>
  <c r="AM522" i="16"/>
  <c r="AM508" i="16"/>
  <c r="AM562" i="16"/>
  <c r="AM511" i="16"/>
  <c r="AM575" i="16"/>
  <c r="AM319" i="16"/>
  <c r="AM354" i="16"/>
  <c r="AM402" i="16"/>
  <c r="AM452" i="16"/>
  <c r="AM537" i="16"/>
  <c r="AM608" i="16"/>
  <c r="AM468" i="16"/>
  <c r="AM530" i="16"/>
  <c r="AM491" i="16"/>
  <c r="AM523" i="16"/>
  <c r="AM584" i="16"/>
  <c r="AM629" i="16"/>
  <c r="AM555" i="16"/>
  <c r="AM617" i="16"/>
  <c r="AM605" i="16"/>
  <c r="AM543" i="16"/>
  <c r="AM479" i="16"/>
  <c r="AM438" i="16"/>
  <c r="AM325" i="16"/>
  <c r="AM279" i="16"/>
  <c r="AM190" i="16"/>
  <c r="AM162" i="16"/>
  <c r="AM645" i="16"/>
  <c r="AM237" i="16"/>
  <c r="AM205" i="16"/>
  <c r="AM168" i="16"/>
  <c r="Y655" i="16" l="1"/>
  <c r="U655" i="16"/>
  <c r="X655" i="16"/>
  <c r="T655" i="16"/>
  <c r="W655" i="16"/>
  <c r="S655" i="16"/>
  <c r="V655" i="16"/>
  <c r="R655" i="16"/>
  <c r="W664" i="16" l="1"/>
  <c r="W665" i="16"/>
  <c r="W658" i="16"/>
  <c r="W662" i="16"/>
  <c r="W659" i="16"/>
  <c r="W660" i="16"/>
  <c r="W661" i="16"/>
  <c r="W663" i="16"/>
  <c r="E684" i="16" l="1"/>
  <c r="K90" i="17" s="1"/>
  <c r="O90" i="17" s="1"/>
  <c r="E681" i="16"/>
  <c r="K87" i="17" s="1"/>
  <c r="E677" i="16"/>
  <c r="K84" i="17" s="1"/>
  <c r="E674" i="16"/>
  <c r="K95" i="17" s="1"/>
  <c r="E683" i="16"/>
  <c r="K97" i="17" s="1"/>
  <c r="E679" i="16"/>
  <c r="K92" i="17" s="1"/>
  <c r="E676" i="16"/>
  <c r="K91" i="17" s="1"/>
  <c r="E673" i="16"/>
  <c r="K89" i="17" s="1"/>
  <c r="K102" i="17"/>
  <c r="L15" i="4"/>
  <c r="L14" i="4"/>
  <c r="L13" i="4"/>
  <c r="L12" i="4"/>
  <c r="L11" i="4"/>
  <c r="L10" i="4"/>
  <c r="L9" i="4"/>
  <c r="L8" i="4"/>
  <c r="L7" i="4"/>
  <c r="L6" i="4"/>
  <c r="B8" i="6" l="1"/>
  <c r="B9" i="6"/>
  <c r="B10" i="6"/>
  <c r="B11" i="6"/>
  <c r="B12" i="6"/>
  <c r="B13" i="6"/>
  <c r="B14" i="6"/>
  <c r="B15" i="6"/>
  <c r="D8" i="5"/>
  <c r="D9" i="5"/>
  <c r="D10" i="5"/>
  <c r="D11" i="5"/>
  <c r="D12" i="5"/>
  <c r="D13" i="5"/>
  <c r="D14" i="5"/>
  <c r="D15" i="5"/>
  <c r="D16" i="5"/>
  <c r="C7" i="4"/>
  <c r="C8" i="5" s="1"/>
  <c r="C8" i="4"/>
  <c r="C9" i="5" s="1"/>
  <c r="C9" i="4"/>
  <c r="C10" i="5" s="1"/>
  <c r="C10" i="4"/>
  <c r="C11" i="5" s="1"/>
  <c r="C11" i="4"/>
  <c r="C12" i="5" s="1"/>
  <c r="C12" i="4"/>
  <c r="C13" i="5" s="1"/>
  <c r="C13" i="4"/>
  <c r="C14" i="5" s="1"/>
  <c r="C14" i="4"/>
  <c r="C15" i="5" s="1"/>
  <c r="C15" i="4"/>
  <c r="C16" i="5" s="1"/>
  <c r="C6" i="4"/>
  <c r="H5" i="9"/>
  <c r="H7" i="9" s="1"/>
  <c r="O9" i="5" l="1"/>
  <c r="O13" i="5"/>
  <c r="E13" i="5"/>
  <c r="E9" i="5"/>
  <c r="E15" i="5"/>
  <c r="E8" i="5"/>
  <c r="E12" i="5"/>
  <c r="E10" i="5"/>
  <c r="E16" i="5"/>
  <c r="E11" i="5"/>
  <c r="O16" i="5"/>
  <c r="O15" i="5"/>
  <c r="O14" i="5"/>
  <c r="E14" i="5"/>
  <c r="O12" i="5"/>
  <c r="O11" i="5"/>
  <c r="O8" i="5"/>
  <c r="O10" i="5"/>
  <c r="P14" i="5" l="1"/>
  <c r="F14" i="5"/>
  <c r="F16" i="5"/>
  <c r="P16" i="5"/>
  <c r="F10" i="5"/>
  <c r="P10" i="5"/>
  <c r="F8" i="5"/>
  <c r="P8" i="5"/>
  <c r="F11" i="5"/>
  <c r="P11" i="5"/>
  <c r="P15" i="5"/>
  <c r="F15" i="5"/>
  <c r="F9" i="5"/>
  <c r="P9" i="5"/>
  <c r="F13" i="5"/>
  <c r="P13" i="5"/>
  <c r="P12" i="5"/>
  <c r="F12" i="5"/>
  <c r="Q12" i="5" l="1"/>
  <c r="G12" i="5"/>
  <c r="H12" i="5" s="1"/>
  <c r="Q14" i="5"/>
  <c r="G14" i="5"/>
  <c r="H14" i="5" s="1"/>
  <c r="G8" i="5"/>
  <c r="H8" i="5" s="1"/>
  <c r="Q8" i="5"/>
  <c r="G10" i="5"/>
  <c r="H10" i="5" s="1"/>
  <c r="Q10" i="5"/>
  <c r="G15" i="5"/>
  <c r="H15" i="5" s="1"/>
  <c r="Q15" i="5"/>
  <c r="G13" i="5"/>
  <c r="H13" i="5" s="1"/>
  <c r="Q13" i="5"/>
  <c r="Q9" i="5"/>
  <c r="G9" i="5"/>
  <c r="H9" i="5" s="1"/>
  <c r="G11" i="5"/>
  <c r="H11" i="5" s="1"/>
  <c r="Q11" i="5"/>
  <c r="Q16" i="5"/>
  <c r="G16" i="5"/>
  <c r="H16" i="5" s="1"/>
  <c r="B7" i="6"/>
  <c r="B6" i="6"/>
  <c r="B16" i="5"/>
  <c r="B15" i="5"/>
  <c r="B14" i="5"/>
  <c r="B13" i="5"/>
  <c r="B12" i="5"/>
  <c r="B11" i="5"/>
  <c r="B10" i="5"/>
  <c r="B9" i="5"/>
  <c r="B8" i="5"/>
  <c r="D7" i="5"/>
  <c r="C7" i="5"/>
  <c r="B7" i="5"/>
  <c r="A6" i="4"/>
  <c r="I16" i="5" l="1"/>
  <c r="R16" i="5"/>
  <c r="I9" i="5"/>
  <c r="R9" i="5"/>
  <c r="I14" i="5"/>
  <c r="R14" i="5"/>
  <c r="I11" i="5"/>
  <c r="R11" i="5"/>
  <c r="I13" i="5"/>
  <c r="R13" i="5"/>
  <c r="R15" i="5"/>
  <c r="I15" i="5"/>
  <c r="R10" i="5"/>
  <c r="I10" i="5"/>
  <c r="I8" i="5"/>
  <c r="R8" i="5"/>
  <c r="I12" i="5"/>
  <c r="R12" i="5"/>
  <c r="O7" i="5"/>
  <c r="E7" i="5"/>
  <c r="J8" i="5" l="1"/>
  <c r="S8" i="5"/>
  <c r="J10" i="5"/>
  <c r="S10" i="5"/>
  <c r="J15" i="5"/>
  <c r="S15" i="5"/>
  <c r="J13" i="5"/>
  <c r="S13" i="5"/>
  <c r="J11" i="5"/>
  <c r="S11" i="5"/>
  <c r="J14" i="5"/>
  <c r="S14" i="5"/>
  <c r="J9" i="5"/>
  <c r="S9" i="5"/>
  <c r="J16" i="5"/>
  <c r="S16" i="5"/>
  <c r="J12" i="5"/>
  <c r="S12" i="5"/>
  <c r="P7" i="5"/>
  <c r="F7" i="5"/>
  <c r="K12" i="5" l="1"/>
  <c r="T12" i="5"/>
  <c r="K16" i="5"/>
  <c r="T16" i="5"/>
  <c r="K14" i="5"/>
  <c r="T14" i="5"/>
  <c r="K11" i="5"/>
  <c r="T11" i="5"/>
  <c r="K10" i="5"/>
  <c r="T10" i="5"/>
  <c r="K8" i="5"/>
  <c r="T8" i="5"/>
  <c r="K9" i="5"/>
  <c r="T9" i="5"/>
  <c r="K13" i="5"/>
  <c r="T13" i="5"/>
  <c r="G7" i="5"/>
  <c r="H7" i="5" s="1"/>
  <c r="Q7" i="5"/>
  <c r="K15" i="5"/>
  <c r="T15" i="5"/>
  <c r="I7" i="5" l="1"/>
  <c r="R7" i="5"/>
  <c r="J7" i="5" l="1"/>
  <c r="S7" i="5"/>
  <c r="U11" i="5"/>
  <c r="U9" i="5"/>
  <c r="U12" i="5"/>
  <c r="U15" i="5"/>
  <c r="L11" i="5"/>
  <c r="U14" i="5"/>
  <c r="K7" i="5" l="1"/>
  <c r="U7" i="5" s="1"/>
  <c r="T7" i="5"/>
  <c r="L12" i="5"/>
  <c r="L9" i="5"/>
  <c r="L15" i="5"/>
  <c r="N11" i="5"/>
  <c r="N12" i="5"/>
  <c r="N15" i="5"/>
  <c r="N14" i="5"/>
  <c r="U8" i="5"/>
  <c r="N8" i="5" s="1"/>
  <c r="L8" i="5"/>
  <c r="U13" i="5"/>
  <c r="N13" i="5" s="1"/>
  <c r="L13" i="5"/>
  <c r="L14" i="5"/>
  <c r="N9" i="5"/>
  <c r="U16" i="5"/>
  <c r="N16" i="5" s="1"/>
  <c r="L16" i="5"/>
  <c r="U10" i="5"/>
  <c r="N10" i="5" s="1"/>
  <c r="L10" i="5"/>
  <c r="N7" i="5"/>
  <c r="L7" i="5"/>
  <c r="M14" i="5" l="1"/>
  <c r="M12" i="5"/>
  <c r="M10" i="5"/>
  <c r="M13" i="5"/>
  <c r="M11" i="5"/>
  <c r="M8" i="5"/>
  <c r="M16" i="5"/>
  <c r="M7" i="5"/>
  <c r="M15" i="5"/>
  <c r="M9" i="5"/>
  <c r="D11" i="6" l="1"/>
  <c r="D7" i="6"/>
  <c r="D13" i="6"/>
  <c r="D15" i="6"/>
  <c r="D9" i="6"/>
  <c r="D14" i="6"/>
  <c r="D12" i="6"/>
  <c r="D10" i="6"/>
  <c r="D8" i="6"/>
  <c r="D6" i="6"/>
  <c r="V15" i="6" l="1"/>
  <c r="R15" i="6"/>
  <c r="W15" i="6"/>
  <c r="S15" i="6"/>
  <c r="Y15" i="6" s="1"/>
  <c r="X15" i="6"/>
  <c r="T15" i="6"/>
  <c r="E15" i="6"/>
  <c r="F15" i="6" s="1"/>
  <c r="G15" i="6" s="1"/>
  <c r="H15" i="6" s="1"/>
  <c r="I15" i="6" s="1"/>
  <c r="J15" i="6" s="1"/>
  <c r="K15" i="6" s="1"/>
  <c r="L15" i="6" s="1"/>
  <c r="U15" i="6"/>
  <c r="W12" i="6"/>
  <c r="R12" i="6"/>
  <c r="E12" i="6"/>
  <c r="F12" i="6" s="1"/>
  <c r="G12" i="6" s="1"/>
  <c r="H12" i="6" s="1"/>
  <c r="I12" i="6" s="1"/>
  <c r="J12" i="6" s="1"/>
  <c r="K12" i="6" s="1"/>
  <c r="L12" i="6" s="1"/>
  <c r="T12" i="6"/>
  <c r="V12" i="6"/>
  <c r="U12" i="6"/>
  <c r="X12" i="6"/>
  <c r="S12" i="6"/>
  <c r="Y12" i="6" s="1"/>
  <c r="V13" i="6"/>
  <c r="R13" i="6"/>
  <c r="W13" i="6"/>
  <c r="U13" i="6"/>
  <c r="E13" i="6"/>
  <c r="F13" i="6" s="1"/>
  <c r="G13" i="6" s="1"/>
  <c r="H13" i="6" s="1"/>
  <c r="I13" i="6" s="1"/>
  <c r="J13" i="6" s="1"/>
  <c r="K13" i="6" s="1"/>
  <c r="L13" i="6" s="1"/>
  <c r="T13" i="6"/>
  <c r="S13" i="6"/>
  <c r="X13" i="6"/>
  <c r="W10" i="6"/>
  <c r="X10" i="6"/>
  <c r="V10" i="6"/>
  <c r="E10" i="6"/>
  <c r="F10" i="6" s="1"/>
  <c r="G10" i="6" s="1"/>
  <c r="H10" i="6" s="1"/>
  <c r="I10" i="6" s="1"/>
  <c r="J10" i="6" s="1"/>
  <c r="K10" i="6" s="1"/>
  <c r="L10" i="6" s="1"/>
  <c r="R10" i="6"/>
  <c r="T10" i="6"/>
  <c r="U10" i="6"/>
  <c r="S10" i="6"/>
  <c r="Q10" i="6" s="1"/>
  <c r="W6" i="6"/>
  <c r="E6" i="6"/>
  <c r="F6" i="6" s="1"/>
  <c r="G6" i="6" s="1"/>
  <c r="H6" i="6" s="1"/>
  <c r="I6" i="6" s="1"/>
  <c r="J6" i="6" s="1"/>
  <c r="K6" i="6" s="1"/>
  <c r="L6" i="6" s="1"/>
  <c r="T6" i="6"/>
  <c r="S6" i="6"/>
  <c r="V6" i="6"/>
  <c r="U6" i="6"/>
  <c r="X6" i="6"/>
  <c r="R6" i="6"/>
  <c r="Q6" i="6" s="1"/>
  <c r="W14" i="6"/>
  <c r="T14" i="6"/>
  <c r="X14" i="6"/>
  <c r="E14" i="6"/>
  <c r="F14" i="6" s="1"/>
  <c r="G14" i="6" s="1"/>
  <c r="H14" i="6" s="1"/>
  <c r="I14" i="6" s="1"/>
  <c r="J14" i="6" s="1"/>
  <c r="K14" i="6" s="1"/>
  <c r="L14" i="6" s="1"/>
  <c r="V14" i="6"/>
  <c r="S14" i="6"/>
  <c r="R14" i="6"/>
  <c r="U14" i="6"/>
  <c r="Q14" i="6" s="1"/>
  <c r="V7" i="6"/>
  <c r="R7" i="6"/>
  <c r="U7" i="6"/>
  <c r="W7" i="6"/>
  <c r="X7" i="6"/>
  <c r="S7" i="6"/>
  <c r="E7" i="6"/>
  <c r="F7" i="6" s="1"/>
  <c r="G7" i="6" s="1"/>
  <c r="H7" i="6" s="1"/>
  <c r="I7" i="6" s="1"/>
  <c r="J7" i="6" s="1"/>
  <c r="K7" i="6" s="1"/>
  <c r="L7" i="6" s="1"/>
  <c r="T7" i="6"/>
  <c r="Q7" i="6" s="1"/>
  <c r="W8" i="6"/>
  <c r="E8" i="6"/>
  <c r="F8" i="6" s="1"/>
  <c r="G8" i="6" s="1"/>
  <c r="H8" i="6" s="1"/>
  <c r="I8" i="6" s="1"/>
  <c r="J8" i="6" s="1"/>
  <c r="K8" i="6" s="1"/>
  <c r="L8" i="6" s="1"/>
  <c r="R8" i="6"/>
  <c r="U8" i="6"/>
  <c r="V8" i="6"/>
  <c r="T8" i="6"/>
  <c r="X8" i="6"/>
  <c r="S8" i="6"/>
  <c r="Q8" i="6" s="1"/>
  <c r="V9" i="6"/>
  <c r="R9" i="6"/>
  <c r="W9" i="6"/>
  <c r="X9" i="6"/>
  <c r="E9" i="6"/>
  <c r="F9" i="6" s="1"/>
  <c r="G9" i="6" s="1"/>
  <c r="H9" i="6" s="1"/>
  <c r="I9" i="6" s="1"/>
  <c r="J9" i="6" s="1"/>
  <c r="K9" i="6" s="1"/>
  <c r="L9" i="6" s="1"/>
  <c r="T9" i="6"/>
  <c r="U9" i="6"/>
  <c r="S9" i="6"/>
  <c r="Y9" i="6" s="1"/>
  <c r="V11" i="6"/>
  <c r="R11" i="6"/>
  <c r="S11" i="6"/>
  <c r="X11" i="6"/>
  <c r="W11" i="6"/>
  <c r="U11" i="6"/>
  <c r="E11" i="6"/>
  <c r="F11" i="6" s="1"/>
  <c r="G11" i="6" s="1"/>
  <c r="H11" i="6" s="1"/>
  <c r="I11" i="6" s="1"/>
  <c r="J11" i="6" s="1"/>
  <c r="K11" i="6" s="1"/>
  <c r="L11" i="6" s="1"/>
  <c r="T11" i="6"/>
  <c r="Q11" i="6" s="1"/>
  <c r="Q9" i="6"/>
  <c r="Y8" i="6"/>
  <c r="Y14" i="6"/>
  <c r="Y11" i="6"/>
  <c r="Y7" i="6" l="1"/>
  <c r="Q12" i="6"/>
  <c r="Y10" i="6"/>
  <c r="Y13" i="6"/>
  <c r="Z12" i="6" s="1"/>
  <c r="Q13" i="6"/>
  <c r="Y6" i="6"/>
  <c r="Q15" i="6"/>
  <c r="Z9" i="6"/>
  <c r="Z14" i="6"/>
  <c r="Z8" i="6"/>
  <c r="N1" i="6"/>
  <c r="Z11" i="6" l="1"/>
  <c r="Z10" i="6"/>
  <c r="Z13" i="6"/>
  <c r="Z15" i="6"/>
  <c r="Z6" i="6"/>
  <c r="Z7" i="6"/>
  <c r="N15" i="6"/>
  <c r="N13" i="6"/>
  <c r="N11" i="6"/>
  <c r="N9" i="6"/>
  <c r="N7" i="6"/>
  <c r="N14" i="6"/>
  <c r="N12" i="6"/>
  <c r="N10" i="6"/>
  <c r="N8" i="6"/>
  <c r="N6" i="6"/>
  <c r="P8" i="6"/>
  <c r="P13" i="6"/>
  <c r="P14" i="6" l="1"/>
  <c r="P11" i="6"/>
  <c r="P10" i="6"/>
  <c r="P7" i="6"/>
  <c r="P6" i="6"/>
  <c r="P15" i="6"/>
  <c r="P12" i="6"/>
  <c r="P9" i="6"/>
  <c r="E4" i="5"/>
  <c r="F4" i="5" s="1"/>
  <c r="H4" i="5" s="1"/>
  <c r="I4" i="5" s="1"/>
  <c r="J4" i="5" s="1"/>
  <c r="K4" i="5" s="1"/>
  <c r="D4" i="5"/>
  <c r="G4" i="5"/>
</calcChain>
</file>

<file path=xl/sharedStrings.xml><?xml version="1.0" encoding="utf-8"?>
<sst xmlns="http://schemas.openxmlformats.org/spreadsheetml/2006/main" count="8687" uniqueCount="285">
  <si>
    <t>Game Regulation</t>
  </si>
  <si>
    <t>R</t>
  </si>
  <si>
    <t>Player can pick ONE TEAM that will win the match in each round</t>
  </si>
  <si>
    <t>Belgium</t>
  </si>
  <si>
    <t>Player CAN'T PICK SIMILAR TEAM in each rounds</t>
  </si>
  <si>
    <t>Croatia</t>
  </si>
  <si>
    <t>Player will be ELIMINATED if their CHOSEN TEAMS ARE NOT WINNING</t>
  </si>
  <si>
    <t>Game winner is THE LAST PLAYER who stay alive in this game</t>
  </si>
  <si>
    <t>England</t>
  </si>
  <si>
    <t>How to Use</t>
  </si>
  <si>
    <t>Type Player Name</t>
  </si>
  <si>
    <t>France</t>
  </si>
  <si>
    <t>Go to Pick Board Worksheet</t>
  </si>
  <si>
    <t>Germany</t>
  </si>
  <si>
    <t>&gt; Type player name in player name column. Player name must be unique. Differentiate player name if there are similar player name (add 1, A or others)</t>
  </si>
  <si>
    <t>Pick Team Winner</t>
  </si>
  <si>
    <t>Netherlands</t>
  </si>
  <si>
    <t>&gt; Pick team in each rounds. Pick wisely, player can't pick same team twice. Try to start from last round (Final Round).</t>
  </si>
  <si>
    <t>Type Actual Results</t>
  </si>
  <si>
    <t>Portugal</t>
  </si>
  <si>
    <t>Go to Matches Worksheet</t>
  </si>
  <si>
    <t>&gt; Put scores in score box tables. Team winner will be revealed automatically in Round Winner column</t>
  </si>
  <si>
    <t>&gt; Pairing matches in KO rounds will be placed automatically. Just in case the order of top 4 best 3rd-place team are different, rewrite team names in Round of 16 brackets</t>
  </si>
  <si>
    <t>Spain</t>
  </si>
  <si>
    <t>&gt; Team winner in KO rounds is based on Full Time + Penalty Shoot Out results</t>
  </si>
  <si>
    <t>Track LAST MAN STANDING results</t>
  </si>
  <si>
    <t>Switzerland</t>
  </si>
  <si>
    <t>Go to Race Board worksheets</t>
  </si>
  <si>
    <t>&gt; Track last man standing race sorted by player entry order (Race Board) and by higher correct predictions (Leader Board)</t>
  </si>
  <si>
    <t>Crown LAST MAN STANDING WINNER</t>
  </si>
  <si>
    <t>&gt; The winner is the last man standing. If there are more than one winner, then all of them are winners unless you set different policy</t>
  </si>
  <si>
    <t>G</t>
  </si>
  <si>
    <t>RD</t>
  </si>
  <si>
    <t>WINNER</t>
  </si>
  <si>
    <t>P</t>
  </si>
  <si>
    <t>W</t>
  </si>
  <si>
    <t>D</t>
  </si>
  <si>
    <t>L</t>
  </si>
  <si>
    <t>F</t>
  </si>
  <si>
    <t>A</t>
  </si>
  <si>
    <t>B</t>
  </si>
  <si>
    <t>C</t>
  </si>
  <si>
    <t>E</t>
  </si>
  <si>
    <t>PSO</t>
  </si>
  <si>
    <t>R16</t>
  </si>
  <si>
    <t>QF</t>
  </si>
  <si>
    <t>SF</t>
  </si>
  <si>
    <t>PLAYER PICK BOARD</t>
  </si>
  <si>
    <t>No</t>
  </si>
  <si>
    <t>Player Name</t>
  </si>
  <si>
    <t>Round 1</t>
  </si>
  <si>
    <t>Round 2</t>
  </si>
  <si>
    <t>Round 3</t>
  </si>
  <si>
    <t>Round 4</t>
  </si>
  <si>
    <t>Round 5</t>
  </si>
  <si>
    <t>Round 6</t>
  </si>
  <si>
    <t>Round 7</t>
  </si>
  <si>
    <t>Group Matches 1</t>
  </si>
  <si>
    <t>Group Matches 2</t>
  </si>
  <si>
    <t>Group Matches 3</t>
  </si>
  <si>
    <t>Round of 16</t>
  </si>
  <si>
    <t>Quarterfinals</t>
  </si>
  <si>
    <t>Semifinals</t>
  </si>
  <si>
    <t>Player Name 1</t>
  </si>
  <si>
    <t>Player Name 2</t>
  </si>
  <si>
    <t>Player Name 3</t>
  </si>
  <si>
    <t>Player Name 4</t>
  </si>
  <si>
    <t>Player Name 5</t>
  </si>
  <si>
    <t>Player Name 6</t>
  </si>
  <si>
    <t>Player Name 7</t>
  </si>
  <si>
    <t>Player Name 8</t>
  </si>
  <si>
    <t>Player Name 9</t>
  </si>
  <si>
    <t>Player Name 10</t>
  </si>
  <si>
    <t>PLAYER RACE BOARD</t>
  </si>
  <si>
    <r>
      <t xml:space="preserve">Remaining Players </t>
    </r>
    <r>
      <rPr>
        <b/>
        <sz val="11"/>
        <color theme="0"/>
        <rFont val="Wingdings 3"/>
        <family val="1"/>
        <charset val="2"/>
      </rPr>
      <t>u</t>
    </r>
  </si>
  <si>
    <t>PLAYER LEADERBOARD</t>
  </si>
  <si>
    <t>Sum</t>
  </si>
  <si>
    <t>ABOUT</t>
  </si>
  <si>
    <t>Editiion</t>
  </si>
  <si>
    <t>:</t>
  </si>
  <si>
    <t>Version</t>
  </si>
  <si>
    <t>License</t>
  </si>
  <si>
    <t>Single User</t>
  </si>
  <si>
    <t>Product Info</t>
  </si>
  <si>
    <t>https://journalsheet.com</t>
  </si>
  <si>
    <t>Support</t>
  </si>
  <si>
    <t>support@journalsheet.com</t>
  </si>
  <si>
    <t>Copyrights ©</t>
  </si>
  <si>
    <t>2020 | journalSHEET.com</t>
  </si>
  <si>
    <t>LICENSE</t>
  </si>
  <si>
    <t>You may edit team name (in paid version only). All team names will be adjusted accordingly. But remember to edit it before you pick your player's pick.</t>
  </si>
  <si>
    <t>To unprotect particular sheet, go to Review tab menu &gt; Unprotect Sheet</t>
  </si>
  <si>
    <t>H</t>
  </si>
  <si>
    <t>Pt</t>
  </si>
  <si>
    <t>●</t>
  </si>
  <si>
    <t>3rd</t>
  </si>
  <si>
    <t>Senegal</t>
  </si>
  <si>
    <t>Qatar</t>
  </si>
  <si>
    <t>Ecuador</t>
  </si>
  <si>
    <t>Iran</t>
  </si>
  <si>
    <t>Argentina</t>
  </si>
  <si>
    <t>Saudi Arabia</t>
  </si>
  <si>
    <t>Mexico</t>
  </si>
  <si>
    <t>Tunisia</t>
  </si>
  <si>
    <t>Australia</t>
  </si>
  <si>
    <t>Japan</t>
  </si>
  <si>
    <t>Morocco</t>
  </si>
  <si>
    <t>Canada</t>
  </si>
  <si>
    <t>Brazil</t>
  </si>
  <si>
    <t>Uruguay</t>
  </si>
  <si>
    <t>Ghana</t>
  </si>
  <si>
    <t>Date</t>
  </si>
  <si>
    <t>Country</t>
  </si>
  <si>
    <t>Score</t>
  </si>
  <si>
    <t>Standings</t>
  </si>
  <si>
    <t>Group Stages</t>
  </si>
  <si>
    <t>Group A</t>
  </si>
  <si>
    <t>Third Place</t>
  </si>
  <si>
    <t>Group B</t>
  </si>
  <si>
    <t>Group C</t>
  </si>
  <si>
    <t>Group D</t>
  </si>
  <si>
    <t>Group E</t>
  </si>
  <si>
    <t>Group F</t>
  </si>
  <si>
    <t>Group G</t>
  </si>
  <si>
    <t>Group H</t>
  </si>
  <si>
    <t>☑</t>
  </si>
  <si>
    <t>⊛</t>
  </si>
  <si>
    <t>3rd Place &amp; Final</t>
  </si>
  <si>
    <t>Donation</t>
  </si>
  <si>
    <t>Notes</t>
  </si>
  <si>
    <t>TOTAL DONATION</t>
  </si>
  <si>
    <t>PLAYER LIST</t>
  </si>
  <si>
    <t>EXPENSES</t>
  </si>
  <si>
    <t>TOTAL JACKPOT</t>
  </si>
  <si>
    <t>JACKPOT SHARE</t>
  </si>
  <si>
    <t>Pick team in each column. Player CANNOT PICK SIMILAR TEAM.</t>
  </si>
  <si>
    <t>team</t>
  </si>
  <si>
    <t>Fair Play Points</t>
  </si>
  <si>
    <t>Group</t>
  </si>
  <si>
    <t>South Africa</t>
  </si>
  <si>
    <t>Korea Republic</t>
  </si>
  <si>
    <t>The ranking of teams in the group stage is determined as follows:</t>
  </si>
  <si>
    <t>Points obtained in all group matches;</t>
  </si>
  <si>
    <t>Points obtained in the matches played between the teams in question;</t>
  </si>
  <si>
    <t>Goal difference in the matches played between the teams in question;</t>
  </si>
  <si>
    <t>Number of goals scored in the matches played between the teams in question;</t>
  </si>
  <si>
    <t>If, after having applied criteria 1 to 3, teams still have an equal ranking, criteria 2 to 4 are reapplied exclusively to the matches between the teams who are still level to determine their final rankings.[a] If this procedure does not lead to a decision, criteria 6 to 9 will apply;</t>
  </si>
  <si>
    <t>Goal difference in all group matches;</t>
  </si>
  <si>
    <t>Haiti</t>
  </si>
  <si>
    <t>Number of goals scored in all group matches;</t>
  </si>
  <si>
    <t>Scotland</t>
  </si>
  <si>
    <t>USA</t>
  </si>
  <si>
    <t>&gt; Yellow card: −1 point;</t>
  </si>
  <si>
    <t>Paraguay</t>
  </si>
  <si>
    <t>&gt; Indirect red card (second yellow card): −3 points;</t>
  </si>
  <si>
    <t>&gt; Direct red card: −4 points;</t>
  </si>
  <si>
    <t>&gt; Yellow card and direct red card: −5 points;</t>
  </si>
  <si>
    <t>Curacao</t>
  </si>
  <si>
    <t>Cote D'Voire</t>
  </si>
  <si>
    <t>Egypt</t>
  </si>
  <si>
    <t>New Zealand</t>
  </si>
  <si>
    <t>Cabo Verde</t>
  </si>
  <si>
    <t>I</t>
  </si>
  <si>
    <t>Norway</t>
  </si>
  <si>
    <t>J</t>
  </si>
  <si>
    <t>Algeria</t>
  </si>
  <si>
    <t>Austria</t>
  </si>
  <si>
    <t>Jordan</t>
  </si>
  <si>
    <t>K</t>
  </si>
  <si>
    <t>Uzbekistan</t>
  </si>
  <si>
    <t>Colombia</t>
  </si>
  <si>
    <t>Panama</t>
  </si>
  <si>
    <t>Round of 32</t>
  </si>
  <si>
    <t>Runner Up</t>
  </si>
  <si>
    <t>Group I</t>
  </si>
  <si>
    <t>Group J</t>
  </si>
  <si>
    <t>Group K</t>
  </si>
  <si>
    <t>Group L</t>
  </si>
  <si>
    <t>Group A-L 3rd Place Standings</t>
  </si>
  <si>
    <t>R32</t>
  </si>
  <si>
    <t>Gr</t>
  </si>
  <si>
    <t>© 2025 | journalSHEET.com</t>
  </si>
  <si>
    <t>Rule</t>
  </si>
  <si>
    <t>table rank 1</t>
  </si>
  <si>
    <t>table rank 2</t>
  </si>
  <si>
    <t>table rank 3</t>
  </si>
  <si>
    <t>table rank 4</t>
  </si>
  <si>
    <t>GS</t>
  </si>
  <si>
    <t>GA</t>
  </si>
  <si>
    <t>Diff</t>
  </si>
  <si>
    <t>Points</t>
  </si>
  <si>
    <t>Rank</t>
  </si>
  <si>
    <t>rankall points</t>
  </si>
  <si>
    <t>rerank</t>
  </si>
  <si>
    <t>rank 1</t>
  </si>
  <si>
    <t>rank 2</t>
  </si>
  <si>
    <t>rank 3</t>
  </si>
  <si>
    <t>rank 4</t>
  </si>
  <si>
    <t>Team</t>
  </si>
  <si>
    <t>Sdif</t>
  </si>
  <si>
    <t>SGS</t>
  </si>
  <si>
    <t>Koef</t>
  </si>
  <si>
    <t>Pts</t>
  </si>
  <si>
    <t>GD</t>
  </si>
  <si>
    <t>Sdiff</t>
  </si>
  <si>
    <t>FR</t>
  </si>
  <si>
    <t>Y</t>
  </si>
  <si>
    <t>all the same</t>
  </si>
  <si>
    <t>points</t>
  </si>
  <si>
    <t>table rank-1 2</t>
  </si>
  <si>
    <t>table rank-2 2</t>
  </si>
  <si>
    <t>8 BEST</t>
  </si>
  <si>
    <t>1A</t>
  </si>
  <si>
    <t>1B</t>
  </si>
  <si>
    <t>1D</t>
  </si>
  <si>
    <t>1E</t>
  </si>
  <si>
    <t>1G</t>
  </si>
  <si>
    <t>1I</t>
  </si>
  <si>
    <t>1K</t>
  </si>
  <si>
    <t>1L</t>
  </si>
  <si>
    <t>TOT</t>
  </si>
  <si>
    <t>3E</t>
  </si>
  <si>
    <t>3J</t>
  </si>
  <si>
    <t>3I</t>
  </si>
  <si>
    <t>3F</t>
  </si>
  <si>
    <t>3H</t>
  </si>
  <si>
    <t>3G</t>
  </si>
  <si>
    <t>3L</t>
  </si>
  <si>
    <t>3K</t>
  </si>
  <si>
    <t>3D</t>
  </si>
  <si>
    <t>3C</t>
  </si>
  <si>
    <t>3B</t>
  </si>
  <si>
    <t>3A</t>
  </si>
  <si>
    <t>3rd place</t>
  </si>
  <si>
    <t>Pts Rank</t>
  </si>
  <si>
    <t>GD Rank</t>
  </si>
  <si>
    <t>GS Rank</t>
  </si>
  <si>
    <t>Koef Rank</t>
  </si>
  <si>
    <t>Ranking Final</t>
  </si>
  <si>
    <t>cek koef rank based gede atau kecil</t>
  </si>
  <si>
    <t>TOURNAMENT SETUP</t>
  </si>
  <si>
    <t>● You may translate team name to your language in column D. Retype other texts in Game Board worksheet to translate it to your language</t>
  </si>
  <si>
    <t>World Cup 2026 Group Tiebreaker Policy</t>
  </si>
  <si>
    <t>OFFICIAL</t>
  </si>
  <si>
    <t>GAME ACTUAL RESULTS</t>
  </si>
  <si>
    <t>GAME PREDICTION RESULTS</t>
  </si>
  <si>
    <t>v</t>
  </si>
  <si>
    <t>Fair play points in all group matches</t>
  </si>
  <si>
    <t>v*</t>
  </si>
  <si>
    <t>x***</t>
  </si>
  <si>
    <t>x**</t>
  </si>
  <si>
    <t>x****</t>
  </si>
  <si>
    <t>NOTES</t>
  </si>
  <si>
    <t>*</t>
  </si>
  <si>
    <r>
      <rPr>
        <b/>
        <sz val="11"/>
        <rFont val="Calibri"/>
        <family val="2"/>
        <scheme val="minor"/>
      </rPr>
      <t>FILL FAIR PLAY POINTS</t>
    </r>
    <r>
      <rPr>
        <sz val="11"/>
        <rFont val="Calibri"/>
        <family val="2"/>
        <scheme val="minor"/>
      </rPr>
      <t xml:space="preserve"> between the teams concerned in </t>
    </r>
    <r>
      <rPr>
        <b/>
        <sz val="11"/>
        <rFont val="Calibri"/>
        <family val="2"/>
        <scheme val="minor"/>
      </rPr>
      <t xml:space="preserve">COLUMN D </t>
    </r>
    <r>
      <rPr>
        <sz val="11"/>
        <rFont val="Calibri"/>
        <family val="2"/>
        <scheme val="minor"/>
      </rPr>
      <t>to differentiate their standings (example, -1 and -4). If it is leaved empty, they will be ranked based on FIFA World Ranking points</t>
    </r>
  </si>
  <si>
    <t>**</t>
  </si>
  <si>
    <t>If, it has to go through tie-breaker No 9 to decide group winner and runner up, you change it by overwriting it in Player Game Board table in cell F60:I67</t>
  </si>
  <si>
    <t>***</t>
  </si>
  <si>
    <t>There is no needs to differentiate team standings based on fair play points. Players can adjust their prediction scores to get one team rank upper than the other.</t>
  </si>
  <si>
    <t>****</t>
  </si>
  <si>
    <t>There is no needs to differentiate team standings based on drawing of lots. Players can adjust their prediction scores to get one team rank upper than the other.</t>
  </si>
  <si>
    <t>dicek lagi ranking dunia ditaruh di A</t>
  </si>
  <si>
    <t>M#</t>
  </si>
  <si>
    <t>FT</t>
  </si>
  <si>
    <t>WORLD CUP 2026</t>
  </si>
  <si>
    <t>WORLD CUP 2026 CHAMPION</t>
  </si>
  <si>
    <t>Round 8</t>
  </si>
  <si>
    <t>Better position in the most recent FIFA Men's World Ranking;</t>
  </si>
  <si>
    <t>FIFA World Men's Ranking</t>
  </si>
  <si>
    <t>KO Rounds</t>
  </si>
  <si>
    <t>World Cup 2026 Last Man Standing Game</t>
  </si>
  <si>
    <t>Go to journalSHEET.com for other World Cup 2026 spreadsheets</t>
  </si>
  <si>
    <t>World Cup 2026 Last Man Standing Game | Pro Version</t>
  </si>
  <si>
    <t>100 Players</t>
  </si>
  <si>
    <t>200 Players</t>
  </si>
  <si>
    <t>300 Players</t>
  </si>
  <si>
    <t>FIFA Rank</t>
  </si>
  <si>
    <t>Czechia</t>
  </si>
  <si>
    <t>Bosnia and Herzegovina</t>
  </si>
  <si>
    <t>Türkiye</t>
  </si>
  <si>
    <t>Sweden</t>
  </si>
  <si>
    <t>Iraq</t>
  </si>
  <si>
    <t>DR Congo</t>
  </si>
  <si>
    <t>Click here Purchase A Fully Editable Spreadsheet for 100 Players. Compatible with Google Sheets</t>
  </si>
  <si>
    <t>2.31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</si>
</sst>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mm/dd/yy;@"/>
  </numFmts>
  <fonts count="47" x14ac:knownFonts="1">
    <font>
      <sz val="11"/>
      <color theme="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26"/>
      <name val="Calibri"/>
      <family val="2"/>
      <scheme val="minor"/>
    </font>
    <font>
      <u/>
      <sz val="11"/>
      <color theme="1"/>
      <name val="Calibri"/>
      <family val="2"/>
      <scheme val="minor"/>
    </font>
    <font>
      <sz val="10"/>
      <name val="Arial"/>
      <family val="2"/>
    </font>
    <font>
      <sz val="11"/>
      <name val="Calibri"/>
      <family val="2"/>
      <scheme val="minor"/>
    </font>
    <font>
      <sz val="10"/>
      <name val="Calibri"/>
      <family val="2"/>
      <scheme val="minor"/>
    </font>
    <font>
      <b/>
      <sz val="14"/>
      <name val="Calibri"/>
      <family val="2"/>
      <scheme val="minor"/>
    </font>
    <font>
      <b/>
      <sz val="11"/>
      <name val="Calibri"/>
      <family val="2"/>
      <scheme val="minor"/>
    </font>
    <font>
      <sz val="14"/>
      <name val="Calibri"/>
      <family val="2"/>
      <scheme val="minor"/>
    </font>
    <font>
      <sz val="24"/>
      <name val="Calibri"/>
      <family val="2"/>
      <scheme val="minor"/>
    </font>
    <font>
      <b/>
      <sz val="24"/>
      <name val="Calibri"/>
      <family val="2"/>
      <scheme val="minor"/>
    </font>
    <font>
      <b/>
      <sz val="11"/>
      <color theme="0"/>
      <name val="Wingdings 3"/>
      <family val="1"/>
      <charset val="2"/>
    </font>
    <font>
      <b/>
      <sz val="12"/>
      <name val="Rockwell"/>
      <family val="1"/>
    </font>
    <font>
      <b/>
      <sz val="28"/>
      <name val="Calibri"/>
      <family val="2"/>
      <scheme val="minor"/>
    </font>
    <font>
      <u/>
      <sz val="10"/>
      <color indexed="12"/>
      <name val="Arial"/>
      <family val="2"/>
    </font>
    <font>
      <u/>
      <sz val="11"/>
      <color theme="0"/>
      <name val="Calibri"/>
      <family val="2"/>
      <scheme val="minor"/>
    </font>
    <font>
      <u/>
      <sz val="11"/>
      <color theme="0" tint="-4.9989318521683403E-2"/>
      <name val="Calibri"/>
      <family val="2"/>
      <scheme val="minor"/>
    </font>
    <font>
      <sz val="11"/>
      <color theme="0" tint="-4.9989318521683403E-2"/>
      <name val="Calibri"/>
      <family val="2"/>
      <scheme val="minor"/>
    </font>
    <font>
      <u/>
      <sz val="12"/>
      <color indexed="12"/>
      <name val="Calibri"/>
      <family val="2"/>
      <scheme val="minor"/>
    </font>
    <font>
      <sz val="12"/>
      <name val="Calibri"/>
      <family val="2"/>
      <scheme val="minor"/>
    </font>
    <font>
      <sz val="10"/>
      <color theme="0"/>
      <name val="Calibri"/>
      <family val="2"/>
      <scheme val="minor"/>
    </font>
    <font>
      <sz val="11"/>
      <color indexed="10"/>
      <name val="Calibri"/>
      <family val="2"/>
      <scheme val="minor"/>
    </font>
    <font>
      <b/>
      <sz val="10"/>
      <color theme="0"/>
      <name val="Calibri"/>
      <family val="2"/>
      <scheme val="minor"/>
    </font>
    <font>
      <b/>
      <sz val="10"/>
      <name val="Calibri"/>
      <family val="2"/>
      <scheme val="minor"/>
    </font>
    <font>
      <sz val="18"/>
      <color theme="0"/>
      <name val="Calibri"/>
      <family val="2"/>
      <scheme val="minor"/>
    </font>
    <font>
      <sz val="12"/>
      <color theme="0"/>
      <name val="Calibri"/>
      <family val="2"/>
      <scheme val="minor"/>
    </font>
    <font>
      <b/>
      <sz val="11"/>
      <color rgb="FFFF0000"/>
      <name val="Calibri"/>
      <family val="2"/>
      <scheme val="minor"/>
    </font>
    <font>
      <sz val="11"/>
      <color theme="5" tint="-0.499984740745262"/>
      <name val="Calibri"/>
      <family val="2"/>
      <scheme val="minor"/>
    </font>
    <font>
      <b/>
      <sz val="11"/>
      <color theme="5" tint="-0.499984740745262"/>
      <name val="Calibri"/>
      <family val="2"/>
      <scheme val="minor"/>
    </font>
    <font>
      <b/>
      <sz val="32"/>
      <color theme="0"/>
      <name val="Calibri"/>
      <family val="2"/>
      <scheme val="minor"/>
    </font>
    <font>
      <u/>
      <sz val="11"/>
      <color theme="10"/>
      <name val="Calibri"/>
      <family val="2"/>
      <scheme val="minor"/>
    </font>
    <font>
      <i/>
      <sz val="10"/>
      <color theme="1"/>
      <name val="Calibri"/>
      <family val="2"/>
      <scheme val="minor"/>
    </font>
    <font>
      <b/>
      <sz val="28"/>
      <color theme="0"/>
      <name val="Calibri"/>
      <family val="2"/>
      <scheme val="minor"/>
    </font>
    <font>
      <b/>
      <sz val="26"/>
      <color theme="0"/>
      <name val="Calibri"/>
      <family val="2"/>
      <scheme val="minor"/>
    </font>
    <font>
      <sz val="12"/>
      <color theme="1"/>
      <name val="Calibri"/>
      <family val="2"/>
      <scheme val="minor"/>
    </font>
    <font>
      <b/>
      <sz val="28"/>
      <color theme="1"/>
      <name val="Calibri"/>
      <family val="2"/>
      <scheme val="minor"/>
    </font>
    <font>
      <sz val="6"/>
      <color theme="5" tint="0.79998168889431442"/>
      <name val="Arial Narrow"/>
      <family val="2"/>
    </font>
    <font>
      <b/>
      <sz val="20"/>
      <color theme="1"/>
      <name val="Calibri"/>
      <family val="2"/>
      <scheme val="minor"/>
    </font>
    <font>
      <sz val="8"/>
      <name val="Calibri"/>
      <family val="2"/>
      <scheme val="minor"/>
    </font>
    <font>
      <u/>
      <sz val="11"/>
      <color indexed="12"/>
      <name val="Calibri"/>
      <family val="2"/>
      <scheme val="minor"/>
    </font>
    <font>
      <b/>
      <sz val="14"/>
      <color theme="0"/>
      <name val="Calibri"/>
      <family val="2"/>
      <scheme val="minor"/>
    </font>
    <font>
      <sz val="11"/>
      <color theme="4" tint="0.79998168889431442"/>
      <name val="Calibri"/>
      <family val="2"/>
      <scheme val="minor"/>
    </font>
    <font>
      <u/>
      <sz val="12"/>
      <color theme="0"/>
      <name val="Arial"/>
      <family val="2"/>
    </font>
  </fonts>
  <fills count="26">
    <fill>
      <patternFill patternType="none"/>
    </fill>
    <fill>
      <patternFill patternType="gray125"/>
    </fill>
    <fill>
      <patternFill patternType="solid">
        <fgColor theme="0" tint="-4.9989318521683403E-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5" tint="-0.499984740745262"/>
        <bgColor indexed="64"/>
      </patternFill>
    </fill>
    <fill>
      <patternFill patternType="solid">
        <fgColor theme="1"/>
        <bgColor indexed="64"/>
      </patternFill>
    </fill>
    <fill>
      <patternFill patternType="solid">
        <fgColor theme="2" tint="-0.89999084444715716"/>
        <bgColor indexed="64"/>
      </patternFill>
    </fill>
    <fill>
      <patternFill patternType="solid">
        <fgColor theme="2" tint="-0.749992370372631"/>
        <bgColor indexed="64"/>
      </patternFill>
    </fill>
    <fill>
      <patternFill patternType="solid">
        <fgColor rgb="FF002060"/>
        <bgColor indexed="64"/>
      </patternFill>
    </fill>
    <fill>
      <patternFill patternType="solid">
        <fgColor rgb="FF0070C0"/>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
      <patternFill patternType="solid">
        <fgColor theme="3"/>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rgb="FFC000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top/>
      <bottom style="thin">
        <color auto="1"/>
      </bottom>
      <diagonal/>
    </border>
    <border>
      <left/>
      <right/>
      <top style="thin">
        <color theme="0" tint="-0.24994659260841701"/>
      </top>
      <bottom style="thin">
        <color theme="0" tint="-0.2499465926084170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rgb="FF002060"/>
      </left>
      <right/>
      <top style="thin">
        <color rgb="FF002060"/>
      </top>
      <bottom/>
      <diagonal/>
    </border>
    <border>
      <left/>
      <right/>
      <top style="thin">
        <color rgb="FF002060"/>
      </top>
      <bottom/>
      <diagonal/>
    </border>
    <border>
      <left/>
      <right style="thin">
        <color rgb="FF002060"/>
      </right>
      <top style="thin">
        <color rgb="FF002060"/>
      </top>
      <bottom/>
      <diagonal/>
    </border>
    <border>
      <left style="thin">
        <color rgb="FF002060"/>
      </left>
      <right/>
      <top/>
      <bottom/>
      <diagonal/>
    </border>
    <border>
      <left/>
      <right style="thin">
        <color rgb="FF002060"/>
      </right>
      <top/>
      <bottom/>
      <diagonal/>
    </border>
    <border>
      <left style="thin">
        <color rgb="FF002060"/>
      </left>
      <right/>
      <top/>
      <bottom style="thin">
        <color rgb="FF002060"/>
      </bottom>
      <diagonal/>
    </border>
    <border>
      <left/>
      <right/>
      <top/>
      <bottom style="thin">
        <color rgb="FF002060"/>
      </bottom>
      <diagonal/>
    </border>
    <border>
      <left/>
      <right style="thin">
        <color rgb="FF002060"/>
      </right>
      <top/>
      <bottom style="thin">
        <color rgb="FF002060"/>
      </bottom>
      <diagonal/>
    </border>
    <border>
      <left/>
      <right/>
      <top style="thin">
        <color indexed="64"/>
      </top>
      <bottom style="thin">
        <color indexed="64"/>
      </bottom>
      <diagonal/>
    </border>
    <border>
      <left style="thin">
        <color theme="4" tint="-0.24994659260841701"/>
      </left>
      <right style="thin">
        <color theme="4" tint="-0.24994659260841701"/>
      </right>
      <top style="thin">
        <color theme="4" tint="-0.24994659260841701"/>
      </top>
      <bottom/>
      <diagonal/>
    </border>
    <border>
      <left style="thin">
        <color indexed="64"/>
      </left>
      <right style="thin">
        <color indexed="64"/>
      </right>
      <top/>
      <bottom/>
      <diagonal/>
    </border>
    <border>
      <left style="thin">
        <color rgb="FF002060"/>
      </left>
      <right/>
      <top/>
      <bottom style="thin">
        <color indexed="64"/>
      </bottom>
      <diagonal/>
    </border>
    <border>
      <left/>
      <right style="thin">
        <color rgb="FF002060"/>
      </right>
      <top/>
      <bottom style="thin">
        <color indexed="64"/>
      </bottom>
      <diagonal/>
    </border>
  </borders>
  <cellStyleXfs count="4">
    <xf numFmtId="0" fontId="0" fillId="0" borderId="0"/>
    <xf numFmtId="0" fontId="7" fillId="0" borderId="0"/>
    <xf numFmtId="0" fontId="18" fillId="0" borderId="0" applyNumberFormat="0" applyFill="0" applyBorder="0" applyAlignment="0" applyProtection="0">
      <alignment vertical="top"/>
      <protection locked="0"/>
    </xf>
    <xf numFmtId="0" fontId="34" fillId="0" borderId="0" applyNumberFormat="0" applyFill="0" applyBorder="0" applyAlignment="0" applyProtection="0"/>
  </cellStyleXfs>
  <cellXfs count="331">
    <xf numFmtId="0" fontId="0" fillId="0" borderId="0" xfId="0"/>
    <xf numFmtId="0" fontId="4" fillId="0" borderId="0" xfId="0" applyFont="1"/>
    <xf numFmtId="0" fontId="5" fillId="0" borderId="0" xfId="0" applyFont="1" applyAlignment="1" applyProtection="1">
      <alignment vertical="center"/>
      <protection locked="0"/>
    </xf>
    <xf numFmtId="0" fontId="3" fillId="0" borderId="0" xfId="0" applyFont="1"/>
    <xf numFmtId="0" fontId="0" fillId="0" borderId="0" xfId="0" applyAlignment="1">
      <alignment vertical="center"/>
    </xf>
    <xf numFmtId="0" fontId="6" fillId="0" borderId="0" xfId="0" applyFont="1"/>
    <xf numFmtId="0" fontId="0" fillId="0" borderId="0" xfId="0" applyAlignment="1">
      <alignment wrapText="1"/>
    </xf>
    <xf numFmtId="0" fontId="0" fillId="0" borderId="0" xfId="0" applyAlignment="1">
      <alignment horizontal="center"/>
    </xf>
    <xf numFmtId="0" fontId="0" fillId="0" borderId="0" xfId="0" applyAlignment="1">
      <alignment horizontal="left" wrapText="1"/>
    </xf>
    <xf numFmtId="0" fontId="0" fillId="0" borderId="2" xfId="0" applyBorder="1"/>
    <xf numFmtId="0" fontId="0" fillId="0" borderId="0" xfId="0" applyAlignment="1">
      <alignment horizontal="left"/>
    </xf>
    <xf numFmtId="0" fontId="8" fillId="0" borderId="0" xfId="0" applyFont="1" applyAlignment="1" applyProtection="1">
      <alignment horizontal="center" vertical="center"/>
      <protection locked="0"/>
    </xf>
    <xf numFmtId="0" fontId="13" fillId="0" borderId="0" xfId="0" applyFont="1" applyAlignment="1">
      <alignment vertical="center"/>
    </xf>
    <xf numFmtId="0" fontId="14" fillId="0" borderId="0" xfId="0" applyFont="1" applyAlignment="1" applyProtection="1">
      <alignment vertical="center"/>
      <protection locked="0"/>
    </xf>
    <xf numFmtId="0" fontId="4" fillId="0" borderId="0" xfId="0" applyFont="1" applyAlignment="1">
      <alignment vertical="center"/>
    </xf>
    <xf numFmtId="0" fontId="4" fillId="0" borderId="0" xfId="0" applyFont="1" applyAlignment="1">
      <alignment horizontal="center" vertical="center"/>
    </xf>
    <xf numFmtId="0" fontId="8" fillId="0" borderId="0" xfId="0" applyFont="1" applyAlignment="1">
      <alignment vertical="center"/>
    </xf>
    <xf numFmtId="0" fontId="8" fillId="0" borderId="0" xfId="0" applyFont="1"/>
    <xf numFmtId="0" fontId="8" fillId="0" borderId="0" xfId="0" applyFont="1" applyAlignment="1">
      <alignment horizontal="center" vertical="center"/>
    </xf>
    <xf numFmtId="0" fontId="17" fillId="0" borderId="0" xfId="0" applyFont="1" applyAlignment="1" applyProtection="1">
      <alignment vertical="center"/>
      <protection hidden="1"/>
    </xf>
    <xf numFmtId="0" fontId="8" fillId="0" borderId="0" xfId="0" applyFont="1" applyAlignment="1" applyProtection="1">
      <alignment wrapText="1"/>
      <protection hidden="1"/>
    </xf>
    <xf numFmtId="0" fontId="8" fillId="0" borderId="0" xfId="0" applyFont="1" applyProtection="1">
      <protection hidden="1"/>
    </xf>
    <xf numFmtId="0" fontId="9" fillId="0" borderId="0" xfId="0" applyFont="1"/>
    <xf numFmtId="0" fontId="23" fillId="0" borderId="0" xfId="0" applyFont="1"/>
    <xf numFmtId="0" fontId="14" fillId="0" borderId="0" xfId="0" applyFont="1" applyAlignment="1" applyProtection="1">
      <alignment vertical="center"/>
      <protection hidden="1"/>
    </xf>
    <xf numFmtId="0" fontId="8" fillId="0" borderId="0" xfId="0" applyFont="1" applyAlignment="1" applyProtection="1">
      <alignment vertical="center"/>
      <protection hidden="1"/>
    </xf>
    <xf numFmtId="0" fontId="4" fillId="0" borderId="0" xfId="0" applyFont="1" applyAlignment="1" applyProtection="1">
      <alignment vertical="center"/>
      <protection hidden="1"/>
    </xf>
    <xf numFmtId="0" fontId="1" fillId="0" borderId="0" xfId="0" applyFont="1" applyAlignment="1" applyProtection="1">
      <alignment vertical="center"/>
      <protection hidden="1"/>
    </xf>
    <xf numFmtId="0" fontId="11" fillId="0" borderId="0" xfId="0" applyFont="1" applyAlignment="1" applyProtection="1">
      <alignment vertical="center"/>
      <protection hidden="1"/>
    </xf>
    <xf numFmtId="0" fontId="8" fillId="0" borderId="3" xfId="0" applyFont="1" applyBorder="1" applyAlignment="1" applyProtection="1">
      <alignment horizontal="center" vertical="center"/>
      <protection hidden="1"/>
    </xf>
    <xf numFmtId="0" fontId="8" fillId="0" borderId="3" xfId="0" applyFont="1" applyBorder="1" applyAlignment="1" applyProtection="1">
      <alignment vertical="center"/>
      <protection hidden="1"/>
    </xf>
    <xf numFmtId="0" fontId="4" fillId="0" borderId="0" xfId="0" applyFont="1" applyProtection="1">
      <protection hidden="1"/>
    </xf>
    <xf numFmtId="0" fontId="11" fillId="0" borderId="0" xfId="0" applyFont="1" applyProtection="1">
      <protection hidden="1"/>
    </xf>
    <xf numFmtId="0" fontId="1" fillId="0" borderId="0" xfId="0" applyFont="1" applyProtection="1">
      <protection hidden="1"/>
    </xf>
    <xf numFmtId="0" fontId="8" fillId="0" borderId="3" xfId="0" applyFont="1" applyBorder="1" applyAlignment="1" applyProtection="1">
      <alignment horizontal="center"/>
      <protection hidden="1"/>
    </xf>
    <xf numFmtId="0" fontId="8" fillId="0" borderId="3" xfId="0" applyFont="1" applyBorder="1" applyProtection="1">
      <protection hidden="1"/>
    </xf>
    <xf numFmtId="0" fontId="2" fillId="0" borderId="0" xfId="0" applyFont="1"/>
    <xf numFmtId="0" fontId="9" fillId="0" borderId="0" xfId="0" applyFont="1" applyAlignment="1" applyProtection="1">
      <alignment vertical="center"/>
      <protection hidden="1"/>
    </xf>
    <xf numFmtId="0" fontId="27" fillId="3" borderId="0" xfId="0" applyFont="1" applyFill="1" applyAlignment="1" applyProtection="1">
      <alignment horizontal="center" vertical="center"/>
      <protection hidden="1"/>
    </xf>
    <xf numFmtId="0" fontId="27" fillId="3" borderId="0" xfId="0" applyFont="1" applyFill="1" applyAlignment="1" applyProtection="1">
      <alignment horizontal="left" vertical="center"/>
      <protection locked="0" hidden="1"/>
    </xf>
    <xf numFmtId="0" fontId="2" fillId="0" borderId="0" xfId="0" applyFont="1" applyAlignment="1" applyProtection="1">
      <alignment vertical="center"/>
      <protection hidden="1"/>
    </xf>
    <xf numFmtId="0" fontId="8" fillId="0" borderId="0" xfId="0" applyFont="1" applyAlignment="1" applyProtection="1">
      <alignment horizontal="right" vertical="center"/>
      <protection hidden="1"/>
    </xf>
    <xf numFmtId="0" fontId="9" fillId="0" borderId="0" xfId="0" applyFont="1" applyAlignment="1" applyProtection="1">
      <alignment horizontal="center" vertical="center"/>
      <protection hidden="1"/>
    </xf>
    <xf numFmtId="0" fontId="9" fillId="0" borderId="0" xfId="0" applyFont="1" applyAlignment="1" applyProtection="1">
      <alignment horizontal="left" vertical="center"/>
      <protection locked="0" hidden="1"/>
    </xf>
    <xf numFmtId="0" fontId="9" fillId="0" borderId="0" xfId="0" applyFont="1" applyAlignment="1" applyProtection="1">
      <alignment horizontal="left" vertical="center"/>
      <protection hidden="1"/>
    </xf>
    <xf numFmtId="0" fontId="27" fillId="10" borderId="0" xfId="0" applyFont="1" applyFill="1" applyAlignment="1" applyProtection="1">
      <alignment horizontal="center" vertical="center"/>
      <protection hidden="1"/>
    </xf>
    <xf numFmtId="0" fontId="27" fillId="10" borderId="0" xfId="0" applyFont="1" applyFill="1" applyAlignment="1" applyProtection="1">
      <alignment horizontal="left" vertical="center"/>
      <protection locked="0" hidden="1"/>
    </xf>
    <xf numFmtId="0" fontId="27" fillId="7" borderId="0" xfId="0" applyFont="1" applyFill="1" applyAlignment="1" applyProtection="1">
      <alignment horizontal="center" vertical="center"/>
      <protection hidden="1"/>
    </xf>
    <xf numFmtId="0" fontId="27" fillId="7" borderId="0" xfId="0" applyFont="1" applyFill="1" applyAlignment="1" applyProtection="1">
      <alignment horizontal="left" vertical="center"/>
      <protection locked="0" hidden="1"/>
    </xf>
    <xf numFmtId="0" fontId="27" fillId="6" borderId="0" xfId="0" applyFont="1" applyFill="1" applyAlignment="1" applyProtection="1">
      <alignment horizontal="center" vertical="center"/>
      <protection hidden="1"/>
    </xf>
    <xf numFmtId="0" fontId="27" fillId="6" borderId="0" xfId="0" applyFont="1" applyFill="1" applyAlignment="1" applyProtection="1">
      <alignment horizontal="left" vertical="center"/>
      <protection locked="0" hidden="1"/>
    </xf>
    <xf numFmtId="0" fontId="27" fillId="9" borderId="0" xfId="0" applyFont="1" applyFill="1" applyAlignment="1" applyProtection="1">
      <alignment horizontal="center" vertical="center"/>
      <protection hidden="1"/>
    </xf>
    <xf numFmtId="0" fontId="27" fillId="9" borderId="0" xfId="0" applyFont="1" applyFill="1" applyAlignment="1" applyProtection="1">
      <alignment horizontal="left" vertical="center"/>
      <protection locked="0" hidden="1"/>
    </xf>
    <xf numFmtId="0" fontId="27" fillId="8" borderId="0" xfId="0" applyFont="1" applyFill="1" applyAlignment="1" applyProtection="1">
      <alignment horizontal="center" vertical="center"/>
      <protection hidden="1"/>
    </xf>
    <xf numFmtId="0" fontId="27" fillId="8" borderId="0" xfId="0" applyFont="1" applyFill="1" applyAlignment="1" applyProtection="1">
      <alignment horizontal="left" vertical="center"/>
      <protection locked="0" hidden="1"/>
    </xf>
    <xf numFmtId="0" fontId="27" fillId="5" borderId="0" xfId="0" applyFont="1" applyFill="1" applyAlignment="1" applyProtection="1">
      <alignment horizontal="center" vertical="center"/>
      <protection hidden="1"/>
    </xf>
    <xf numFmtId="0" fontId="27" fillId="5" borderId="0" xfId="0" applyFont="1" applyFill="1" applyAlignment="1" applyProtection="1">
      <alignment horizontal="left" vertical="center"/>
      <protection locked="0" hidden="1"/>
    </xf>
    <xf numFmtId="0" fontId="25" fillId="0" borderId="0" xfId="0" applyFont="1" applyProtection="1">
      <protection hidden="1"/>
    </xf>
    <xf numFmtId="0" fontId="1" fillId="12" borderId="0" xfId="0" applyFont="1" applyFill="1" applyAlignment="1">
      <alignment horizontal="center" vertical="center"/>
    </xf>
    <xf numFmtId="0" fontId="1" fillId="12" borderId="0" xfId="0" applyFont="1" applyFill="1" applyAlignment="1">
      <alignment vertical="center"/>
    </xf>
    <xf numFmtId="0" fontId="16" fillId="4" borderId="5" xfId="0" applyFont="1" applyFill="1" applyBorder="1" applyAlignment="1" applyProtection="1">
      <alignment horizontal="center" vertical="center"/>
      <protection hidden="1"/>
    </xf>
    <xf numFmtId="0" fontId="4" fillId="11" borderId="0" xfId="0" applyFont="1" applyFill="1" applyAlignment="1">
      <alignment horizontal="center"/>
    </xf>
    <xf numFmtId="0" fontId="2" fillId="0" borderId="0" xfId="0" applyFont="1" applyAlignment="1">
      <alignment horizontal="center"/>
    </xf>
    <xf numFmtId="0" fontId="0" fillId="0" borderId="0" xfId="0" applyAlignment="1">
      <alignment horizontal="right" vertical="center"/>
    </xf>
    <xf numFmtId="0" fontId="29" fillId="0" borderId="3" xfId="0" applyFont="1" applyBorder="1" applyAlignment="1" applyProtection="1">
      <alignment horizontal="center" vertical="center"/>
      <protection hidden="1"/>
    </xf>
    <xf numFmtId="0" fontId="1" fillId="12" borderId="1" xfId="0" applyFont="1" applyFill="1" applyBorder="1" applyAlignment="1">
      <alignment horizontal="center" vertical="center"/>
    </xf>
    <xf numFmtId="0" fontId="1" fillId="12" borderId="1" xfId="0" applyFont="1" applyFill="1" applyBorder="1" applyAlignment="1">
      <alignment vertical="center"/>
    </xf>
    <xf numFmtId="0" fontId="8" fillId="0" borderId="1" xfId="0" applyFont="1" applyBorder="1" applyAlignment="1" applyProtection="1">
      <alignment horizontal="center" vertical="center"/>
      <protection locked="0"/>
    </xf>
    <xf numFmtId="0" fontId="8" fillId="0" borderId="1" xfId="0" applyFont="1" applyBorder="1" applyAlignment="1" applyProtection="1">
      <alignment vertical="center"/>
      <protection locked="0"/>
    </xf>
    <xf numFmtId="164" fontId="4" fillId="0" borderId="0" xfId="0" applyNumberFormat="1" applyFont="1" applyAlignment="1">
      <alignment horizontal="center"/>
    </xf>
    <xf numFmtId="164" fontId="0" fillId="0" borderId="0" xfId="0" applyNumberFormat="1" applyAlignment="1">
      <alignment horizontal="center"/>
    </xf>
    <xf numFmtId="164" fontId="1" fillId="12" borderId="1" xfId="0" applyNumberFormat="1" applyFont="1" applyFill="1" applyBorder="1" applyAlignment="1">
      <alignment horizontal="center" vertical="center"/>
    </xf>
    <xf numFmtId="164" fontId="8" fillId="0" borderId="1" xfId="0" applyNumberFormat="1" applyFont="1" applyBorder="1" applyAlignment="1" applyProtection="1">
      <alignment horizontal="center" vertical="center"/>
      <protection locked="0"/>
    </xf>
    <xf numFmtId="0" fontId="2" fillId="0" borderId="0" xfId="0" applyFont="1" applyProtection="1">
      <protection hidden="1"/>
    </xf>
    <xf numFmtId="0" fontId="30" fillId="0" borderId="0" xfId="0" applyFont="1" applyProtection="1">
      <protection hidden="1"/>
    </xf>
    <xf numFmtId="164" fontId="11" fillId="0" borderId="1" xfId="0" applyNumberFormat="1" applyFont="1" applyBorder="1" applyAlignment="1" applyProtection="1">
      <alignment horizontal="center" vertical="center"/>
      <protection locked="0"/>
    </xf>
    <xf numFmtId="164" fontId="11" fillId="4" borderId="1" xfId="0" applyNumberFormat="1" applyFont="1" applyFill="1" applyBorder="1" applyAlignment="1" applyProtection="1">
      <alignment horizontal="center" vertical="center"/>
      <protection locked="0"/>
    </xf>
    <xf numFmtId="0" fontId="0" fillId="12" borderId="0" xfId="0" applyFill="1"/>
    <xf numFmtId="164" fontId="11" fillId="0" borderId="1" xfId="0" applyNumberFormat="1" applyFont="1" applyBorder="1" applyAlignment="1">
      <alignment horizontal="left" vertical="center"/>
    </xf>
    <xf numFmtId="164" fontId="32" fillId="2" borderId="1" xfId="0" applyNumberFormat="1" applyFont="1" applyFill="1" applyBorder="1" applyAlignment="1" applyProtection="1">
      <alignment horizontal="center"/>
      <protection hidden="1"/>
    </xf>
    <xf numFmtId="0" fontId="8" fillId="0" borderId="0" xfId="0" applyFont="1" applyAlignment="1" applyProtection="1">
      <alignment vertical="center"/>
      <protection locked="0"/>
    </xf>
    <xf numFmtId="0" fontId="8" fillId="5" borderId="0" xfId="0" applyFont="1" applyFill="1" applyAlignment="1" applyProtection="1">
      <alignment horizontal="center" vertical="center"/>
      <protection locked="0"/>
    </xf>
    <xf numFmtId="0" fontId="8" fillId="5" borderId="0" xfId="0" applyFont="1" applyFill="1" applyAlignment="1" applyProtection="1">
      <alignment vertical="center"/>
      <protection locked="0"/>
    </xf>
    <xf numFmtId="0" fontId="30" fillId="3" borderId="0" xfId="0" applyFont="1" applyFill="1" applyAlignment="1">
      <alignment horizontal="center" vertical="center"/>
    </xf>
    <xf numFmtId="0" fontId="0" fillId="0" borderId="0" xfId="0" applyAlignment="1" applyProtection="1">
      <alignment vertical="center"/>
      <protection hidden="1"/>
    </xf>
    <xf numFmtId="0" fontId="5" fillId="0" borderId="0" xfId="0" applyFont="1" applyAlignment="1" applyProtection="1">
      <alignment vertical="center"/>
      <protection hidden="1"/>
    </xf>
    <xf numFmtId="0" fontId="35" fillId="0" borderId="0" xfId="0" applyFont="1" applyAlignment="1" applyProtection="1">
      <alignment vertical="center"/>
      <protection hidden="1"/>
    </xf>
    <xf numFmtId="0" fontId="1" fillId="13" borderId="1" xfId="0" applyFont="1" applyFill="1" applyBorder="1" applyAlignment="1" applyProtection="1">
      <alignment horizontal="center" vertical="center"/>
      <protection hidden="1"/>
    </xf>
    <xf numFmtId="0" fontId="1" fillId="13" borderId="1" xfId="0" applyFont="1" applyFill="1" applyBorder="1" applyAlignment="1" applyProtection="1">
      <alignment vertical="center"/>
      <protection hidden="1"/>
    </xf>
    <xf numFmtId="0" fontId="1" fillId="13" borderId="1" xfId="0" applyFont="1" applyFill="1" applyBorder="1" applyAlignment="1" applyProtection="1">
      <alignment horizontal="center" vertical="center" wrapText="1"/>
      <protection hidden="1"/>
    </xf>
    <xf numFmtId="0" fontId="0" fillId="0" borderId="2" xfId="0" applyBorder="1" applyProtection="1">
      <protection hidden="1"/>
    </xf>
    <xf numFmtId="0" fontId="0" fillId="0" borderId="2" xfId="0" applyBorder="1" applyAlignment="1" applyProtection="1">
      <alignment vertical="center"/>
      <protection hidden="1"/>
    </xf>
    <xf numFmtId="0" fontId="34" fillId="0" borderId="0" xfId="3" applyAlignment="1" applyProtection="1">
      <alignment vertical="center"/>
      <protection hidden="1"/>
    </xf>
    <xf numFmtId="0" fontId="4" fillId="12" borderId="0" xfId="0" applyFont="1" applyFill="1" applyAlignment="1" applyProtection="1">
      <alignment vertical="center"/>
      <protection hidden="1"/>
    </xf>
    <xf numFmtId="0" fontId="0" fillId="0" borderId="1" xfId="0" applyBorder="1" applyAlignment="1" applyProtection="1">
      <alignment horizontal="center" vertical="center"/>
      <protection hidden="1"/>
    </xf>
    <xf numFmtId="0" fontId="0" fillId="0" borderId="1" xfId="0" applyBorder="1" applyAlignment="1" applyProtection="1">
      <alignment vertical="center"/>
      <protection locked="0"/>
    </xf>
    <xf numFmtId="3" fontId="0" fillId="0" borderId="1" xfId="0" applyNumberFormat="1" applyBorder="1" applyAlignment="1" applyProtection="1">
      <alignment horizontal="center" vertical="center"/>
      <protection locked="0"/>
    </xf>
    <xf numFmtId="0" fontId="0" fillId="0" borderId="16" xfId="0" applyBorder="1" applyAlignment="1" applyProtection="1">
      <alignment vertical="center"/>
      <protection hidden="1"/>
    </xf>
    <xf numFmtId="0" fontId="0" fillId="0" borderId="16" xfId="0" applyBorder="1" applyAlignment="1" applyProtection="1">
      <alignment horizontal="center" vertical="center"/>
      <protection hidden="1"/>
    </xf>
    <xf numFmtId="0" fontId="0" fillId="2" borderId="16" xfId="0" applyFill="1" applyBorder="1" applyAlignment="1" applyProtection="1">
      <alignment horizontal="center" vertical="center"/>
      <protection hidden="1"/>
    </xf>
    <xf numFmtId="0" fontId="2" fillId="0" borderId="16" xfId="0" applyFont="1" applyBorder="1" applyAlignment="1" applyProtection="1">
      <alignment horizontal="center" vertical="center"/>
      <protection hidden="1"/>
    </xf>
    <xf numFmtId="0" fontId="2" fillId="2" borderId="16" xfId="0" applyFont="1" applyFill="1" applyBorder="1" applyAlignment="1" applyProtection="1">
      <alignment horizontal="center" vertical="center"/>
      <protection hidden="1"/>
    </xf>
    <xf numFmtId="0" fontId="3" fillId="0" borderId="2" xfId="0" applyFont="1" applyBorder="1" applyAlignment="1" applyProtection="1">
      <alignment vertical="center"/>
      <protection hidden="1"/>
    </xf>
    <xf numFmtId="0" fontId="2" fillId="0" borderId="0" xfId="0" applyFont="1" applyAlignment="1" applyProtection="1">
      <alignment horizontal="right" vertical="center"/>
      <protection hidden="1"/>
    </xf>
    <xf numFmtId="0" fontId="0" fillId="0" borderId="0" xfId="0" applyAlignment="1" applyProtection="1">
      <alignment horizontal="left" vertical="center" wrapText="1"/>
      <protection hidden="1"/>
    </xf>
    <xf numFmtId="0" fontId="0" fillId="0" borderId="0" xfId="0" applyAlignment="1" applyProtection="1">
      <alignment horizontal="center" vertical="center"/>
      <protection hidden="1"/>
    </xf>
    <xf numFmtId="0" fontId="38" fillId="0" borderId="0" xfId="0" applyFont="1" applyAlignment="1" applyProtection="1">
      <alignment vertical="center"/>
      <protection hidden="1"/>
    </xf>
    <xf numFmtId="0" fontId="0" fillId="8" borderId="0" xfId="0" applyFill="1" applyAlignment="1" applyProtection="1">
      <alignment horizontal="right" vertical="center" indent="1"/>
      <protection hidden="1"/>
    </xf>
    <xf numFmtId="0" fontId="0" fillId="0" borderId="0" xfId="0" applyAlignment="1" applyProtection="1">
      <alignment horizontal="right" vertical="center" indent="1"/>
      <protection hidden="1"/>
    </xf>
    <xf numFmtId="0" fontId="0" fillId="0" borderId="0" xfId="0" applyAlignment="1" applyProtection="1">
      <alignment horizontal="left" vertical="center" indent="1"/>
      <protection hidden="1"/>
    </xf>
    <xf numFmtId="0" fontId="8" fillId="8" borderId="0" xfId="0" applyFont="1" applyFill="1" applyAlignment="1" applyProtection="1">
      <alignment horizontal="right" vertical="center" indent="1"/>
      <protection hidden="1"/>
    </xf>
    <xf numFmtId="0" fontId="40" fillId="8" borderId="0" xfId="0" applyFont="1" applyFill="1" applyAlignment="1" applyProtection="1">
      <alignment horizontal="right" vertical="center" indent="1"/>
      <protection hidden="1"/>
    </xf>
    <xf numFmtId="0" fontId="8" fillId="8" borderId="6" xfId="0" applyFont="1" applyFill="1" applyBorder="1" applyAlignment="1" applyProtection="1">
      <alignment horizontal="right" vertical="center" indent="1"/>
      <protection hidden="1"/>
    </xf>
    <xf numFmtId="0" fontId="8" fillId="0" borderId="7" xfId="0" applyFont="1" applyBorder="1" applyAlignment="1" applyProtection="1">
      <alignment horizontal="center" vertical="center"/>
      <protection locked="0"/>
    </xf>
    <xf numFmtId="0" fontId="8" fillId="8" borderId="2" xfId="0" applyFont="1" applyFill="1" applyBorder="1" applyAlignment="1" applyProtection="1">
      <alignment horizontal="right" vertical="center" indent="1"/>
      <protection hidden="1"/>
    </xf>
    <xf numFmtId="165" fontId="0" fillId="0" borderId="0" xfId="0" applyNumberFormat="1" applyAlignment="1" applyProtection="1">
      <alignment horizontal="center" vertical="center"/>
      <protection hidden="1"/>
    </xf>
    <xf numFmtId="0" fontId="26" fillId="15" borderId="8" xfId="0" applyFont="1" applyFill="1" applyBorder="1" applyAlignment="1" applyProtection="1">
      <alignment vertical="center"/>
      <protection hidden="1"/>
    </xf>
    <xf numFmtId="0" fontId="26" fillId="15" borderId="9" xfId="0" applyFont="1" applyFill="1" applyBorder="1" applyAlignment="1" applyProtection="1">
      <alignment vertical="center"/>
      <protection hidden="1"/>
    </xf>
    <xf numFmtId="0" fontId="26" fillId="15" borderId="9" xfId="0" applyFont="1" applyFill="1" applyBorder="1" applyAlignment="1" applyProtection="1">
      <alignment horizontal="center" vertical="center"/>
      <protection hidden="1"/>
    </xf>
    <xf numFmtId="0" fontId="26" fillId="15" borderId="10" xfId="0" applyFont="1" applyFill="1" applyBorder="1" applyAlignment="1" applyProtection="1">
      <alignment horizontal="center" vertical="center"/>
      <protection hidden="1"/>
    </xf>
    <xf numFmtId="0" fontId="27" fillId="3" borderId="8" xfId="0" applyFont="1" applyFill="1" applyBorder="1" applyAlignment="1" applyProtection="1">
      <alignment horizontal="center" vertical="center"/>
      <protection hidden="1"/>
    </xf>
    <xf numFmtId="0" fontId="27" fillId="3" borderId="9" xfId="0" applyFont="1" applyFill="1" applyBorder="1" applyAlignment="1" applyProtection="1">
      <alignment horizontal="left" vertical="center"/>
      <protection locked="0" hidden="1"/>
    </xf>
    <xf numFmtId="0" fontId="27" fillId="3" borderId="9" xfId="0" applyFont="1" applyFill="1" applyBorder="1" applyAlignment="1" applyProtection="1">
      <alignment horizontal="center" vertical="center"/>
      <protection hidden="1"/>
    </xf>
    <xf numFmtId="0" fontId="27" fillId="3" borderId="10" xfId="0" applyFont="1" applyFill="1" applyBorder="1" applyAlignment="1" applyProtection="1">
      <alignment horizontal="center" vertical="center"/>
      <protection hidden="1"/>
    </xf>
    <xf numFmtId="0" fontId="27" fillId="3" borderId="11" xfId="0" applyFont="1" applyFill="1" applyBorder="1" applyAlignment="1" applyProtection="1">
      <alignment horizontal="center" vertical="center"/>
      <protection hidden="1"/>
    </xf>
    <xf numFmtId="0" fontId="27" fillId="3" borderId="12" xfId="0" applyFont="1" applyFill="1" applyBorder="1" applyAlignment="1" applyProtection="1">
      <alignment horizontal="center" vertical="center"/>
      <protection hidden="1"/>
    </xf>
    <xf numFmtId="0" fontId="9" fillId="0" borderId="11" xfId="0" applyFont="1" applyBorder="1" applyAlignment="1" applyProtection="1">
      <alignment horizontal="center" vertical="center"/>
      <protection hidden="1"/>
    </xf>
    <xf numFmtId="0" fontId="27" fillId="0" borderId="0" xfId="0" applyFont="1" applyAlignment="1" applyProtection="1">
      <alignment horizontal="center" vertical="center"/>
      <protection hidden="1"/>
    </xf>
    <xf numFmtId="0" fontId="9" fillId="0" borderId="12" xfId="0" applyFont="1" applyBorder="1" applyAlignment="1" applyProtection="1">
      <alignment horizontal="center" vertical="center"/>
      <protection hidden="1"/>
    </xf>
    <xf numFmtId="0" fontId="24" fillId="0" borderId="13" xfId="0" applyFont="1" applyBorder="1" applyAlignment="1" applyProtection="1">
      <alignment vertical="center"/>
      <protection hidden="1"/>
    </xf>
    <xf numFmtId="0" fontId="9" fillId="0" borderId="14" xfId="0" applyFont="1" applyBorder="1" applyAlignment="1" applyProtection="1">
      <alignment horizontal="left" vertical="center"/>
      <protection hidden="1"/>
    </xf>
    <xf numFmtId="0" fontId="9" fillId="0" borderId="14" xfId="0" applyFont="1" applyBorder="1" applyAlignment="1" applyProtection="1">
      <alignment vertical="center"/>
      <protection hidden="1"/>
    </xf>
    <xf numFmtId="0" fontId="9" fillId="0" borderId="15" xfId="0" applyFont="1" applyBorder="1" applyAlignment="1" applyProtection="1">
      <alignment vertical="center"/>
      <protection hidden="1"/>
    </xf>
    <xf numFmtId="0" fontId="26" fillId="15" borderId="11" xfId="0" applyFont="1" applyFill="1" applyBorder="1" applyAlignment="1" applyProtection="1">
      <alignment horizontal="left" vertical="center" indent="1"/>
      <protection hidden="1"/>
    </xf>
    <xf numFmtId="0" fontId="26" fillId="15" borderId="0" xfId="0" applyFont="1" applyFill="1" applyAlignment="1" applyProtection="1">
      <alignment horizontal="left" vertical="center" indent="1"/>
      <protection hidden="1"/>
    </xf>
    <xf numFmtId="0" fontId="26" fillId="15" borderId="0" xfId="0" applyFont="1" applyFill="1" applyAlignment="1" applyProtection="1">
      <alignment horizontal="center" vertical="center"/>
      <protection hidden="1"/>
    </xf>
    <xf numFmtId="0" fontId="26" fillId="15" borderId="12" xfId="0" applyFont="1" applyFill="1" applyBorder="1" applyAlignment="1" applyProtection="1">
      <alignment horizontal="center" vertical="center"/>
      <protection hidden="1"/>
    </xf>
    <xf numFmtId="0" fontId="27" fillId="10" borderId="11" xfId="0" applyFont="1" applyFill="1" applyBorder="1" applyAlignment="1" applyProtection="1">
      <alignment horizontal="center" vertical="center"/>
      <protection hidden="1"/>
    </xf>
    <xf numFmtId="0" fontId="27" fillId="10" borderId="12" xfId="0" applyFont="1" applyFill="1" applyBorder="1" applyAlignment="1" applyProtection="1">
      <alignment horizontal="center" vertical="center"/>
      <protection hidden="1"/>
    </xf>
    <xf numFmtId="0" fontId="24" fillId="0" borderId="11" xfId="0" applyFont="1" applyBorder="1" applyAlignment="1" applyProtection="1">
      <alignment vertical="center"/>
      <protection hidden="1"/>
    </xf>
    <xf numFmtId="0" fontId="9" fillId="0" borderId="12" xfId="0" applyFont="1" applyBorder="1" applyAlignment="1" applyProtection="1">
      <alignment vertical="center"/>
      <protection hidden="1"/>
    </xf>
    <xf numFmtId="0" fontId="27" fillId="7" borderId="11" xfId="0" applyFont="1" applyFill="1" applyBorder="1" applyAlignment="1" applyProtection="1">
      <alignment horizontal="center" vertical="center"/>
      <protection hidden="1"/>
    </xf>
    <xf numFmtId="0" fontId="27" fillId="7" borderId="12" xfId="0" applyFont="1" applyFill="1" applyBorder="1" applyAlignment="1" applyProtection="1">
      <alignment horizontal="center" vertical="center"/>
      <protection hidden="1"/>
    </xf>
    <xf numFmtId="0" fontId="27" fillId="6" borderId="11" xfId="0" applyFont="1" applyFill="1" applyBorder="1" applyAlignment="1" applyProtection="1">
      <alignment horizontal="center" vertical="center"/>
      <protection hidden="1"/>
    </xf>
    <xf numFmtId="0" fontId="27" fillId="6" borderId="12" xfId="0" applyFont="1" applyFill="1" applyBorder="1" applyAlignment="1" applyProtection="1">
      <alignment horizontal="center" vertical="center"/>
      <protection hidden="1"/>
    </xf>
    <xf numFmtId="0" fontId="27" fillId="4" borderId="11" xfId="0" applyFont="1" applyFill="1" applyBorder="1" applyAlignment="1" applyProtection="1">
      <alignment horizontal="center" vertical="center"/>
      <protection hidden="1"/>
    </xf>
    <xf numFmtId="0" fontId="27" fillId="4" borderId="0" xfId="0" applyFont="1" applyFill="1" applyAlignment="1" applyProtection="1">
      <alignment horizontal="left" vertical="center"/>
      <protection locked="0" hidden="1"/>
    </xf>
    <xf numFmtId="0" fontId="27" fillId="4" borderId="0" xfId="0" applyFont="1" applyFill="1" applyAlignment="1" applyProtection="1">
      <alignment horizontal="center" vertical="center"/>
      <protection hidden="1"/>
    </xf>
    <xf numFmtId="0" fontId="27" fillId="4" borderId="12" xfId="0" applyFont="1" applyFill="1" applyBorder="1" applyAlignment="1" applyProtection="1">
      <alignment horizontal="center" vertical="center"/>
      <protection hidden="1"/>
    </xf>
    <xf numFmtId="0" fontId="27" fillId="9" borderId="11" xfId="0" applyFont="1" applyFill="1" applyBorder="1" applyAlignment="1" applyProtection="1">
      <alignment horizontal="center" vertical="center"/>
      <protection hidden="1"/>
    </xf>
    <xf numFmtId="0" fontId="27" fillId="9" borderId="12" xfId="0" applyFont="1" applyFill="1" applyBorder="1" applyAlignment="1" applyProtection="1">
      <alignment horizontal="center" vertical="center"/>
      <protection hidden="1"/>
    </xf>
    <xf numFmtId="0" fontId="27" fillId="18" borderId="11" xfId="0" applyFont="1" applyFill="1" applyBorder="1" applyAlignment="1" applyProtection="1">
      <alignment horizontal="center" vertical="center"/>
      <protection hidden="1"/>
    </xf>
    <xf numFmtId="0" fontId="27" fillId="18" borderId="0" xfId="0" applyFont="1" applyFill="1" applyAlignment="1" applyProtection="1">
      <alignment horizontal="left" vertical="center"/>
      <protection locked="0" hidden="1"/>
    </xf>
    <xf numFmtId="0" fontId="27" fillId="18" borderId="0" xfId="0" applyFont="1" applyFill="1" applyAlignment="1" applyProtection="1">
      <alignment horizontal="center" vertical="center"/>
      <protection hidden="1"/>
    </xf>
    <xf numFmtId="0" fontId="27" fillId="18" borderId="12" xfId="0" applyFont="1" applyFill="1" applyBorder="1" applyAlignment="1" applyProtection="1">
      <alignment horizontal="center" vertical="center"/>
      <protection hidden="1"/>
    </xf>
    <xf numFmtId="0" fontId="27" fillId="8" borderId="11" xfId="0" applyFont="1" applyFill="1" applyBorder="1" applyAlignment="1" applyProtection="1">
      <alignment horizontal="center" vertical="center"/>
      <protection hidden="1"/>
    </xf>
    <xf numFmtId="0" fontId="27" fillId="8" borderId="12" xfId="0" applyFont="1" applyFill="1" applyBorder="1" applyAlignment="1" applyProtection="1">
      <alignment horizontal="center" vertical="center"/>
      <protection hidden="1"/>
    </xf>
    <xf numFmtId="0" fontId="9" fillId="0" borderId="11" xfId="0" applyFont="1" applyBorder="1" applyAlignment="1" applyProtection="1">
      <alignment vertical="center"/>
      <protection hidden="1"/>
    </xf>
    <xf numFmtId="0" fontId="8" fillId="0" borderId="12" xfId="0" applyFont="1" applyBorder="1" applyAlignment="1" applyProtection="1">
      <alignment vertical="center"/>
      <protection hidden="1"/>
    </xf>
    <xf numFmtId="0" fontId="27" fillId="5" borderId="11" xfId="0" applyFont="1" applyFill="1" applyBorder="1" applyAlignment="1" applyProtection="1">
      <alignment horizontal="center" vertical="center"/>
      <protection hidden="1"/>
    </xf>
    <xf numFmtId="0" fontId="27" fillId="5" borderId="12" xfId="0" applyFont="1" applyFill="1" applyBorder="1" applyAlignment="1" applyProtection="1">
      <alignment horizontal="center" vertical="center"/>
      <protection hidden="1"/>
    </xf>
    <xf numFmtId="0" fontId="27" fillId="19" borderId="11" xfId="0" applyFont="1" applyFill="1" applyBorder="1" applyAlignment="1" applyProtection="1">
      <alignment horizontal="center" vertical="center"/>
      <protection hidden="1"/>
    </xf>
    <xf numFmtId="0" fontId="27" fillId="19" borderId="0" xfId="0" applyFont="1" applyFill="1" applyAlignment="1" applyProtection="1">
      <alignment horizontal="left" vertical="center"/>
      <protection locked="0" hidden="1"/>
    </xf>
    <xf numFmtId="0" fontId="27" fillId="19" borderId="0" xfId="0" applyFont="1" applyFill="1" applyAlignment="1" applyProtection="1">
      <alignment horizontal="center" vertical="center"/>
      <protection hidden="1"/>
    </xf>
    <xf numFmtId="0" fontId="27" fillId="19" borderId="12" xfId="0" applyFont="1" applyFill="1" applyBorder="1" applyAlignment="1" applyProtection="1">
      <alignment horizontal="center" vertical="center"/>
      <protection hidden="1"/>
    </xf>
    <xf numFmtId="0" fontId="27" fillId="20" borderId="11" xfId="0" applyFont="1" applyFill="1" applyBorder="1" applyAlignment="1" applyProtection="1">
      <alignment horizontal="center" vertical="center"/>
      <protection hidden="1"/>
    </xf>
    <xf numFmtId="0" fontId="27" fillId="20" borderId="0" xfId="0" applyFont="1" applyFill="1" applyAlignment="1" applyProtection="1">
      <alignment horizontal="left" vertical="center"/>
      <protection locked="0" hidden="1"/>
    </xf>
    <xf numFmtId="0" fontId="27" fillId="20" borderId="0" xfId="0" applyFont="1" applyFill="1" applyAlignment="1" applyProtection="1">
      <alignment horizontal="center" vertical="center"/>
      <protection hidden="1"/>
    </xf>
    <xf numFmtId="0" fontId="27" fillId="20" borderId="12" xfId="0" applyFont="1" applyFill="1" applyBorder="1" applyAlignment="1" applyProtection="1">
      <alignment horizontal="center" vertical="center"/>
      <protection hidden="1"/>
    </xf>
    <xf numFmtId="0" fontId="27" fillId="21" borderId="11" xfId="0" applyFont="1" applyFill="1" applyBorder="1" applyAlignment="1" applyProtection="1">
      <alignment horizontal="center" vertical="center"/>
      <protection hidden="1"/>
    </xf>
    <xf numFmtId="0" fontId="27" fillId="21" borderId="0" xfId="0" applyFont="1" applyFill="1" applyAlignment="1" applyProtection="1">
      <alignment horizontal="left" vertical="center"/>
      <protection locked="0" hidden="1"/>
    </xf>
    <xf numFmtId="0" fontId="27" fillId="21" borderId="0" xfId="0" applyFont="1" applyFill="1" applyAlignment="1" applyProtection="1">
      <alignment horizontal="center" vertical="center"/>
      <protection hidden="1"/>
    </xf>
    <xf numFmtId="0" fontId="27" fillId="21" borderId="12" xfId="0" applyFont="1" applyFill="1" applyBorder="1" applyAlignment="1" applyProtection="1">
      <alignment horizontal="center" vertical="center"/>
      <protection hidden="1"/>
    </xf>
    <xf numFmtId="0" fontId="26" fillId="15" borderId="11" xfId="0" applyFont="1" applyFill="1" applyBorder="1" applyAlignment="1" applyProtection="1">
      <alignment vertical="center"/>
      <protection hidden="1"/>
    </xf>
    <xf numFmtId="0" fontId="26" fillId="15" borderId="0" xfId="0" applyFont="1" applyFill="1" applyAlignment="1" applyProtection="1">
      <alignment vertical="center"/>
      <protection hidden="1"/>
    </xf>
    <xf numFmtId="0" fontId="9" fillId="9" borderId="11" xfId="0" applyFont="1" applyFill="1" applyBorder="1" applyAlignment="1" applyProtection="1">
      <alignment vertical="center"/>
      <protection hidden="1"/>
    </xf>
    <xf numFmtId="0" fontId="9" fillId="9" borderId="0" xfId="0" applyFont="1" applyFill="1" applyAlignment="1" applyProtection="1">
      <alignment vertical="center"/>
      <protection hidden="1"/>
    </xf>
    <xf numFmtId="0" fontId="27" fillId="0" borderId="12" xfId="0" applyFont="1" applyBorder="1" applyAlignment="1" applyProtection="1">
      <alignment horizontal="center" vertical="center"/>
      <protection hidden="1"/>
    </xf>
    <xf numFmtId="0" fontId="8" fillId="0" borderId="11" xfId="0" applyFont="1" applyBorder="1" applyAlignment="1" applyProtection="1">
      <alignment vertical="center"/>
      <protection hidden="1"/>
    </xf>
    <xf numFmtId="0" fontId="8" fillId="0" borderId="18" xfId="0" applyFont="1" applyBorder="1" applyAlignment="1" applyProtection="1">
      <alignment horizontal="center" vertical="center"/>
      <protection locked="0"/>
    </xf>
    <xf numFmtId="0" fontId="8" fillId="0" borderId="6" xfId="0" applyFont="1" applyBorder="1" applyAlignment="1" applyProtection="1">
      <alignment horizontal="center" vertical="center"/>
      <protection locked="0"/>
    </xf>
    <xf numFmtId="0" fontId="8" fillId="0" borderId="2" xfId="0" applyFont="1" applyBorder="1" applyAlignment="1" applyProtection="1">
      <alignment horizontal="center" vertical="center"/>
      <protection locked="0"/>
    </xf>
    <xf numFmtId="0" fontId="4" fillId="14" borderId="0" xfId="0" applyFont="1" applyFill="1" applyAlignment="1" applyProtection="1">
      <alignment horizontal="center" vertical="center" wrapText="1"/>
      <protection hidden="1"/>
    </xf>
    <xf numFmtId="0" fontId="1" fillId="16" borderId="0" xfId="0" applyFont="1" applyFill="1" applyAlignment="1">
      <alignment vertical="center"/>
    </xf>
    <xf numFmtId="0" fontId="12" fillId="16" borderId="0" xfId="0" applyFont="1" applyFill="1" applyAlignment="1">
      <alignment vertical="center"/>
    </xf>
    <xf numFmtId="0" fontId="12" fillId="16" borderId="0" xfId="0" applyFont="1" applyFill="1" applyAlignment="1">
      <alignment horizontal="center" vertical="center"/>
    </xf>
    <xf numFmtId="0" fontId="13" fillId="16" borderId="0" xfId="0" applyFont="1" applyFill="1" applyAlignment="1">
      <alignment vertical="center"/>
    </xf>
    <xf numFmtId="0" fontId="4" fillId="16" borderId="0" xfId="0" applyFont="1" applyFill="1" applyAlignment="1">
      <alignment vertical="center"/>
    </xf>
    <xf numFmtId="0" fontId="8" fillId="16" borderId="0" xfId="0" applyFont="1" applyFill="1" applyAlignment="1">
      <alignment vertical="center"/>
    </xf>
    <xf numFmtId="0" fontId="4" fillId="16" borderId="0" xfId="0" applyFont="1" applyFill="1" applyAlignment="1" applyProtection="1">
      <alignment vertical="center"/>
      <protection hidden="1"/>
    </xf>
    <xf numFmtId="0" fontId="0" fillId="16" borderId="0" xfId="0" applyFill="1" applyAlignment="1" applyProtection="1">
      <alignment vertical="center"/>
      <protection hidden="1"/>
    </xf>
    <xf numFmtId="0" fontId="0" fillId="16" borderId="0" xfId="0" applyFill="1" applyAlignment="1" applyProtection="1">
      <alignment horizontal="center" vertical="center"/>
      <protection hidden="1"/>
    </xf>
    <xf numFmtId="165" fontId="0" fillId="16" borderId="0" xfId="0" applyNumberFormat="1" applyFill="1" applyAlignment="1" applyProtection="1">
      <alignment horizontal="center" vertical="center"/>
      <protection hidden="1"/>
    </xf>
    <xf numFmtId="0" fontId="0" fillId="16" borderId="0" xfId="0" applyFill="1" applyAlignment="1" applyProtection="1">
      <alignment horizontal="right" vertical="center" indent="1"/>
      <protection hidden="1"/>
    </xf>
    <xf numFmtId="0" fontId="0" fillId="16" borderId="0" xfId="0" applyFill="1" applyAlignment="1" applyProtection="1">
      <alignment horizontal="left" vertical="center" indent="1"/>
      <protection hidden="1"/>
    </xf>
    <xf numFmtId="0" fontId="8" fillId="16" borderId="0" xfId="0" applyFont="1" applyFill="1" applyProtection="1">
      <protection hidden="1"/>
    </xf>
    <xf numFmtId="0" fontId="25" fillId="16" borderId="0" xfId="0" applyFont="1" applyFill="1" applyProtection="1">
      <protection hidden="1"/>
    </xf>
    <xf numFmtId="0" fontId="37" fillId="22" borderId="0" xfId="0" applyFont="1" applyFill="1" applyAlignment="1" applyProtection="1">
      <alignment horizontal="left" vertical="top"/>
      <protection hidden="1"/>
    </xf>
    <xf numFmtId="0" fontId="36" fillId="9" borderId="0" xfId="0" applyFont="1" applyFill="1" applyAlignment="1" applyProtection="1">
      <alignment vertical="center"/>
      <protection hidden="1"/>
    </xf>
    <xf numFmtId="0" fontId="36" fillId="9" borderId="0" xfId="0" applyFont="1" applyFill="1" applyAlignment="1" applyProtection="1">
      <alignment horizontal="center" vertical="center"/>
      <protection hidden="1"/>
    </xf>
    <xf numFmtId="0" fontId="0" fillId="9" borderId="0" xfId="0" applyFill="1" applyAlignment="1" applyProtection="1">
      <alignment vertical="center"/>
      <protection hidden="1"/>
    </xf>
    <xf numFmtId="0" fontId="38" fillId="9" borderId="0" xfId="0" applyFont="1" applyFill="1" applyAlignment="1" applyProtection="1">
      <alignment vertical="center"/>
      <protection hidden="1"/>
    </xf>
    <xf numFmtId="0" fontId="3" fillId="9" borderId="0" xfId="0" applyFont="1" applyFill="1" applyAlignment="1" applyProtection="1">
      <alignment horizontal="center" vertical="center"/>
      <protection hidden="1"/>
    </xf>
    <xf numFmtId="0" fontId="3" fillId="9" borderId="0" xfId="0" applyFont="1" applyFill="1" applyAlignment="1" applyProtection="1">
      <alignment horizontal="right" vertical="center" indent="1"/>
      <protection hidden="1"/>
    </xf>
    <xf numFmtId="0" fontId="3" fillId="9" borderId="0" xfId="0" applyFont="1" applyFill="1" applyAlignment="1" applyProtection="1">
      <alignment vertical="center"/>
      <protection hidden="1"/>
    </xf>
    <xf numFmtId="0" fontId="3" fillId="9" borderId="0" xfId="0" applyFont="1" applyFill="1" applyAlignment="1" applyProtection="1">
      <alignment horizontal="left" vertical="center" indent="1"/>
      <protection hidden="1"/>
    </xf>
    <xf numFmtId="0" fontId="39" fillId="9" borderId="0" xfId="0" applyFont="1" applyFill="1" applyAlignment="1" applyProtection="1">
      <alignment vertical="center"/>
      <protection hidden="1"/>
    </xf>
    <xf numFmtId="0" fontId="0" fillId="9" borderId="0" xfId="0" applyFill="1" applyAlignment="1" applyProtection="1">
      <alignment horizontal="center" vertical="center"/>
      <protection hidden="1"/>
    </xf>
    <xf numFmtId="165" fontId="0" fillId="9" borderId="0" xfId="0" applyNumberFormat="1" applyFill="1" applyAlignment="1" applyProtection="1">
      <alignment horizontal="center" vertical="center"/>
      <protection hidden="1"/>
    </xf>
    <xf numFmtId="0" fontId="0" fillId="9" borderId="0" xfId="0" applyFill="1" applyAlignment="1" applyProtection="1">
      <alignment horizontal="right" vertical="center" indent="1"/>
      <protection hidden="1"/>
    </xf>
    <xf numFmtId="0" fontId="0" fillId="9" borderId="0" xfId="0" applyFill="1" applyAlignment="1" applyProtection="1">
      <alignment horizontal="left" vertical="center" indent="1"/>
      <protection hidden="1"/>
    </xf>
    <xf numFmtId="0" fontId="9" fillId="9" borderId="6" xfId="0" applyFont="1" applyFill="1" applyBorder="1" applyAlignment="1" applyProtection="1">
      <alignment horizontal="center" vertical="center"/>
      <protection hidden="1"/>
    </xf>
    <xf numFmtId="0" fontId="8" fillId="9" borderId="6" xfId="0" applyFont="1" applyFill="1" applyBorder="1" applyAlignment="1" applyProtection="1">
      <alignment horizontal="center" vertical="center"/>
      <protection hidden="1"/>
    </xf>
    <xf numFmtId="165" fontId="8" fillId="9" borderId="6" xfId="0" applyNumberFormat="1" applyFont="1" applyFill="1" applyBorder="1" applyAlignment="1" applyProtection="1">
      <alignment horizontal="center" vertical="center" wrapText="1" shrinkToFit="1"/>
      <protection hidden="1"/>
    </xf>
    <xf numFmtId="0" fontId="8" fillId="9" borderId="6" xfId="0" applyFont="1" applyFill="1" applyBorder="1" applyAlignment="1" applyProtection="1">
      <alignment horizontal="right" vertical="center" indent="1"/>
      <protection hidden="1"/>
    </xf>
    <xf numFmtId="0" fontId="9" fillId="9" borderId="0" xfId="0" applyFont="1" applyFill="1" applyAlignment="1" applyProtection="1">
      <alignment horizontal="center" vertical="center"/>
      <protection hidden="1"/>
    </xf>
    <xf numFmtId="0" fontId="8" fillId="9" borderId="0" xfId="0" applyFont="1" applyFill="1" applyAlignment="1" applyProtection="1">
      <alignment horizontal="center" vertical="center"/>
      <protection hidden="1"/>
    </xf>
    <xf numFmtId="165" fontId="8" fillId="9" borderId="0" xfId="0" applyNumberFormat="1" applyFont="1" applyFill="1" applyAlignment="1" applyProtection="1">
      <alignment horizontal="center" vertical="center" wrapText="1" shrinkToFit="1"/>
      <protection hidden="1"/>
    </xf>
    <xf numFmtId="0" fontId="8" fillId="9" borderId="0" xfId="0" applyFont="1" applyFill="1" applyAlignment="1" applyProtection="1">
      <alignment horizontal="right" vertical="center" indent="1"/>
      <protection hidden="1"/>
    </xf>
    <xf numFmtId="0" fontId="9" fillId="9" borderId="2" xfId="0" applyFont="1" applyFill="1" applyBorder="1" applyAlignment="1" applyProtection="1">
      <alignment horizontal="center" vertical="center"/>
      <protection hidden="1"/>
    </xf>
    <xf numFmtId="0" fontId="8" fillId="9" borderId="2" xfId="0" applyFont="1" applyFill="1" applyBorder="1" applyAlignment="1" applyProtection="1">
      <alignment horizontal="center" vertical="center"/>
      <protection hidden="1"/>
    </xf>
    <xf numFmtId="165" fontId="8" fillId="9" borderId="2" xfId="0" applyNumberFormat="1" applyFont="1" applyFill="1" applyBorder="1" applyAlignment="1" applyProtection="1">
      <alignment horizontal="center" vertical="center" wrapText="1" shrinkToFit="1"/>
      <protection hidden="1"/>
    </xf>
    <xf numFmtId="0" fontId="8" fillId="9" borderId="2" xfId="0" applyFont="1" applyFill="1" applyBorder="1" applyAlignment="1" applyProtection="1">
      <alignment horizontal="right" vertical="center" indent="1"/>
      <protection hidden="1"/>
    </xf>
    <xf numFmtId="0" fontId="8" fillId="9" borderId="6" xfId="0" applyFont="1" applyFill="1" applyBorder="1" applyAlignment="1" applyProtection="1">
      <alignment horizontal="left" vertical="center" indent="1"/>
      <protection hidden="1"/>
    </xf>
    <xf numFmtId="0" fontId="40" fillId="9" borderId="6" xfId="0" applyFont="1" applyFill="1" applyBorder="1" applyAlignment="1" applyProtection="1">
      <alignment vertical="center"/>
      <protection hidden="1"/>
    </xf>
    <xf numFmtId="0" fontId="8" fillId="9" borderId="0" xfId="0" applyFont="1" applyFill="1" applyAlignment="1" applyProtection="1">
      <alignment horizontal="left" vertical="center" indent="1"/>
      <protection hidden="1"/>
    </xf>
    <xf numFmtId="0" fontId="40" fillId="9" borderId="0" xfId="0" applyFont="1" applyFill="1" applyAlignment="1" applyProtection="1">
      <alignment vertical="center"/>
      <protection hidden="1"/>
    </xf>
    <xf numFmtId="0" fontId="8" fillId="9" borderId="2" xfId="0" applyFont="1" applyFill="1" applyBorder="1" applyAlignment="1" applyProtection="1">
      <alignment horizontal="left" vertical="center" indent="1"/>
      <protection hidden="1"/>
    </xf>
    <xf numFmtId="0" fontId="40" fillId="9" borderId="2" xfId="0" applyFont="1" applyFill="1" applyBorder="1" applyAlignment="1" applyProtection="1">
      <alignment vertical="center"/>
      <protection hidden="1"/>
    </xf>
    <xf numFmtId="0" fontId="1" fillId="22" borderId="0" xfId="0" applyFont="1" applyFill="1" applyAlignment="1" applyProtection="1">
      <alignment horizontal="left" vertical="center"/>
      <protection hidden="1"/>
    </xf>
    <xf numFmtId="0" fontId="0" fillId="18" borderId="6" xfId="0" applyFill="1" applyBorder="1" applyAlignment="1" applyProtection="1">
      <alignment vertical="center"/>
      <protection hidden="1"/>
    </xf>
    <xf numFmtId="0" fontId="0" fillId="18" borderId="0" xfId="0" applyFill="1" applyAlignment="1" applyProtection="1">
      <alignment vertical="center"/>
      <protection hidden="1"/>
    </xf>
    <xf numFmtId="0" fontId="0" fillId="18" borderId="2" xfId="0" applyFill="1" applyBorder="1" applyAlignment="1" applyProtection="1">
      <alignment vertical="center"/>
      <protection hidden="1"/>
    </xf>
    <xf numFmtId="0" fontId="43" fillId="0" borderId="0" xfId="2" applyFont="1" applyAlignment="1" applyProtection="1">
      <alignment vertical="center"/>
      <protection hidden="1"/>
    </xf>
    <xf numFmtId="0" fontId="40" fillId="9" borderId="0" xfId="0" applyFont="1" applyFill="1" applyAlignment="1" applyProtection="1">
      <alignment horizontal="right" vertical="center" indent="1"/>
      <protection hidden="1"/>
    </xf>
    <xf numFmtId="0" fontId="40" fillId="9" borderId="0" xfId="0" applyFont="1" applyFill="1" applyAlignment="1" applyProtection="1">
      <alignment horizontal="left" vertical="center" indent="1"/>
      <protection hidden="1"/>
    </xf>
    <xf numFmtId="0" fontId="8" fillId="23" borderId="0" xfId="0" applyFont="1" applyFill="1" applyAlignment="1" applyProtection="1">
      <alignment horizontal="left" vertical="center" indent="1"/>
      <protection hidden="1"/>
    </xf>
    <xf numFmtId="0" fontId="40" fillId="23" borderId="0" xfId="0" applyFont="1" applyFill="1" applyAlignment="1" applyProtection="1">
      <alignment vertical="center"/>
      <protection hidden="1"/>
    </xf>
    <xf numFmtId="0" fontId="8" fillId="23" borderId="2" xfId="0" applyFont="1" applyFill="1" applyBorder="1" applyAlignment="1" applyProtection="1">
      <alignment horizontal="left" vertical="center" indent="1"/>
      <protection hidden="1"/>
    </xf>
    <xf numFmtId="0" fontId="40" fillId="23" borderId="2" xfId="0" applyFont="1" applyFill="1" applyBorder="1" applyAlignment="1" applyProtection="1">
      <alignment vertical="center"/>
      <protection hidden="1"/>
    </xf>
    <xf numFmtId="0" fontId="9" fillId="23" borderId="0" xfId="0" applyFont="1" applyFill="1" applyAlignment="1" applyProtection="1">
      <alignment horizontal="center" vertical="center"/>
      <protection hidden="1"/>
    </xf>
    <xf numFmtId="0" fontId="8" fillId="23" borderId="0" xfId="0" applyFont="1" applyFill="1" applyAlignment="1" applyProtection="1">
      <alignment horizontal="center" vertical="center"/>
      <protection hidden="1"/>
    </xf>
    <xf numFmtId="165" fontId="8" fillId="23" borderId="0" xfId="0" applyNumberFormat="1" applyFont="1" applyFill="1" applyAlignment="1" applyProtection="1">
      <alignment horizontal="center" vertical="center" wrapText="1" shrinkToFit="1"/>
      <protection hidden="1"/>
    </xf>
    <xf numFmtId="0" fontId="8" fillId="23" borderId="0" xfId="0" applyFont="1" applyFill="1" applyAlignment="1" applyProtection="1">
      <alignment horizontal="right" vertical="center" indent="1"/>
      <protection hidden="1"/>
    </xf>
    <xf numFmtId="0" fontId="9" fillId="23" borderId="2" xfId="0" applyFont="1" applyFill="1" applyBorder="1" applyAlignment="1" applyProtection="1">
      <alignment horizontal="center" vertical="center"/>
      <protection hidden="1"/>
    </xf>
    <xf numFmtId="0" fontId="8" fillId="23" borderId="2" xfId="0" applyFont="1" applyFill="1" applyBorder="1" applyAlignment="1" applyProtection="1">
      <alignment horizontal="center" vertical="center"/>
      <protection hidden="1"/>
    </xf>
    <xf numFmtId="165" fontId="8" fillId="23" borderId="2" xfId="0" applyNumberFormat="1" applyFont="1" applyFill="1" applyBorder="1" applyAlignment="1" applyProtection="1">
      <alignment horizontal="center" vertical="center" wrapText="1" shrinkToFit="1"/>
      <protection hidden="1"/>
    </xf>
    <xf numFmtId="0" fontId="8" fillId="23" borderId="2" xfId="0" applyFont="1" applyFill="1" applyBorder="1" applyAlignment="1" applyProtection="1">
      <alignment horizontal="right" vertical="center" indent="1"/>
      <protection hidden="1"/>
    </xf>
    <xf numFmtId="0" fontId="33" fillId="9" borderId="0" xfId="0" applyFont="1" applyFill="1" applyAlignment="1" applyProtection="1">
      <alignment vertical="center" wrapText="1"/>
      <protection hidden="1"/>
    </xf>
    <xf numFmtId="0" fontId="9" fillId="0" borderId="19" xfId="0" applyFont="1" applyBorder="1" applyAlignment="1" applyProtection="1">
      <alignment vertical="center"/>
      <protection hidden="1"/>
    </xf>
    <xf numFmtId="0" fontId="9" fillId="0" borderId="2" xfId="0" applyFont="1" applyBorder="1" applyAlignment="1" applyProtection="1">
      <alignment vertical="center"/>
      <protection hidden="1"/>
    </xf>
    <xf numFmtId="0" fontId="8" fillId="0" borderId="2" xfId="0" applyFont="1" applyBorder="1" applyAlignment="1" applyProtection="1">
      <alignment vertical="center"/>
      <protection hidden="1"/>
    </xf>
    <xf numFmtId="0" fontId="8" fillId="0" borderId="20" xfId="0" applyFont="1" applyBorder="1" applyAlignment="1" applyProtection="1">
      <alignment vertical="center"/>
      <protection hidden="1"/>
    </xf>
    <xf numFmtId="0" fontId="9" fillId="23" borderId="6" xfId="0" applyFont="1" applyFill="1" applyBorder="1" applyAlignment="1" applyProtection="1">
      <alignment horizontal="center" vertical="center"/>
      <protection hidden="1"/>
    </xf>
    <xf numFmtId="0" fontId="8" fillId="23" borderId="6" xfId="0" applyFont="1" applyFill="1" applyBorder="1" applyAlignment="1" applyProtection="1">
      <alignment horizontal="center" vertical="center"/>
      <protection hidden="1"/>
    </xf>
    <xf numFmtId="165" fontId="8" fillId="23" borderId="6" xfId="0" applyNumberFormat="1" applyFont="1" applyFill="1" applyBorder="1" applyAlignment="1" applyProtection="1">
      <alignment horizontal="center" vertical="center" wrapText="1" shrinkToFit="1"/>
      <protection hidden="1"/>
    </xf>
    <xf numFmtId="0" fontId="8" fillId="23" borderId="6" xfId="0" applyFont="1" applyFill="1" applyBorder="1" applyAlignment="1" applyProtection="1">
      <alignment horizontal="right" vertical="center" indent="1"/>
      <protection hidden="1"/>
    </xf>
    <xf numFmtId="0" fontId="0" fillId="23" borderId="0" xfId="0" applyFill="1" applyAlignment="1" applyProtection="1">
      <alignment horizontal="center" vertical="center"/>
      <protection locked="0"/>
    </xf>
    <xf numFmtId="0" fontId="0" fillId="23" borderId="2" xfId="0" applyFill="1" applyBorder="1" applyAlignment="1" applyProtection="1">
      <alignment horizontal="center" vertical="center"/>
      <protection locked="0"/>
    </xf>
    <xf numFmtId="0" fontId="8" fillId="23" borderId="6" xfId="0" applyFont="1" applyFill="1" applyBorder="1" applyAlignment="1" applyProtection="1">
      <alignment horizontal="left" vertical="center" indent="1"/>
      <protection hidden="1"/>
    </xf>
    <xf numFmtId="0" fontId="0" fillId="23" borderId="6" xfId="0" applyFill="1" applyBorder="1" applyAlignment="1" applyProtection="1">
      <alignment horizontal="center" vertical="center"/>
      <protection locked="0"/>
    </xf>
    <xf numFmtId="0" fontId="0" fillId="9" borderId="6" xfId="0" applyFill="1" applyBorder="1" applyAlignment="1" applyProtection="1">
      <alignment horizontal="center" vertical="center"/>
      <protection locked="0"/>
    </xf>
    <xf numFmtId="0" fontId="0" fillId="9" borderId="0" xfId="0" applyFill="1" applyAlignment="1" applyProtection="1">
      <alignment horizontal="center" vertical="center"/>
      <protection locked="0"/>
    </xf>
    <xf numFmtId="0" fontId="0" fillId="9" borderId="2" xfId="0" applyFill="1" applyBorder="1" applyAlignment="1" applyProtection="1">
      <alignment horizontal="center" vertical="center"/>
      <protection locked="0"/>
    </xf>
    <xf numFmtId="0" fontId="0" fillId="17" borderId="0" xfId="0" applyFill="1" applyAlignment="1" applyProtection="1">
      <alignment vertical="center"/>
      <protection hidden="1"/>
    </xf>
    <xf numFmtId="0" fontId="0" fillId="17" borderId="2" xfId="0" applyFill="1" applyBorder="1" applyAlignment="1" applyProtection="1">
      <alignment vertical="center"/>
      <protection hidden="1"/>
    </xf>
    <xf numFmtId="0" fontId="1" fillId="16" borderId="4" xfId="0" applyFont="1" applyFill="1" applyBorder="1" applyAlignment="1" applyProtection="1">
      <alignment vertical="center"/>
      <protection hidden="1"/>
    </xf>
    <xf numFmtId="0" fontId="1" fillId="16" borderId="5" xfId="0" applyFont="1" applyFill="1" applyBorder="1" applyAlignment="1" applyProtection="1">
      <alignment vertical="center"/>
      <protection hidden="1"/>
    </xf>
    <xf numFmtId="0" fontId="1" fillId="16" borderId="0" xfId="0" applyFont="1" applyFill="1" applyAlignment="1" applyProtection="1">
      <alignment vertical="center"/>
      <protection hidden="1"/>
    </xf>
    <xf numFmtId="0" fontId="8" fillId="16" borderId="0" xfId="0" applyFont="1" applyFill="1" applyAlignment="1" applyProtection="1">
      <alignment vertical="center"/>
      <protection hidden="1"/>
    </xf>
    <xf numFmtId="0" fontId="1" fillId="16" borderId="0" xfId="0" applyFont="1" applyFill="1" applyAlignment="1" applyProtection="1">
      <alignment horizontal="center" vertical="center"/>
      <protection hidden="1"/>
    </xf>
    <xf numFmtId="0" fontId="11" fillId="16" borderId="0" xfId="0" applyFont="1" applyFill="1" applyProtection="1">
      <protection hidden="1"/>
    </xf>
    <xf numFmtId="0" fontId="2" fillId="16" borderId="0" xfId="0" applyFont="1" applyFill="1" applyProtection="1">
      <protection hidden="1"/>
    </xf>
    <xf numFmtId="0" fontId="31" fillId="16" borderId="0" xfId="0" applyFont="1" applyFill="1" applyProtection="1">
      <protection hidden="1"/>
    </xf>
    <xf numFmtId="0" fontId="4" fillId="16" borderId="0" xfId="0" applyFont="1" applyFill="1" applyProtection="1">
      <protection hidden="1"/>
    </xf>
    <xf numFmtId="0" fontId="0" fillId="16" borderId="0" xfId="0" applyFill="1"/>
    <xf numFmtId="164" fontId="0" fillId="16" borderId="0" xfId="0" applyNumberFormat="1" applyFill="1" applyAlignment="1">
      <alignment horizontal="center"/>
    </xf>
    <xf numFmtId="0" fontId="0" fillId="9" borderId="1" xfId="0" applyFill="1" applyBorder="1" applyAlignment="1" applyProtection="1">
      <alignment horizontal="center" vertical="center"/>
      <protection hidden="1"/>
    </xf>
    <xf numFmtId="0" fontId="0" fillId="9" borderId="1" xfId="0" applyFill="1" applyBorder="1" applyAlignment="1" applyProtection="1">
      <alignment vertical="center"/>
      <protection locked="0"/>
    </xf>
    <xf numFmtId="3" fontId="0" fillId="9" borderId="1" xfId="0" applyNumberFormat="1" applyFill="1" applyBorder="1" applyAlignment="1" applyProtection="1">
      <alignment horizontal="center" vertical="center"/>
      <protection locked="0"/>
    </xf>
    <xf numFmtId="0" fontId="8" fillId="16" borderId="0" xfId="0" applyFont="1" applyFill="1"/>
    <xf numFmtId="0" fontId="4" fillId="16" borderId="0" xfId="0" applyFont="1" applyFill="1"/>
    <xf numFmtId="0" fontId="4" fillId="15" borderId="0" xfId="0" applyFont="1" applyFill="1"/>
    <xf numFmtId="0" fontId="1" fillId="15" borderId="0" xfId="0" applyFont="1" applyFill="1" applyAlignment="1">
      <alignment vertical="center"/>
    </xf>
    <xf numFmtId="0" fontId="4" fillId="15" borderId="0" xfId="0" quotePrefix="1" applyFont="1" applyFill="1" applyAlignment="1">
      <alignment horizontal="left"/>
    </xf>
    <xf numFmtId="0" fontId="19" fillId="15" borderId="0" xfId="2" applyFont="1" applyFill="1" applyBorder="1" applyAlignment="1" applyProtection="1"/>
    <xf numFmtId="0" fontId="20" fillId="15" borderId="0" xfId="2" applyFont="1" applyFill="1" applyBorder="1" applyAlignment="1" applyProtection="1"/>
    <xf numFmtId="0" fontId="21" fillId="15" borderId="0" xfId="0" applyFont="1" applyFill="1" applyAlignment="1">
      <alignment horizontal="left"/>
    </xf>
    <xf numFmtId="0" fontId="12" fillId="0" borderId="4" xfId="0" applyFont="1" applyBorder="1" applyAlignment="1">
      <alignment vertical="center"/>
    </xf>
    <xf numFmtId="0" fontId="12" fillId="0" borderId="16" xfId="0" applyFont="1" applyBorder="1" applyAlignment="1">
      <alignment vertical="center"/>
    </xf>
    <xf numFmtId="0" fontId="12" fillId="0" borderId="5" xfId="0" applyFont="1" applyBorder="1" applyAlignment="1">
      <alignment vertical="center"/>
    </xf>
    <xf numFmtId="0" fontId="9" fillId="0" borderId="4" xfId="0" applyFont="1" applyBorder="1"/>
    <xf numFmtId="0" fontId="9" fillId="0" borderId="5" xfId="0" applyFont="1" applyBorder="1"/>
    <xf numFmtId="0" fontId="4" fillId="9" borderId="0" xfId="0" applyFont="1" applyFill="1" applyAlignment="1" applyProtection="1">
      <alignment vertical="center"/>
      <protection hidden="1"/>
    </xf>
    <xf numFmtId="0" fontId="29" fillId="9" borderId="0" xfId="0" applyFont="1" applyFill="1" applyAlignment="1" applyProtection="1">
      <alignment vertical="center"/>
      <protection hidden="1"/>
    </xf>
    <xf numFmtId="0" fontId="8" fillId="15" borderId="0" xfId="0" applyFont="1" applyFill="1"/>
    <xf numFmtId="0" fontId="45" fillId="9" borderId="0" xfId="0" applyFont="1" applyFill="1" applyAlignment="1" applyProtection="1">
      <alignment vertical="center"/>
      <protection hidden="1"/>
    </xf>
    <xf numFmtId="0" fontId="4" fillId="0" borderId="0" xfId="0" applyFont="1" applyAlignment="1" applyProtection="1">
      <alignment horizontal="center"/>
      <protection hidden="1"/>
    </xf>
    <xf numFmtId="0" fontId="4" fillId="0" borderId="0" xfId="0" applyFont="1" applyAlignment="1" applyProtection="1">
      <alignment horizontal="left"/>
      <protection hidden="1"/>
    </xf>
    <xf numFmtId="0" fontId="4" fillId="0" borderId="0" xfId="0" applyFont="1" applyAlignment="1">
      <alignment wrapText="1"/>
    </xf>
    <xf numFmtId="0" fontId="1" fillId="0" borderId="0" xfId="0" applyFont="1" applyAlignment="1" applyProtection="1">
      <alignment horizontal="center"/>
      <protection hidden="1"/>
    </xf>
    <xf numFmtId="0" fontId="1" fillId="0" borderId="0" xfId="0" applyFont="1" applyAlignment="1" applyProtection="1">
      <alignment horizontal="left"/>
      <protection hidden="1"/>
    </xf>
    <xf numFmtId="3" fontId="4" fillId="0" borderId="0" xfId="0" applyNumberFormat="1" applyFont="1"/>
    <xf numFmtId="0" fontId="4" fillId="0" borderId="0" xfId="0" applyFont="1" applyAlignment="1" applyProtection="1">
      <alignment horizontal="right"/>
      <protection hidden="1"/>
    </xf>
    <xf numFmtId="0" fontId="1" fillId="12" borderId="0" xfId="0" applyFont="1" applyFill="1" applyAlignment="1" applyProtection="1">
      <alignment horizontal="center"/>
      <protection hidden="1"/>
    </xf>
    <xf numFmtId="0" fontId="1" fillId="12" borderId="0" xfId="0" applyFont="1" applyFill="1" applyAlignment="1" applyProtection="1">
      <alignment horizontal="center" wrapText="1"/>
      <protection hidden="1"/>
    </xf>
    <xf numFmtId="0" fontId="0" fillId="0" borderId="0" xfId="0" applyAlignment="1">
      <alignment horizontal="left" vertical="top" wrapText="1"/>
    </xf>
    <xf numFmtId="0" fontId="41" fillId="24" borderId="6" xfId="0" applyFont="1" applyFill="1" applyBorder="1" applyAlignment="1" applyProtection="1">
      <alignment horizontal="center" vertical="center"/>
      <protection hidden="1"/>
    </xf>
    <xf numFmtId="0" fontId="41" fillId="24" borderId="2" xfId="0" applyFont="1" applyFill="1" applyBorder="1" applyAlignment="1" applyProtection="1">
      <alignment horizontal="center" vertical="center"/>
      <protection hidden="1"/>
    </xf>
    <xf numFmtId="0" fontId="41" fillId="17" borderId="6" xfId="0" applyFont="1" applyFill="1" applyBorder="1" applyAlignment="1" applyProtection="1">
      <alignment horizontal="center" vertical="center"/>
      <protection hidden="1"/>
    </xf>
    <xf numFmtId="0" fontId="41" fillId="17" borderId="2" xfId="0" applyFont="1" applyFill="1" applyBorder="1" applyAlignment="1" applyProtection="1">
      <alignment horizontal="center" vertical="center"/>
      <protection hidden="1"/>
    </xf>
    <xf numFmtId="0" fontId="28" fillId="16" borderId="0" xfId="0" applyFont="1" applyFill="1" applyAlignment="1" applyProtection="1">
      <alignment horizontal="center" vertical="center"/>
      <protection hidden="1"/>
    </xf>
    <xf numFmtId="0" fontId="10" fillId="9" borderId="0" xfId="0" applyFont="1" applyFill="1" applyAlignment="1" applyProtection="1">
      <alignment horizontal="center" vertical="center"/>
      <protection hidden="1"/>
    </xf>
    <xf numFmtId="0" fontId="24" fillId="16" borderId="0" xfId="0" applyFont="1" applyFill="1" applyAlignment="1" applyProtection="1">
      <alignment horizontal="center" vertical="center"/>
      <protection hidden="1"/>
    </xf>
    <xf numFmtId="0" fontId="41" fillId="17" borderId="0" xfId="0" applyFont="1" applyFill="1" applyAlignment="1" applyProtection="1">
      <alignment horizontal="center" vertical="center"/>
      <protection hidden="1"/>
    </xf>
    <xf numFmtId="0" fontId="4" fillId="16" borderId="17" xfId="0" applyFont="1" applyFill="1" applyBorder="1" applyAlignment="1" applyProtection="1">
      <alignment horizontal="center" vertical="center" wrapText="1"/>
      <protection hidden="1"/>
    </xf>
    <xf numFmtId="0" fontId="37" fillId="22" borderId="0" xfId="0" applyFont="1" applyFill="1" applyAlignment="1" applyProtection="1">
      <alignment horizontal="left" vertical="top"/>
      <protection hidden="1"/>
    </xf>
    <xf numFmtId="0" fontId="1" fillId="22" borderId="0" xfId="0" applyFont="1" applyFill="1" applyAlignment="1" applyProtection="1">
      <alignment horizontal="left" vertical="center"/>
      <protection hidden="1"/>
    </xf>
    <xf numFmtId="0" fontId="1" fillId="16" borderId="0" xfId="0" applyFont="1" applyFill="1" applyAlignment="1" applyProtection="1">
      <alignment horizontal="left" vertical="center"/>
      <protection hidden="1"/>
    </xf>
    <xf numFmtId="0" fontId="26" fillId="16" borderId="11" xfId="0" applyFont="1" applyFill="1" applyBorder="1" applyAlignment="1" applyProtection="1">
      <alignment horizontal="center" vertical="center"/>
      <protection hidden="1"/>
    </xf>
    <xf numFmtId="0" fontId="26" fillId="16" borderId="0" xfId="0" applyFont="1" applyFill="1" applyAlignment="1" applyProtection="1">
      <alignment horizontal="center" vertical="center"/>
      <protection hidden="1"/>
    </xf>
    <xf numFmtId="0" fontId="26" fillId="16" borderId="12" xfId="0" applyFont="1" applyFill="1" applyBorder="1" applyAlignment="1" applyProtection="1">
      <alignment horizontal="center" vertical="center"/>
      <protection hidden="1"/>
    </xf>
    <xf numFmtId="0" fontId="28" fillId="16" borderId="0" xfId="0" applyFont="1" applyFill="1" applyAlignment="1" applyProtection="1">
      <alignment horizontal="center" vertical="center" wrapText="1"/>
      <protection hidden="1"/>
    </xf>
    <xf numFmtId="0" fontId="5" fillId="17" borderId="0" xfId="0" applyFont="1" applyFill="1" applyAlignment="1" applyProtection="1">
      <alignment horizontal="center" vertical="center" wrapText="1"/>
      <protection hidden="1"/>
    </xf>
    <xf numFmtId="0" fontId="41" fillId="24" borderId="0" xfId="0" applyFont="1" applyFill="1" applyAlignment="1" applyProtection="1">
      <alignment horizontal="center" vertical="center"/>
      <protection hidden="1"/>
    </xf>
    <xf numFmtId="0" fontId="1" fillId="16" borderId="0" xfId="0" applyFont="1" applyFill="1" applyAlignment="1" applyProtection="1">
      <alignment horizontal="center" vertical="center" wrapText="1"/>
      <protection hidden="1"/>
    </xf>
    <xf numFmtId="0" fontId="22" fillId="0" borderId="0" xfId="2" applyFont="1" applyAlignment="1" applyProtection="1">
      <alignment horizontal="left"/>
    </xf>
    <xf numFmtId="0" fontId="44" fillId="15" borderId="4" xfId="0" applyFont="1" applyFill="1" applyBorder="1" applyAlignment="1">
      <alignment horizontal="center" vertical="center"/>
    </xf>
    <xf numFmtId="0" fontId="44" fillId="15" borderId="16" xfId="0" applyFont="1" applyFill="1" applyBorder="1" applyAlignment="1">
      <alignment horizontal="center" vertical="center"/>
    </xf>
    <xf numFmtId="0" fontId="44" fillId="15" borderId="5" xfId="0" applyFont="1" applyFill="1" applyBorder="1" applyAlignment="1">
      <alignment horizontal="center" vertical="center"/>
    </xf>
    <xf numFmtId="0" fontId="46" fillId="25" borderId="0" xfId="2" applyFont="1" applyFill="1" applyAlignment="1" applyProtection="1">
      <alignment horizontal="center" vertical="center"/>
      <protection hidden="1"/>
    </xf>
  </cellXfs>
  <cellStyles count="4">
    <cellStyle name="Hyperlink" xfId="2" builtinId="8"/>
    <cellStyle name="Hyperlink 2" xfId="3" xr:uid="{7E742AE8-7A6B-43AC-9650-F6FAC8C8D07D}"/>
    <cellStyle name="Normal" xfId="0" builtinId="0"/>
    <cellStyle name="Normal 2" xfId="1" xr:uid="{00000000-0005-0000-0000-000002000000}"/>
  </cellStyles>
  <dxfs count="351">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border>
        <left/>
        <right/>
        <bottom/>
        <vertical/>
        <horizontal/>
      </border>
    </dxf>
    <dxf>
      <font>
        <color theme="0"/>
      </font>
      <fill>
        <patternFill>
          <bgColor theme="0"/>
        </patternFill>
      </fill>
    </dxf>
    <dxf>
      <font>
        <b val="0"/>
        <i/>
        <color theme="1" tint="0.499984740745262"/>
      </font>
      <fill>
        <patternFill>
          <bgColor theme="0" tint="-0.14996795556505021"/>
        </patternFill>
      </fill>
    </dxf>
    <dxf>
      <font>
        <b/>
        <i val="0"/>
        <color theme="0"/>
      </font>
      <fill>
        <patternFill>
          <bgColor rgb="FFC00000"/>
        </patternFill>
      </fill>
    </dxf>
    <dxf>
      <font>
        <color theme="0"/>
      </font>
      <fill>
        <patternFill>
          <bgColor theme="0"/>
        </patternFill>
      </fill>
    </dxf>
    <dxf>
      <font>
        <color theme="0" tint="-4.9989318521683403E-2"/>
      </font>
      <fill>
        <patternFill>
          <bgColor theme="0" tint="-4.9989318521683403E-2"/>
        </patternFill>
      </fill>
    </dxf>
    <dxf>
      <font>
        <color theme="0"/>
      </font>
      <fill>
        <patternFill>
          <bgColor theme="0"/>
        </patternFill>
      </fill>
    </dxf>
    <dxf>
      <border>
        <bottom style="thin">
          <color theme="0"/>
        </bottom>
        <vertical/>
        <horizontal/>
      </border>
    </dxf>
    <dxf>
      <font>
        <b val="0"/>
        <i/>
        <color theme="1" tint="0.499984740745262"/>
      </font>
      <fill>
        <patternFill>
          <bgColor theme="0" tint="-0.14996795556505021"/>
        </patternFill>
      </fill>
    </dxf>
    <dxf>
      <font>
        <b/>
        <i val="0"/>
        <color theme="0"/>
      </font>
      <fill>
        <patternFill>
          <bgColor rgb="FFC00000"/>
        </patternFill>
      </fill>
    </dxf>
    <dxf>
      <font>
        <b/>
        <i val="0"/>
      </font>
      <fill>
        <patternFill>
          <bgColor theme="5" tint="0.79998168889431442"/>
        </patternFill>
      </fill>
    </dxf>
    <dxf>
      <font>
        <b/>
        <i val="0"/>
        <color rgb="FFC00000"/>
      </font>
    </dxf>
    <dxf>
      <border>
        <vertical/>
        <horizontal/>
      </border>
    </dxf>
    <dxf>
      <font>
        <b val="0"/>
        <i/>
        <color theme="1" tint="0.499984740745262"/>
      </font>
      <fill>
        <patternFill>
          <bgColor theme="0" tint="-0.14996795556505021"/>
        </patternFill>
      </fill>
    </dxf>
    <dxf>
      <font>
        <b/>
        <i val="0"/>
        <color theme="0"/>
      </font>
      <fill>
        <patternFill>
          <bgColor rgb="FFC00000"/>
        </patternFill>
      </fill>
    </dxf>
    <dxf>
      <font>
        <color theme="0" tint="-4.9989318521683403E-2"/>
      </font>
      <fill>
        <patternFill>
          <bgColor theme="0" tint="-4.9989318521683403E-2"/>
        </patternFill>
      </fill>
    </dxf>
    <dxf>
      <font>
        <color theme="0"/>
      </font>
      <fill>
        <patternFill>
          <bgColor theme="0"/>
        </patternFill>
      </fill>
    </dxf>
    <dxf>
      <border>
        <bottom style="thin">
          <color theme="0"/>
        </bottom>
        <vertical/>
        <horizontal/>
      </border>
    </dxf>
    <dxf>
      <font>
        <b val="0"/>
        <i/>
        <color theme="1" tint="0.499984740745262"/>
      </font>
      <fill>
        <patternFill>
          <bgColor theme="0" tint="-0.14996795556505021"/>
        </patternFill>
      </fill>
    </dxf>
    <dxf>
      <font>
        <b/>
        <i val="0"/>
        <color theme="0"/>
      </font>
      <fill>
        <patternFill>
          <bgColor rgb="FFC00000"/>
        </patternFill>
      </fill>
    </dxf>
    <dxf>
      <border>
        <bottom style="thin">
          <color theme="0" tint="-0.24994659260841701"/>
        </bottom>
        <vertical/>
        <horizontal/>
      </border>
    </dxf>
    <dxf>
      <font>
        <b/>
        <i val="0"/>
        <color rgb="FFFF0000"/>
      </font>
      <fill>
        <patternFill>
          <bgColor theme="9" tint="0.79998168889431442"/>
        </patternFill>
      </fill>
    </dxf>
    <dxf>
      <font>
        <b/>
        <i val="0"/>
        <color rgb="FFFF0000"/>
      </font>
      <fill>
        <patternFill>
          <bgColor theme="9" tint="0.79998168889431442"/>
        </patternFill>
      </fill>
      <border>
        <top style="thin">
          <color rgb="FFFF0000"/>
        </top>
        <bottom style="thin">
          <color rgb="FFFF0000"/>
        </bottom>
      </border>
    </dxf>
    <dxf>
      <font>
        <color theme="0"/>
      </font>
      <fill>
        <patternFill>
          <bgColor theme="0"/>
        </patternFill>
      </fill>
      <border>
        <left/>
        <right/>
        <top/>
        <bottom/>
        <vertical/>
        <horizontal/>
      </border>
    </dxf>
    <dxf>
      <fill>
        <patternFill>
          <bgColor theme="0"/>
        </patternFill>
      </fill>
      <border>
        <left style="thin">
          <color theme="3" tint="-0.499984740745262"/>
        </left>
        <right style="thin">
          <color theme="3" tint="-0.499984740745262"/>
        </right>
        <top style="thin">
          <color theme="3" tint="-0.499984740745262"/>
        </top>
        <bottom style="thin">
          <color theme="3" tint="-0.499984740745262"/>
        </bottom>
        <vertical/>
        <horizontal/>
      </border>
    </dxf>
    <dxf>
      <font>
        <color theme="0"/>
      </font>
      <fill>
        <patternFill>
          <bgColor rgb="FFFF0000"/>
        </patternFill>
      </fill>
    </dxf>
    <dxf>
      <font>
        <b/>
        <i val="0"/>
        <color rgb="FFC00000"/>
      </font>
    </dxf>
    <dxf>
      <font>
        <b val="0"/>
        <i/>
        <color theme="1" tint="0.34998626667073579"/>
      </font>
    </dxf>
    <dxf>
      <font>
        <b val="0"/>
        <i/>
        <color theme="1" tint="0.34998626667073579"/>
      </font>
    </dxf>
    <dxf>
      <font>
        <b/>
        <i val="0"/>
        <color rgb="FFC00000"/>
      </font>
    </dxf>
    <dxf>
      <font>
        <b/>
        <i val="0"/>
        <color rgb="FF0000FF"/>
      </font>
    </dxf>
    <dxf>
      <font>
        <b val="0"/>
        <i/>
        <color theme="1" tint="0.34998626667073579"/>
      </font>
    </dxf>
    <dxf>
      <font>
        <color rgb="FFFF0000"/>
      </font>
      <fill>
        <patternFill>
          <bgColor theme="9" tint="0.79998168889431442"/>
        </patternFill>
      </fill>
    </dxf>
    <dxf>
      <font>
        <color rgb="FFFF0000"/>
      </font>
      <fill>
        <patternFill>
          <bgColor theme="9" tint="0.79998168889431442"/>
        </patternFill>
      </fill>
    </dxf>
    <dxf>
      <font>
        <b/>
        <i val="0"/>
        <color rgb="FFC00000"/>
      </font>
    </dxf>
    <dxf>
      <font>
        <b val="0"/>
        <i/>
        <color theme="1" tint="0.34998626667073579"/>
      </font>
    </dxf>
    <dxf>
      <font>
        <b val="0"/>
        <i/>
        <color theme="1" tint="0.34998626667073579"/>
      </font>
    </dxf>
    <dxf>
      <font>
        <b/>
        <i val="0"/>
        <color rgb="FFC00000"/>
      </font>
    </dxf>
    <dxf>
      <font>
        <b/>
        <i val="0"/>
        <color rgb="FF0000FF"/>
      </font>
    </dxf>
    <dxf>
      <font>
        <b val="0"/>
        <i/>
        <color theme="1" tint="0.34998626667073579"/>
      </font>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
      <fill>
        <patternFill>
          <bgColor theme="9" tint="0.59996337778862885"/>
        </patternFill>
      </fill>
    </dxf>
    <dxf>
      <font>
        <color theme="0"/>
      </font>
    </dxf>
    <dxf>
      <font>
        <color rgb="FF9C0006"/>
      </font>
      <fill>
        <patternFill>
          <bgColor rgb="FFFFC7CE"/>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fatfreecartpro.com/ecom/gb.php?&amp;c=single&amp;cl=353533&amp;i=1897134" TargetMode="External"/><Relationship Id="rId1" Type="http://schemas.openxmlformats.org/officeDocument/2006/relationships/image" Target="../media/image1.png"/><Relationship Id="rId5" Type="http://schemas.openxmlformats.org/officeDocument/2006/relationships/hyperlink" Target="https://www.fatfreecartpro.com/ecom/gb.php?&amp;c=single&amp;cl=353533&amp;i=1897133" TargetMode="External"/><Relationship Id="rId4" Type="http://schemas.openxmlformats.org/officeDocument/2006/relationships/hyperlink" Target="https://www.fatfreecartpro.com/ecom/gb.php?&amp;c=single&amp;cl=353533&amp;i=1897135"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127000</xdr:colOff>
      <xdr:row>3</xdr:row>
      <xdr:rowOff>63500</xdr:rowOff>
    </xdr:from>
    <xdr:to>
      <xdr:col>4</xdr:col>
      <xdr:colOff>305170</xdr:colOff>
      <xdr:row>6</xdr:row>
      <xdr:rowOff>41104</xdr:rowOff>
    </xdr:to>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41300" y="571500"/>
          <a:ext cx="1664070" cy="536404"/>
        </a:xfrm>
        <a:prstGeom prst="rect">
          <a:avLst/>
        </a:prstGeom>
      </xdr:spPr>
    </xdr:pic>
    <xdr:clientData/>
  </xdr:twoCellAnchor>
  <xdr:twoCellAnchor editAs="oneCell">
    <xdr:from>
      <xdr:col>4</xdr:col>
      <xdr:colOff>914400</xdr:colOff>
      <xdr:row>16</xdr:row>
      <xdr:rowOff>1010</xdr:rowOff>
    </xdr:from>
    <xdr:to>
      <xdr:col>4</xdr:col>
      <xdr:colOff>1920240</xdr:colOff>
      <xdr:row>17</xdr:row>
      <xdr:rowOff>9047</xdr:rowOff>
    </xdr:to>
    <xdr:pic>
      <xdr:nvPicPr>
        <xdr:cNvPr id="3" name="Picture 2">
          <a:hlinkClick xmlns:r="http://schemas.openxmlformats.org/officeDocument/2006/relationships" r:id="rId2"/>
          <a:extLst>
            <a:ext uri="{FF2B5EF4-FFF2-40B4-BE49-F238E27FC236}">
              <a16:creationId xmlns:a16="http://schemas.microsoft.com/office/drawing/2014/main" id="{00000000-0008-0000-0700-000003000000}"/>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7340" t="14228" r="19862" b="12713"/>
        <a:stretch/>
      </xdr:blipFill>
      <xdr:spPr>
        <a:xfrm>
          <a:off x="2438400" y="3363335"/>
          <a:ext cx="1005840" cy="512862"/>
        </a:xfrm>
        <a:prstGeom prst="rect">
          <a:avLst/>
        </a:prstGeom>
      </xdr:spPr>
    </xdr:pic>
    <xdr:clientData/>
  </xdr:twoCellAnchor>
  <xdr:twoCellAnchor>
    <xdr:from>
      <xdr:col>7</xdr:col>
      <xdr:colOff>488950</xdr:colOff>
      <xdr:row>13</xdr:row>
      <xdr:rowOff>114300</xdr:rowOff>
    </xdr:from>
    <xdr:to>
      <xdr:col>15</xdr:col>
      <xdr:colOff>454025</xdr:colOff>
      <xdr:row>18</xdr:row>
      <xdr:rowOff>104775</xdr:rowOff>
    </xdr:to>
    <xdr:sp macro="" textlink="">
      <xdr:nvSpPr>
        <xdr:cNvPr id="4" name="TextBox 3">
          <a:extLst>
            <a:ext uri="{FF2B5EF4-FFF2-40B4-BE49-F238E27FC236}">
              <a16:creationId xmlns:a16="http://schemas.microsoft.com/office/drawing/2014/main" id="{00000000-0008-0000-0500-000005000000}"/>
            </a:ext>
          </a:extLst>
        </xdr:cNvPr>
        <xdr:cNvSpPr txBox="1"/>
      </xdr:nvSpPr>
      <xdr:spPr>
        <a:xfrm>
          <a:off x="5413375" y="2533650"/>
          <a:ext cx="5727700" cy="1943100"/>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ctr"/>
        <a:lstStyle/>
        <a:p>
          <a:r>
            <a:rPr lang="en-US" sz="1800">
              <a:sym typeface="Wingdings"/>
            </a:rPr>
            <a:t></a:t>
          </a:r>
          <a:r>
            <a:rPr lang="en-US" sz="1100" b="1"/>
            <a:t>Click on BUY NOW button </a:t>
          </a:r>
          <a:r>
            <a:rPr lang="en-US" sz="1100"/>
            <a:t>to bring you to paypal website. You don't need to open a paypal account. You can pay with or without paypal account using paypal balance or credit card.</a:t>
          </a:r>
        </a:p>
        <a:p>
          <a:r>
            <a:rPr lang="en-US" sz="1800">
              <a:sym typeface="Wingdings"/>
            </a:rPr>
            <a:t></a:t>
          </a:r>
          <a:r>
            <a:rPr lang="en-US" sz="1100"/>
            <a:t>After successful transaction</a:t>
          </a:r>
          <a:r>
            <a:rPr lang="en-US" sz="1100" b="1"/>
            <a:t>, you will receive an email to download the file </a:t>
          </a:r>
          <a:r>
            <a:rPr lang="en-US" sz="1100"/>
            <a:t>to your paypal email address automatically</a:t>
          </a:r>
        </a:p>
        <a:p>
          <a:r>
            <a:rPr lang="en-US" sz="1800">
              <a:sym typeface="Wingdings"/>
            </a:rPr>
            <a:t></a:t>
          </a:r>
          <a:r>
            <a:rPr lang="en-US" sz="1100" b="1"/>
            <a:t>Check your SPAM folder</a:t>
          </a:r>
          <a:r>
            <a:rPr lang="en-US" sz="1100"/>
            <a:t> </a:t>
          </a:r>
          <a:r>
            <a:rPr lang="en-US" sz="1100" b="1"/>
            <a:t>if you don't receive the email in your inbox folder </a:t>
          </a:r>
          <a:r>
            <a:rPr lang="en-US" sz="1100"/>
            <a:t>after 15 minutes. Sometimes, security of your email system will direct the email that contains link to spam folder</a:t>
          </a:r>
        </a:p>
        <a:p>
          <a:r>
            <a:rPr lang="en-US" sz="1800">
              <a:sym typeface="Wingdings"/>
            </a:rPr>
            <a:t></a:t>
          </a:r>
          <a:r>
            <a:rPr lang="en-US" sz="1100"/>
            <a:t>Email us at </a:t>
          </a:r>
          <a:r>
            <a:rPr lang="en-US" sz="1100" b="1"/>
            <a:t>support@journalsheet.com</a:t>
          </a:r>
          <a:r>
            <a:rPr lang="en-US" sz="1100"/>
            <a:t> if you still don't receive it or you have issue on downloading the file</a:t>
          </a:r>
        </a:p>
      </xdr:txBody>
    </xdr:sp>
    <xdr:clientData/>
  </xdr:twoCellAnchor>
  <xdr:twoCellAnchor>
    <xdr:from>
      <xdr:col>7</xdr:col>
      <xdr:colOff>171450</xdr:colOff>
      <xdr:row>14</xdr:row>
      <xdr:rowOff>117475</xdr:rowOff>
    </xdr:from>
    <xdr:to>
      <xdr:col>7</xdr:col>
      <xdr:colOff>508000</xdr:colOff>
      <xdr:row>15</xdr:row>
      <xdr:rowOff>368300</xdr:rowOff>
    </xdr:to>
    <xdr:sp macro="" textlink="">
      <xdr:nvSpPr>
        <xdr:cNvPr id="5" name="Chevron 4">
          <a:extLst>
            <a:ext uri="{FF2B5EF4-FFF2-40B4-BE49-F238E27FC236}">
              <a16:creationId xmlns:a16="http://schemas.microsoft.com/office/drawing/2014/main" id="{00000000-0008-0000-0500-000006000000}"/>
            </a:ext>
          </a:extLst>
        </xdr:cNvPr>
        <xdr:cNvSpPr/>
      </xdr:nvSpPr>
      <xdr:spPr>
        <a:xfrm rot="10800000">
          <a:off x="5095875" y="2727325"/>
          <a:ext cx="336550" cy="498475"/>
        </a:xfrm>
        <a:prstGeom prst="chevron">
          <a:avLst/>
        </a:prstGeom>
        <a:solidFill>
          <a:srgbClr val="002060"/>
        </a:solidFill>
        <a:ln>
          <a:solidFill>
            <a:srgbClr val="00206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twoCellAnchor editAs="oneCell">
    <xdr:from>
      <xdr:col>4</xdr:col>
      <xdr:colOff>904875</xdr:colOff>
      <xdr:row>16</xdr:row>
      <xdr:rowOff>495300</xdr:rowOff>
    </xdr:from>
    <xdr:to>
      <xdr:col>4</xdr:col>
      <xdr:colOff>1910715</xdr:colOff>
      <xdr:row>17</xdr:row>
      <xdr:rowOff>503337</xdr:rowOff>
    </xdr:to>
    <xdr:pic>
      <xdr:nvPicPr>
        <xdr:cNvPr id="6" name="Picture 5">
          <a:hlinkClick xmlns:r="http://schemas.openxmlformats.org/officeDocument/2006/relationships" r:id="rId4"/>
          <a:extLst>
            <a:ext uri="{FF2B5EF4-FFF2-40B4-BE49-F238E27FC236}">
              <a16:creationId xmlns:a16="http://schemas.microsoft.com/office/drawing/2014/main" id="{BD93381B-A7ED-4A49-B812-8B03CCAE1765}"/>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7340" t="14228" r="19862" b="12713"/>
        <a:stretch/>
      </xdr:blipFill>
      <xdr:spPr>
        <a:xfrm>
          <a:off x="2428875" y="3857625"/>
          <a:ext cx="1005840" cy="512862"/>
        </a:xfrm>
        <a:prstGeom prst="rect">
          <a:avLst/>
        </a:prstGeom>
      </xdr:spPr>
    </xdr:pic>
    <xdr:clientData/>
  </xdr:twoCellAnchor>
  <xdr:twoCellAnchor editAs="oneCell">
    <xdr:from>
      <xdr:col>4</xdr:col>
      <xdr:colOff>923925</xdr:colOff>
      <xdr:row>14</xdr:row>
      <xdr:rowOff>228601</xdr:rowOff>
    </xdr:from>
    <xdr:to>
      <xdr:col>4</xdr:col>
      <xdr:colOff>1929765</xdr:colOff>
      <xdr:row>15</xdr:row>
      <xdr:rowOff>493810</xdr:rowOff>
    </xdr:to>
    <xdr:pic>
      <xdr:nvPicPr>
        <xdr:cNvPr id="7" name="Picture 6">
          <a:hlinkClick xmlns:r="http://schemas.openxmlformats.org/officeDocument/2006/relationships" r:id="rId5"/>
          <a:extLst>
            <a:ext uri="{FF2B5EF4-FFF2-40B4-BE49-F238E27FC236}">
              <a16:creationId xmlns:a16="http://schemas.microsoft.com/office/drawing/2014/main" id="{7ED512DA-9706-4661-86E8-F7C772916EF0}"/>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7340" t="14228" r="19862" b="12713"/>
        <a:stretch/>
      </xdr:blipFill>
      <xdr:spPr>
        <a:xfrm>
          <a:off x="2447925" y="2838451"/>
          <a:ext cx="1005840" cy="51285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3</xdr:row>
      <xdr:rowOff>76200</xdr:rowOff>
    </xdr:from>
    <xdr:to>
      <xdr:col>16</xdr:col>
      <xdr:colOff>0</xdr:colOff>
      <xdr:row>67</xdr:row>
      <xdr:rowOff>177800</xdr:rowOff>
    </xdr:to>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114300" y="584200"/>
          <a:ext cx="9144000" cy="1188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br>
            <a:rPr lang="en-US" sz="1100" b="1">
              <a:solidFill>
                <a:schemeClr val="dk1"/>
              </a:solidFill>
              <a:effectLst/>
              <a:latin typeface="+mn-lt"/>
              <a:ea typeface="+mn-ea"/>
              <a:cs typeface="+mn-cs"/>
            </a:rPr>
          </a:br>
          <a:r>
            <a:rPr lang="en-US" sz="1400" b="1">
              <a:solidFill>
                <a:schemeClr val="dk1"/>
              </a:solidFill>
              <a:effectLst/>
              <a:latin typeface="+mn-lt"/>
              <a:ea typeface="+mn-ea"/>
              <a:cs typeface="+mn-cs"/>
            </a:rPr>
            <a:t>IMPORTANT </a:t>
          </a:r>
          <a:endParaRPr lang="en-US">
            <a:effectLst/>
          </a:endParaRPr>
        </a:p>
        <a:p>
          <a:br>
            <a:rPr lang="en-US" sz="1100" b="1">
              <a:solidFill>
                <a:schemeClr val="dk1"/>
              </a:solidFill>
              <a:effectLst/>
              <a:latin typeface="+mn-lt"/>
              <a:ea typeface="+mn-ea"/>
              <a:cs typeface="+mn-cs"/>
            </a:rPr>
          </a:br>
          <a:r>
            <a:rPr lang="en-US" sz="1100" b="1">
              <a:solidFill>
                <a:schemeClr val="dk1"/>
              </a:solidFill>
              <a:effectLst/>
              <a:latin typeface="+mn-lt"/>
              <a:ea typeface="+mn-ea"/>
              <a:cs typeface="+mn-cs"/>
            </a:rPr>
            <a:t>PLEASE READ THE TERMS AND CONDITIONS OF THIS LICENSE AGREEMENT CAREFULLY BEFORE USING THIS SOFTWARE</a:t>
          </a:r>
          <a:endParaRPr lang="en-US">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p>
        <a:p>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a:effectLst/>
          </a:endParaRPr>
        </a:p>
        <a:p>
          <a:endParaRPr 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inside.fifa.com/fifa-world-ranking/men"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F2693-5F20-4927-A9BB-2A6F44E85F03}">
  <dimension ref="B1:U60"/>
  <sheetViews>
    <sheetView showGridLines="0" zoomScaleNormal="100" workbookViewId="0">
      <pane ySplit="5" topLeftCell="A6" activePane="bottomLeft" state="frozen"/>
      <selection activeCell="C62" sqref="C62"/>
      <selection pane="bottomLeft" activeCell="J3" sqref="J3:M3"/>
    </sheetView>
  </sheetViews>
  <sheetFormatPr defaultColWidth="8.7109375" defaultRowHeight="15" x14ac:dyDescent="0.25"/>
  <cols>
    <col min="1" max="1" width="1.5703125" style="84" customWidth="1"/>
    <col min="2" max="3" width="4.5703125" style="84" customWidth="1"/>
    <col min="4" max="4" width="26.28515625" style="84" bestFit="1" customWidth="1"/>
    <col min="5" max="6" width="11.42578125" style="84" customWidth="1"/>
    <col min="7" max="7" width="1.5703125" style="84" customWidth="1"/>
    <col min="8" max="8" width="0.85546875" style="190" customWidth="1"/>
    <col min="9" max="9" width="1.5703125" style="84" customWidth="1"/>
    <col min="10" max="10" width="4.5703125" style="84" customWidth="1"/>
    <col min="11" max="11" width="66.85546875" style="84" customWidth="1"/>
    <col min="12" max="14" width="20.5703125" style="84" customWidth="1"/>
    <col min="15" max="16384" width="8.7109375" style="84"/>
  </cols>
  <sheetData>
    <row r="1" spans="2:14" s="190" customFormat="1" ht="5.0999999999999996" customHeight="1" x14ac:dyDescent="0.25"/>
    <row r="2" spans="2:14" ht="5.0999999999999996" customHeight="1" x14ac:dyDescent="0.25"/>
    <row r="3" spans="2:14" ht="30" customHeight="1" x14ac:dyDescent="0.25">
      <c r="B3" s="85" t="s">
        <v>240</v>
      </c>
      <c r="J3" s="330" t="s">
        <v>283</v>
      </c>
      <c r="K3" s="330"/>
      <c r="L3" s="330"/>
      <c r="M3" s="330"/>
    </row>
    <row r="4" spans="2:14" ht="5.0999999999999996" customHeight="1" x14ac:dyDescent="0.25"/>
    <row r="5" spans="2:14" ht="30" x14ac:dyDescent="0.25">
      <c r="B5" s="87" t="s">
        <v>31</v>
      </c>
      <c r="C5" s="87" t="s">
        <v>48</v>
      </c>
      <c r="D5" s="88" t="s">
        <v>198</v>
      </c>
      <c r="E5" s="89" t="s">
        <v>276</v>
      </c>
      <c r="F5" s="89" t="s">
        <v>137</v>
      </c>
      <c r="J5" s="84" t="s">
        <v>241</v>
      </c>
    </row>
    <row r="6" spans="2:14" x14ac:dyDescent="0.25">
      <c r="B6" s="277" t="s">
        <v>39</v>
      </c>
      <c r="C6" s="277">
        <v>1</v>
      </c>
      <c r="D6" s="278" t="s">
        <v>102</v>
      </c>
      <c r="E6" s="279">
        <v>16</v>
      </c>
      <c r="F6" s="279"/>
      <c r="J6" s="90" t="s">
        <v>242</v>
      </c>
      <c r="K6" s="91"/>
    </row>
    <row r="7" spans="2:14" x14ac:dyDescent="0.25">
      <c r="B7" s="277" t="s">
        <v>39</v>
      </c>
      <c r="C7" s="277">
        <v>2</v>
      </c>
      <c r="D7" s="278" t="s">
        <v>139</v>
      </c>
      <c r="E7" s="279">
        <v>60</v>
      </c>
      <c r="F7" s="279"/>
      <c r="J7" s="92"/>
    </row>
    <row r="8" spans="2:14" x14ac:dyDescent="0.25">
      <c r="B8" s="277" t="s">
        <v>39</v>
      </c>
      <c r="C8" s="277">
        <v>3</v>
      </c>
      <c r="D8" s="278" t="s">
        <v>140</v>
      </c>
      <c r="E8" s="279">
        <v>22</v>
      </c>
      <c r="F8" s="279"/>
      <c r="J8" s="93"/>
      <c r="K8" s="93"/>
      <c r="L8" s="304" t="s">
        <v>243</v>
      </c>
      <c r="M8" s="305" t="s">
        <v>244</v>
      </c>
      <c r="N8" s="305" t="s">
        <v>245</v>
      </c>
    </row>
    <row r="9" spans="2:14" x14ac:dyDescent="0.25">
      <c r="B9" s="277" t="s">
        <v>39</v>
      </c>
      <c r="C9" s="277">
        <v>4</v>
      </c>
      <c r="D9" s="278" t="s">
        <v>277</v>
      </c>
      <c r="E9" s="279">
        <v>43</v>
      </c>
      <c r="F9" s="279"/>
      <c r="J9" s="93" t="s">
        <v>141</v>
      </c>
      <c r="K9" s="93"/>
      <c r="L9" s="304"/>
      <c r="M9" s="305"/>
      <c r="N9" s="305"/>
    </row>
    <row r="10" spans="2:14" x14ac:dyDescent="0.25">
      <c r="B10" s="94" t="s">
        <v>40</v>
      </c>
      <c r="C10" s="94">
        <f>C6</f>
        <v>1</v>
      </c>
      <c r="D10" s="95" t="s">
        <v>107</v>
      </c>
      <c r="E10" s="96">
        <v>29</v>
      </c>
      <c r="F10" s="96"/>
      <c r="J10" s="97">
        <v>1</v>
      </c>
      <c r="K10" s="97" t="s">
        <v>142</v>
      </c>
      <c r="L10" s="98" t="s">
        <v>246</v>
      </c>
      <c r="M10" s="99" t="s">
        <v>246</v>
      </c>
      <c r="N10" s="98" t="s">
        <v>246</v>
      </c>
    </row>
    <row r="11" spans="2:14" x14ac:dyDescent="0.25">
      <c r="B11" s="94" t="s">
        <v>40</v>
      </c>
      <c r="C11" s="94">
        <f t="shared" ref="C11:C53" si="0">C7</f>
        <v>2</v>
      </c>
      <c r="D11" s="95" t="s">
        <v>278</v>
      </c>
      <c r="E11" s="96">
        <v>71</v>
      </c>
      <c r="F11" s="96"/>
      <c r="J11" s="97">
        <v>2</v>
      </c>
      <c r="K11" s="97" t="s">
        <v>143</v>
      </c>
      <c r="L11" s="98" t="s">
        <v>246</v>
      </c>
      <c r="M11" s="99" t="s">
        <v>246</v>
      </c>
      <c r="N11" s="98" t="s">
        <v>246</v>
      </c>
    </row>
    <row r="12" spans="2:14" x14ac:dyDescent="0.25">
      <c r="B12" s="94" t="s">
        <v>40</v>
      </c>
      <c r="C12" s="94">
        <f t="shared" si="0"/>
        <v>3</v>
      </c>
      <c r="D12" s="95" t="s">
        <v>97</v>
      </c>
      <c r="E12" s="96">
        <v>56</v>
      </c>
      <c r="F12" s="96"/>
      <c r="J12" s="97">
        <v>3</v>
      </c>
      <c r="K12" s="97" t="s">
        <v>144</v>
      </c>
      <c r="L12" s="98" t="s">
        <v>246</v>
      </c>
      <c r="M12" s="99" t="s">
        <v>246</v>
      </c>
      <c r="N12" s="98" t="s">
        <v>246</v>
      </c>
    </row>
    <row r="13" spans="2:14" x14ac:dyDescent="0.25">
      <c r="B13" s="94" t="s">
        <v>40</v>
      </c>
      <c r="C13" s="94">
        <f t="shared" si="0"/>
        <v>4</v>
      </c>
      <c r="D13" s="95" t="s">
        <v>26</v>
      </c>
      <c r="E13" s="96">
        <v>18</v>
      </c>
      <c r="F13" s="96"/>
      <c r="J13" s="97">
        <v>4</v>
      </c>
      <c r="K13" s="97" t="s">
        <v>145</v>
      </c>
      <c r="L13" s="98" t="s">
        <v>246</v>
      </c>
      <c r="M13" s="99" t="s">
        <v>246</v>
      </c>
      <c r="N13" s="98" t="s">
        <v>246</v>
      </c>
    </row>
    <row r="14" spans="2:14" x14ac:dyDescent="0.25">
      <c r="B14" s="277" t="s">
        <v>41</v>
      </c>
      <c r="C14" s="277">
        <f t="shared" si="0"/>
        <v>1</v>
      </c>
      <c r="D14" s="278" t="s">
        <v>108</v>
      </c>
      <c r="E14" s="279">
        <v>5</v>
      </c>
      <c r="F14" s="279"/>
      <c r="J14" s="97">
        <v>5</v>
      </c>
      <c r="K14" s="97" t="s">
        <v>146</v>
      </c>
      <c r="L14" s="98" t="s">
        <v>246</v>
      </c>
      <c r="M14" s="99" t="s">
        <v>246</v>
      </c>
      <c r="N14" s="98" t="s">
        <v>246</v>
      </c>
    </row>
    <row r="15" spans="2:14" x14ac:dyDescent="0.25">
      <c r="B15" s="277" t="s">
        <v>41</v>
      </c>
      <c r="C15" s="277">
        <f t="shared" si="0"/>
        <v>2</v>
      </c>
      <c r="D15" s="278" t="s">
        <v>106</v>
      </c>
      <c r="E15" s="279">
        <v>8</v>
      </c>
      <c r="F15" s="279"/>
      <c r="J15" s="97">
        <v>6</v>
      </c>
      <c r="K15" s="97" t="s">
        <v>147</v>
      </c>
      <c r="L15" s="98" t="s">
        <v>246</v>
      </c>
      <c r="M15" s="99" t="s">
        <v>246</v>
      </c>
      <c r="N15" s="98" t="s">
        <v>246</v>
      </c>
    </row>
    <row r="16" spans="2:14" x14ac:dyDescent="0.25">
      <c r="B16" s="277" t="s">
        <v>41</v>
      </c>
      <c r="C16" s="277">
        <f t="shared" si="0"/>
        <v>3</v>
      </c>
      <c r="D16" s="278" t="s">
        <v>148</v>
      </c>
      <c r="E16" s="279">
        <v>83</v>
      </c>
      <c r="F16" s="279"/>
      <c r="J16" s="97">
        <v>7</v>
      </c>
      <c r="K16" s="97" t="s">
        <v>149</v>
      </c>
      <c r="L16" s="98" t="s">
        <v>246</v>
      </c>
      <c r="M16" s="99" t="s">
        <v>246</v>
      </c>
      <c r="N16" s="98" t="s">
        <v>246</v>
      </c>
    </row>
    <row r="17" spans="2:21" x14ac:dyDescent="0.25">
      <c r="B17" s="277" t="s">
        <v>41</v>
      </c>
      <c r="C17" s="277">
        <f t="shared" si="0"/>
        <v>4</v>
      </c>
      <c r="D17" s="278" t="s">
        <v>150</v>
      </c>
      <c r="E17" s="279">
        <v>38</v>
      </c>
      <c r="F17" s="279"/>
      <c r="J17" s="97">
        <v>8</v>
      </c>
      <c r="K17" s="97" t="s">
        <v>247</v>
      </c>
      <c r="L17" s="98" t="s">
        <v>246</v>
      </c>
      <c r="M17" s="99" t="s">
        <v>248</v>
      </c>
      <c r="N17" s="100" t="s">
        <v>249</v>
      </c>
    </row>
    <row r="18" spans="2:21" x14ac:dyDescent="0.25">
      <c r="B18" s="94" t="s">
        <v>36</v>
      </c>
      <c r="C18" s="94">
        <f t="shared" si="0"/>
        <v>1</v>
      </c>
      <c r="D18" s="95" t="s">
        <v>151</v>
      </c>
      <c r="E18" s="96">
        <v>15</v>
      </c>
      <c r="F18" s="96"/>
      <c r="J18" s="97"/>
      <c r="K18" s="97" t="s">
        <v>152</v>
      </c>
      <c r="L18" s="98"/>
      <c r="M18" s="99"/>
      <c r="N18" s="98"/>
    </row>
    <row r="19" spans="2:21" x14ac:dyDescent="0.25">
      <c r="B19" s="94" t="s">
        <v>36</v>
      </c>
      <c r="C19" s="94">
        <f t="shared" si="0"/>
        <v>2</v>
      </c>
      <c r="D19" s="95" t="s">
        <v>153</v>
      </c>
      <c r="E19" s="96">
        <v>40</v>
      </c>
      <c r="F19" s="96"/>
      <c r="J19" s="97"/>
      <c r="K19" s="97" t="s">
        <v>154</v>
      </c>
      <c r="L19" s="98"/>
      <c r="M19" s="99"/>
      <c r="N19" s="98"/>
    </row>
    <row r="20" spans="2:21" x14ac:dyDescent="0.25">
      <c r="B20" s="94" t="s">
        <v>36</v>
      </c>
      <c r="C20" s="94">
        <f t="shared" si="0"/>
        <v>3</v>
      </c>
      <c r="D20" s="95" t="s">
        <v>104</v>
      </c>
      <c r="E20" s="96">
        <v>27</v>
      </c>
      <c r="F20" s="96"/>
      <c r="J20" s="97"/>
      <c r="K20" s="97" t="s">
        <v>155</v>
      </c>
      <c r="L20" s="98"/>
      <c r="M20" s="99"/>
      <c r="N20" s="98"/>
    </row>
    <row r="21" spans="2:21" x14ac:dyDescent="0.25">
      <c r="B21" s="94" t="s">
        <v>36</v>
      </c>
      <c r="C21" s="94">
        <f t="shared" si="0"/>
        <v>4</v>
      </c>
      <c r="D21" s="95" t="s">
        <v>279</v>
      </c>
      <c r="E21" s="96">
        <v>25</v>
      </c>
      <c r="F21" s="96"/>
      <c r="J21" s="97"/>
      <c r="K21" s="97" t="s">
        <v>156</v>
      </c>
      <c r="L21" s="98"/>
      <c r="M21" s="99"/>
      <c r="N21" s="100"/>
    </row>
    <row r="22" spans="2:21" x14ac:dyDescent="0.25">
      <c r="B22" s="277" t="s">
        <v>42</v>
      </c>
      <c r="C22" s="277">
        <f t="shared" si="0"/>
        <v>1</v>
      </c>
      <c r="D22" s="278" t="s">
        <v>13</v>
      </c>
      <c r="E22" s="279">
        <v>10</v>
      </c>
      <c r="F22" s="279"/>
      <c r="J22" s="97">
        <v>9</v>
      </c>
      <c r="K22" s="97" t="s">
        <v>267</v>
      </c>
      <c r="L22" s="98" t="s">
        <v>246</v>
      </c>
      <c r="M22" s="101" t="s">
        <v>250</v>
      </c>
      <c r="N22" s="100" t="s">
        <v>251</v>
      </c>
    </row>
    <row r="23" spans="2:21" x14ac:dyDescent="0.25">
      <c r="B23" s="277" t="s">
        <v>42</v>
      </c>
      <c r="C23" s="277">
        <f t="shared" si="0"/>
        <v>2</v>
      </c>
      <c r="D23" s="278" t="s">
        <v>157</v>
      </c>
      <c r="E23" s="279">
        <v>81</v>
      </c>
      <c r="F23" s="279"/>
      <c r="K23" s="40"/>
    </row>
    <row r="24" spans="2:21" x14ac:dyDescent="0.25">
      <c r="B24" s="277" t="s">
        <v>42</v>
      </c>
      <c r="C24" s="277">
        <f t="shared" si="0"/>
        <v>3</v>
      </c>
      <c r="D24" s="278" t="s">
        <v>158</v>
      </c>
      <c r="E24" s="279">
        <v>37</v>
      </c>
      <c r="F24" s="279"/>
      <c r="J24" s="102" t="s">
        <v>252</v>
      </c>
      <c r="K24" s="91"/>
    </row>
    <row r="25" spans="2:21" x14ac:dyDescent="0.25">
      <c r="B25" s="277" t="s">
        <v>42</v>
      </c>
      <c r="C25" s="277">
        <f t="shared" si="0"/>
        <v>4</v>
      </c>
      <c r="D25" s="278" t="s">
        <v>98</v>
      </c>
      <c r="E25" s="279">
        <v>23</v>
      </c>
      <c r="F25" s="279"/>
      <c r="J25" s="41" t="s">
        <v>253</v>
      </c>
      <c r="K25" s="25" t="s">
        <v>254</v>
      </c>
    </row>
    <row r="26" spans="2:21" x14ac:dyDescent="0.25">
      <c r="B26" s="94" t="s">
        <v>38</v>
      </c>
      <c r="C26" s="94">
        <f t="shared" si="0"/>
        <v>1</v>
      </c>
      <c r="D26" s="95" t="s">
        <v>16</v>
      </c>
      <c r="E26" s="96">
        <v>7</v>
      </c>
      <c r="F26" s="96"/>
      <c r="J26" s="103" t="s">
        <v>255</v>
      </c>
      <c r="K26" s="40" t="s">
        <v>256</v>
      </c>
    </row>
    <row r="27" spans="2:21" x14ac:dyDescent="0.25">
      <c r="B27" s="94" t="s">
        <v>38</v>
      </c>
      <c r="C27" s="94">
        <f t="shared" si="0"/>
        <v>2</v>
      </c>
      <c r="D27" s="95" t="s">
        <v>105</v>
      </c>
      <c r="E27" s="96">
        <v>19</v>
      </c>
      <c r="F27" s="96"/>
      <c r="J27" s="103" t="s">
        <v>257</v>
      </c>
      <c r="K27" s="40" t="s">
        <v>258</v>
      </c>
    </row>
    <row r="28" spans="2:21" x14ac:dyDescent="0.25">
      <c r="B28" s="94" t="s">
        <v>38</v>
      </c>
      <c r="C28" s="94">
        <f t="shared" si="0"/>
        <v>3</v>
      </c>
      <c r="D28" s="95" t="s">
        <v>280</v>
      </c>
      <c r="E28" s="96">
        <v>42</v>
      </c>
      <c r="F28" s="96"/>
      <c r="J28" s="103" t="s">
        <v>259</v>
      </c>
      <c r="K28" s="40" t="s">
        <v>260</v>
      </c>
    </row>
    <row r="29" spans="2:21" x14ac:dyDescent="0.25">
      <c r="B29" s="94" t="s">
        <v>38</v>
      </c>
      <c r="C29" s="94">
        <f t="shared" si="0"/>
        <v>4</v>
      </c>
      <c r="D29" s="95" t="s">
        <v>103</v>
      </c>
      <c r="E29" s="96">
        <v>47</v>
      </c>
      <c r="F29" s="96"/>
      <c r="K29" s="233" t="s">
        <v>268</v>
      </c>
    </row>
    <row r="30" spans="2:21" x14ac:dyDescent="0.25">
      <c r="B30" s="277" t="s">
        <v>31</v>
      </c>
      <c r="C30" s="277">
        <f t="shared" si="0"/>
        <v>1</v>
      </c>
      <c r="D30" s="278" t="s">
        <v>3</v>
      </c>
      <c r="E30" s="279">
        <v>9</v>
      </c>
      <c r="F30" s="279"/>
    </row>
    <row r="31" spans="2:21" x14ac:dyDescent="0.25">
      <c r="B31" s="277" t="s">
        <v>31</v>
      </c>
      <c r="C31" s="277">
        <f t="shared" si="0"/>
        <v>2</v>
      </c>
      <c r="D31" s="278" t="s">
        <v>159</v>
      </c>
      <c r="E31" s="279">
        <v>31</v>
      </c>
      <c r="F31" s="279"/>
      <c r="J31" s="3" t="s">
        <v>0</v>
      </c>
      <c r="K31"/>
      <c r="L31"/>
      <c r="M31"/>
      <c r="N31"/>
      <c r="O31"/>
      <c r="P31"/>
      <c r="Q31"/>
      <c r="R31"/>
      <c r="S31"/>
      <c r="T31"/>
      <c r="U31"/>
    </row>
    <row r="32" spans="2:21" x14ac:dyDescent="0.25">
      <c r="B32" s="277" t="s">
        <v>31</v>
      </c>
      <c r="C32" s="277">
        <f t="shared" si="0"/>
        <v>3</v>
      </c>
      <c r="D32" s="278" t="s">
        <v>99</v>
      </c>
      <c r="E32" s="279">
        <v>20</v>
      </c>
      <c r="F32" s="279"/>
      <c r="J32" s="63" t="s">
        <v>125</v>
      </c>
      <c r="K32" s="4" t="s">
        <v>2</v>
      </c>
      <c r="L32"/>
      <c r="M32"/>
      <c r="N32"/>
      <c r="O32"/>
      <c r="P32"/>
      <c r="Q32"/>
      <c r="R32"/>
      <c r="S32"/>
      <c r="T32"/>
      <c r="U32"/>
    </row>
    <row r="33" spans="2:21" x14ac:dyDescent="0.25">
      <c r="B33" s="277" t="s">
        <v>31</v>
      </c>
      <c r="C33" s="277">
        <f t="shared" si="0"/>
        <v>4</v>
      </c>
      <c r="D33" s="278" t="s">
        <v>160</v>
      </c>
      <c r="E33" s="279">
        <v>85</v>
      </c>
      <c r="F33" s="279"/>
      <c r="J33" s="63" t="s">
        <v>125</v>
      </c>
      <c r="K33" s="4" t="s">
        <v>4</v>
      </c>
      <c r="L33"/>
      <c r="M33"/>
      <c r="N33"/>
      <c r="O33"/>
      <c r="P33"/>
      <c r="Q33"/>
      <c r="R33"/>
      <c r="S33"/>
      <c r="T33"/>
      <c r="U33"/>
    </row>
    <row r="34" spans="2:21" x14ac:dyDescent="0.25">
      <c r="B34" s="94" t="s">
        <v>92</v>
      </c>
      <c r="C34" s="94">
        <f t="shared" si="0"/>
        <v>1</v>
      </c>
      <c r="D34" s="95" t="s">
        <v>23</v>
      </c>
      <c r="E34" s="96">
        <v>1</v>
      </c>
      <c r="F34" s="96"/>
      <c r="J34" s="63" t="s">
        <v>125</v>
      </c>
      <c r="K34" s="4" t="s">
        <v>6</v>
      </c>
      <c r="L34"/>
      <c r="M34"/>
      <c r="N34"/>
      <c r="O34"/>
      <c r="P34"/>
      <c r="Q34"/>
      <c r="R34"/>
      <c r="S34"/>
      <c r="T34"/>
      <c r="U34"/>
    </row>
    <row r="35" spans="2:21" x14ac:dyDescent="0.25">
      <c r="B35" s="94" t="s">
        <v>92</v>
      </c>
      <c r="C35" s="94">
        <f t="shared" si="0"/>
        <v>2</v>
      </c>
      <c r="D35" s="95" t="s">
        <v>161</v>
      </c>
      <c r="E35" s="96">
        <v>67</v>
      </c>
      <c r="F35" s="96"/>
      <c r="J35" s="63" t="s">
        <v>125</v>
      </c>
      <c r="K35" s="4" t="s">
        <v>7</v>
      </c>
      <c r="L35"/>
      <c r="M35"/>
      <c r="N35"/>
      <c r="O35"/>
      <c r="P35"/>
      <c r="Q35"/>
      <c r="R35"/>
      <c r="S35"/>
      <c r="T35"/>
      <c r="U35"/>
    </row>
    <row r="36" spans="2:21" x14ac:dyDescent="0.25">
      <c r="B36" s="94" t="s">
        <v>92</v>
      </c>
      <c r="C36" s="94">
        <f t="shared" si="0"/>
        <v>3</v>
      </c>
      <c r="D36" s="95" t="s">
        <v>101</v>
      </c>
      <c r="E36" s="96">
        <v>61</v>
      </c>
      <c r="F36" s="96"/>
      <c r="J36"/>
      <c r="K36"/>
      <c r="L36"/>
      <c r="M36"/>
      <c r="N36"/>
      <c r="O36"/>
      <c r="P36"/>
      <c r="Q36"/>
      <c r="R36"/>
      <c r="S36"/>
      <c r="T36"/>
      <c r="U36"/>
    </row>
    <row r="37" spans="2:21" x14ac:dyDescent="0.25">
      <c r="B37" s="94" t="s">
        <v>92</v>
      </c>
      <c r="C37" s="94">
        <f t="shared" si="0"/>
        <v>4</v>
      </c>
      <c r="D37" s="95" t="s">
        <v>109</v>
      </c>
      <c r="E37" s="96">
        <v>17</v>
      </c>
      <c r="F37" s="96"/>
      <c r="J37" s="3" t="s">
        <v>9</v>
      </c>
      <c r="K37"/>
      <c r="L37"/>
      <c r="M37"/>
      <c r="N37"/>
      <c r="O37"/>
      <c r="P37"/>
      <c r="Q37"/>
      <c r="R37"/>
      <c r="S37"/>
      <c r="T37"/>
      <c r="U37"/>
    </row>
    <row r="38" spans="2:21" x14ac:dyDescent="0.25">
      <c r="B38" s="277" t="s">
        <v>162</v>
      </c>
      <c r="C38" s="277">
        <f t="shared" si="0"/>
        <v>1</v>
      </c>
      <c r="D38" s="278" t="s">
        <v>11</v>
      </c>
      <c r="E38" s="279">
        <v>3</v>
      </c>
      <c r="F38" s="279"/>
      <c r="J38" s="61">
        <v>1</v>
      </c>
      <c r="K38" t="s">
        <v>10</v>
      </c>
      <c r="L38"/>
      <c r="M38"/>
      <c r="N38"/>
      <c r="O38"/>
      <c r="P38"/>
      <c r="Q38"/>
      <c r="R38"/>
      <c r="S38"/>
      <c r="T38"/>
      <c r="U38"/>
    </row>
    <row r="39" spans="2:21" ht="15" customHeight="1" x14ac:dyDescent="0.25">
      <c r="B39" s="277" t="s">
        <v>162</v>
      </c>
      <c r="C39" s="277">
        <f t="shared" si="0"/>
        <v>2</v>
      </c>
      <c r="D39" s="278" t="s">
        <v>96</v>
      </c>
      <c r="E39" s="279">
        <v>12</v>
      </c>
      <c r="F39" s="279"/>
      <c r="J39"/>
      <c r="K39" s="5" t="s">
        <v>12</v>
      </c>
      <c r="L39"/>
      <c r="M39"/>
      <c r="N39"/>
      <c r="O39"/>
      <c r="P39"/>
      <c r="Q39"/>
      <c r="R39"/>
      <c r="S39"/>
      <c r="T39"/>
      <c r="U39"/>
    </row>
    <row r="40" spans="2:21" x14ac:dyDescent="0.25">
      <c r="B40" s="277" t="s">
        <v>162</v>
      </c>
      <c r="C40" s="277">
        <f t="shared" si="0"/>
        <v>3</v>
      </c>
      <c r="D40" s="278" t="s">
        <v>281</v>
      </c>
      <c r="E40" s="279">
        <v>58</v>
      </c>
      <c r="F40" s="279"/>
      <c r="J40"/>
      <c r="K40" s="306" t="s">
        <v>14</v>
      </c>
      <c r="L40" s="306"/>
      <c r="M40" s="306"/>
      <c r="N40" s="306"/>
      <c r="O40" s="306"/>
      <c r="P40" s="306"/>
      <c r="Q40" s="306"/>
      <c r="R40" s="306"/>
      <c r="S40" s="306"/>
      <c r="T40" s="306"/>
      <c r="U40" s="306"/>
    </row>
    <row r="41" spans="2:21" x14ac:dyDescent="0.25">
      <c r="B41" s="277" t="s">
        <v>162</v>
      </c>
      <c r="C41" s="277">
        <f t="shared" si="0"/>
        <v>4</v>
      </c>
      <c r="D41" s="278" t="s">
        <v>163</v>
      </c>
      <c r="E41" s="279">
        <v>32</v>
      </c>
      <c r="F41" s="279"/>
      <c r="J41"/>
      <c r="K41" s="306"/>
      <c r="L41" s="306"/>
      <c r="M41" s="306"/>
      <c r="N41" s="306"/>
      <c r="O41" s="306"/>
      <c r="P41" s="306"/>
      <c r="Q41" s="306"/>
      <c r="R41" s="306"/>
      <c r="S41" s="306"/>
      <c r="T41" s="306"/>
      <c r="U41" s="306"/>
    </row>
    <row r="42" spans="2:21" x14ac:dyDescent="0.25">
      <c r="B42" s="94" t="s">
        <v>164</v>
      </c>
      <c r="C42" s="94">
        <f t="shared" si="0"/>
        <v>1</v>
      </c>
      <c r="D42" s="95" t="s">
        <v>100</v>
      </c>
      <c r="E42" s="96">
        <v>2</v>
      </c>
      <c r="F42" s="96"/>
      <c r="J42" s="61">
        <v>2</v>
      </c>
      <c r="K42" t="s">
        <v>15</v>
      </c>
      <c r="L42" s="6"/>
      <c r="M42" s="6"/>
      <c r="N42" s="6"/>
      <c r="O42" s="6"/>
      <c r="P42"/>
      <c r="Q42"/>
      <c r="R42"/>
      <c r="S42"/>
      <c r="T42"/>
      <c r="U42"/>
    </row>
    <row r="43" spans="2:21" x14ac:dyDescent="0.25">
      <c r="B43" s="94" t="s">
        <v>164</v>
      </c>
      <c r="C43" s="94">
        <f t="shared" si="0"/>
        <v>2</v>
      </c>
      <c r="D43" s="95" t="s">
        <v>165</v>
      </c>
      <c r="E43" s="96">
        <v>28</v>
      </c>
      <c r="F43" s="96"/>
      <c r="I43" s="104"/>
      <c r="J43" s="7"/>
      <c r="K43" s="5" t="s">
        <v>12</v>
      </c>
      <c r="L43" s="6"/>
      <c r="M43" s="6"/>
      <c r="N43" s="6"/>
      <c r="O43" s="6"/>
      <c r="P43"/>
      <c r="Q43"/>
      <c r="R43"/>
      <c r="S43"/>
      <c r="T43"/>
      <c r="U43"/>
    </row>
    <row r="44" spans="2:21" x14ac:dyDescent="0.25">
      <c r="B44" s="94" t="s">
        <v>164</v>
      </c>
      <c r="C44" s="94">
        <f t="shared" si="0"/>
        <v>3</v>
      </c>
      <c r="D44" s="95" t="s">
        <v>166</v>
      </c>
      <c r="E44" s="96">
        <v>24</v>
      </c>
      <c r="F44" s="96"/>
      <c r="I44" s="104"/>
      <c r="J44"/>
      <c r="K44" t="s">
        <v>17</v>
      </c>
      <c r="L44" s="6"/>
      <c r="M44" s="6"/>
      <c r="N44" s="6"/>
      <c r="O44"/>
      <c r="P44"/>
      <c r="Q44"/>
      <c r="R44"/>
      <c r="S44"/>
      <c r="T44"/>
      <c r="U44"/>
    </row>
    <row r="45" spans="2:21" x14ac:dyDescent="0.25">
      <c r="B45" s="94" t="s">
        <v>164</v>
      </c>
      <c r="C45" s="94">
        <f t="shared" si="0"/>
        <v>4</v>
      </c>
      <c r="D45" s="95" t="s">
        <v>167</v>
      </c>
      <c r="E45" s="96">
        <v>64</v>
      </c>
      <c r="F45" s="96"/>
      <c r="J45" s="61">
        <v>3</v>
      </c>
      <c r="K45" t="s">
        <v>18</v>
      </c>
      <c r="L45" s="6"/>
      <c r="M45" s="6"/>
      <c r="N45" s="6"/>
      <c r="O45"/>
      <c r="P45"/>
      <c r="Q45"/>
      <c r="R45"/>
      <c r="S45"/>
      <c r="T45"/>
      <c r="U45"/>
    </row>
    <row r="46" spans="2:21" x14ac:dyDescent="0.25">
      <c r="B46" s="277" t="s">
        <v>168</v>
      </c>
      <c r="C46" s="277">
        <f t="shared" si="0"/>
        <v>1</v>
      </c>
      <c r="D46" s="278" t="s">
        <v>19</v>
      </c>
      <c r="E46" s="279">
        <v>6</v>
      </c>
      <c r="F46" s="279"/>
      <c r="J46"/>
      <c r="K46" s="5" t="s">
        <v>20</v>
      </c>
      <c r="L46"/>
      <c r="M46"/>
      <c r="N46"/>
      <c r="O46"/>
      <c r="P46"/>
      <c r="Q46"/>
      <c r="R46"/>
      <c r="S46"/>
      <c r="T46"/>
      <c r="U46"/>
    </row>
    <row r="47" spans="2:21" ht="15" customHeight="1" x14ac:dyDescent="0.25">
      <c r="B47" s="277" t="s">
        <v>168</v>
      </c>
      <c r="C47" s="277">
        <f t="shared" si="0"/>
        <v>2</v>
      </c>
      <c r="D47" s="278" t="s">
        <v>282</v>
      </c>
      <c r="E47" s="279">
        <v>48</v>
      </c>
      <c r="F47" s="279"/>
      <c r="J47"/>
      <c r="K47" t="s">
        <v>21</v>
      </c>
      <c r="L47"/>
      <c r="M47"/>
      <c r="N47"/>
      <c r="O47"/>
      <c r="P47"/>
      <c r="Q47"/>
      <c r="R47"/>
      <c r="S47"/>
      <c r="T47"/>
      <c r="U47"/>
    </row>
    <row r="48" spans="2:21" x14ac:dyDescent="0.25">
      <c r="B48" s="277" t="s">
        <v>168</v>
      </c>
      <c r="C48" s="277">
        <f t="shared" si="0"/>
        <v>3</v>
      </c>
      <c r="D48" s="278" t="s">
        <v>169</v>
      </c>
      <c r="E48" s="279">
        <v>52</v>
      </c>
      <c r="F48" s="279"/>
      <c r="J48"/>
      <c r="K48" s="306" t="s">
        <v>22</v>
      </c>
      <c r="L48" s="306"/>
      <c r="M48" s="306"/>
      <c r="N48" s="306"/>
      <c r="O48" s="306"/>
      <c r="P48" s="306"/>
      <c r="Q48" s="306"/>
      <c r="R48" s="306"/>
      <c r="S48" s="306"/>
      <c r="T48" s="306"/>
      <c r="U48" s="306"/>
    </row>
    <row r="49" spans="2:21" x14ac:dyDescent="0.25">
      <c r="B49" s="277" t="s">
        <v>168</v>
      </c>
      <c r="C49" s="277">
        <f t="shared" si="0"/>
        <v>4</v>
      </c>
      <c r="D49" s="278" t="s">
        <v>170</v>
      </c>
      <c r="E49" s="279">
        <v>14</v>
      </c>
      <c r="F49" s="279"/>
      <c r="J49"/>
      <c r="K49" s="306"/>
      <c r="L49" s="306"/>
      <c r="M49" s="306"/>
      <c r="N49" s="306"/>
      <c r="O49" s="306"/>
      <c r="P49" s="306"/>
      <c r="Q49" s="306"/>
      <c r="R49" s="306"/>
      <c r="S49" s="306"/>
      <c r="T49" s="306"/>
      <c r="U49" s="306"/>
    </row>
    <row r="50" spans="2:21" x14ac:dyDescent="0.25">
      <c r="B50" s="94" t="s">
        <v>37</v>
      </c>
      <c r="C50" s="94">
        <f t="shared" si="0"/>
        <v>1</v>
      </c>
      <c r="D50" s="95" t="s">
        <v>8</v>
      </c>
      <c r="E50" s="96">
        <v>4</v>
      </c>
      <c r="F50" s="96"/>
      <c r="J50"/>
      <c r="K50" t="s">
        <v>24</v>
      </c>
      <c r="L50"/>
      <c r="M50"/>
      <c r="N50" s="8"/>
      <c r="O50" s="8"/>
      <c r="P50"/>
      <c r="Q50"/>
      <c r="R50"/>
      <c r="S50"/>
      <c r="T50"/>
      <c r="U50"/>
    </row>
    <row r="51" spans="2:21" x14ac:dyDescent="0.25">
      <c r="B51" s="94" t="s">
        <v>37</v>
      </c>
      <c r="C51" s="94">
        <f t="shared" si="0"/>
        <v>2</v>
      </c>
      <c r="D51" s="95" t="s">
        <v>5</v>
      </c>
      <c r="E51" s="96">
        <v>11</v>
      </c>
      <c r="F51" s="96"/>
      <c r="J51" s="61">
        <v>4</v>
      </c>
      <c r="K51" t="s">
        <v>25</v>
      </c>
      <c r="L51" s="8"/>
      <c r="M51" s="8"/>
      <c r="N51" s="8"/>
      <c r="O51" s="8"/>
      <c r="P51"/>
      <c r="Q51"/>
      <c r="R51"/>
      <c r="S51"/>
      <c r="T51"/>
      <c r="U51"/>
    </row>
    <row r="52" spans="2:21" x14ac:dyDescent="0.25">
      <c r="B52" s="94" t="s">
        <v>37</v>
      </c>
      <c r="C52" s="94">
        <f t="shared" si="0"/>
        <v>3</v>
      </c>
      <c r="D52" s="95" t="s">
        <v>110</v>
      </c>
      <c r="E52" s="96">
        <v>72</v>
      </c>
      <c r="F52" s="96"/>
      <c r="J52"/>
      <c r="K52" s="9" t="s">
        <v>27</v>
      </c>
      <c r="L52" s="8"/>
      <c r="M52" s="8"/>
      <c r="N52" s="8"/>
      <c r="O52"/>
      <c r="P52"/>
      <c r="Q52"/>
      <c r="R52"/>
      <c r="S52"/>
      <c r="T52"/>
      <c r="U52"/>
    </row>
    <row r="53" spans="2:21" ht="14.45" customHeight="1" x14ac:dyDescent="0.25">
      <c r="B53" s="94" t="s">
        <v>37</v>
      </c>
      <c r="C53" s="94">
        <f t="shared" si="0"/>
        <v>4</v>
      </c>
      <c r="D53" s="95" t="s">
        <v>171</v>
      </c>
      <c r="E53" s="96">
        <v>33</v>
      </c>
      <c r="F53" s="96"/>
      <c r="J53"/>
      <c r="K53" s="10" t="s">
        <v>28</v>
      </c>
      <c r="L53" s="8"/>
      <c r="M53" s="8"/>
      <c r="N53"/>
      <c r="O53"/>
      <c r="P53"/>
      <c r="Q53"/>
      <c r="R53"/>
      <c r="S53"/>
      <c r="T53"/>
      <c r="U53"/>
    </row>
    <row r="54" spans="2:21" x14ac:dyDescent="0.25">
      <c r="J54" s="61">
        <v>5</v>
      </c>
      <c r="K54" t="s">
        <v>29</v>
      </c>
      <c r="L54"/>
      <c r="M54"/>
      <c r="N54"/>
      <c r="O54"/>
      <c r="P54"/>
      <c r="Q54"/>
      <c r="R54"/>
      <c r="S54"/>
      <c r="T54"/>
      <c r="U54"/>
    </row>
    <row r="55" spans="2:21" x14ac:dyDescent="0.25">
      <c r="J55"/>
      <c r="K55" s="10" t="s">
        <v>30</v>
      </c>
      <c r="L55"/>
      <c r="M55"/>
      <c r="N55"/>
      <c r="O55"/>
      <c r="P55"/>
      <c r="Q55"/>
      <c r="R55"/>
      <c r="S55"/>
      <c r="T55"/>
      <c r="U55"/>
    </row>
    <row r="56" spans="2:21" x14ac:dyDescent="0.25">
      <c r="J56"/>
      <c r="K56"/>
      <c r="L56"/>
      <c r="M56"/>
      <c r="N56"/>
      <c r="O56"/>
      <c r="P56"/>
      <c r="Q56"/>
      <c r="R56"/>
      <c r="S56"/>
      <c r="T56"/>
      <c r="U56"/>
    </row>
    <row r="57" spans="2:21" x14ac:dyDescent="0.25">
      <c r="J57" s="3" t="s">
        <v>9</v>
      </c>
      <c r="K57"/>
      <c r="L57"/>
      <c r="M57"/>
      <c r="N57"/>
      <c r="O57"/>
      <c r="P57"/>
      <c r="Q57"/>
      <c r="R57"/>
      <c r="S57"/>
      <c r="T57"/>
      <c r="U57"/>
    </row>
    <row r="58" spans="2:21" x14ac:dyDescent="0.25">
      <c r="J58" s="62" t="s">
        <v>94</v>
      </c>
      <c r="K58" s="36" t="s">
        <v>90</v>
      </c>
      <c r="L58"/>
      <c r="M58"/>
      <c r="N58"/>
      <c r="O58"/>
      <c r="P58"/>
      <c r="Q58"/>
      <c r="R58"/>
      <c r="S58"/>
      <c r="T58"/>
      <c r="U58"/>
    </row>
    <row r="59" spans="2:21" x14ac:dyDescent="0.25">
      <c r="J59" s="62" t="s">
        <v>94</v>
      </c>
      <c r="K59" s="36" t="s">
        <v>91</v>
      </c>
      <c r="L59"/>
      <c r="M59"/>
      <c r="N59"/>
      <c r="O59"/>
      <c r="P59"/>
      <c r="Q59"/>
      <c r="R59"/>
      <c r="S59"/>
      <c r="T59"/>
      <c r="U59"/>
    </row>
    <row r="60" spans="2:21" x14ac:dyDescent="0.25">
      <c r="J60"/>
      <c r="K60"/>
      <c r="L60"/>
      <c r="M60"/>
      <c r="N60"/>
      <c r="O60"/>
      <c r="P60"/>
      <c r="Q60"/>
      <c r="R60"/>
      <c r="S60"/>
      <c r="T60"/>
      <c r="U60"/>
    </row>
  </sheetData>
  <sheetProtection algorithmName="SHA-512" hashValue="6AZeY/WCPBkQXl/6n7FgN4mhYN0amgvbc7SL6tKPXrKNEQkNugobz8wzjRMyiwCi9PKiJoVtiU4TKgPpfAMg+A==" saltValue="5WfR9/lTzCQxB68N8GeFwA==" spinCount="100000" sheet="1" objects="1" scenarios="1"/>
  <mergeCells count="6">
    <mergeCell ref="K48:U49"/>
    <mergeCell ref="J3:M3"/>
    <mergeCell ref="L8:L9"/>
    <mergeCell ref="M8:M9"/>
    <mergeCell ref="N8:N9"/>
    <mergeCell ref="K40:U41"/>
  </mergeCells>
  <hyperlinks>
    <hyperlink ref="K29" r:id="rId1" xr:uid="{3DDC7BB8-CEB8-4DFE-BEC4-CB1442B76420}"/>
    <hyperlink ref="J3:M3" location="About!A1" display="Click here Purchase A Fully Editable Spreadsheet for 100 Players. Compatible with Google Sheets" xr:uid="{8F2047DB-2BA0-47BF-93E5-0283A71D59F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48865-AE62-43E7-9DB6-D0CA9A8E7685}">
  <dimension ref="A1:PSK684"/>
  <sheetViews>
    <sheetView showGridLines="0" topLeftCell="T1" zoomScale="90" zoomScaleNormal="90" workbookViewId="0">
      <selection activeCell="AC15" sqref="AC15"/>
    </sheetView>
  </sheetViews>
  <sheetFormatPr defaultColWidth="8.7109375" defaultRowHeight="15" x14ac:dyDescent="0.25"/>
  <cols>
    <col min="1" max="1" width="8.7109375" style="1"/>
    <col min="2" max="2" width="4.140625" style="297" customWidth="1"/>
    <col min="3" max="3" width="15.42578125" style="298" bestFit="1" customWidth="1"/>
    <col min="4" max="10" width="5.7109375" style="297" customWidth="1"/>
    <col min="11" max="11" width="10.42578125" style="297" bestFit="1" customWidth="1"/>
    <col min="12" max="12" width="13.140625" style="297" bestFit="1" customWidth="1"/>
    <col min="13" max="14" width="5.7109375" style="297" customWidth="1"/>
    <col min="15" max="15" width="15.42578125" style="298" bestFit="1" customWidth="1"/>
    <col min="16" max="16" width="5.5703125" style="297" bestFit="1" customWidth="1"/>
    <col min="17" max="17" width="15.42578125" style="297" bestFit="1" customWidth="1"/>
    <col min="18" max="18" width="9" style="297" bestFit="1" customWidth="1"/>
    <col min="19" max="20" width="6" style="297" bestFit="1" customWidth="1"/>
    <col min="21" max="21" width="5.7109375" style="297" customWidth="1"/>
    <col min="22" max="22" width="13.140625" style="297" bestFit="1" customWidth="1"/>
    <col min="23" max="40" width="5.7109375" style="297" customWidth="1"/>
    <col min="41" max="41" width="12" style="297" bestFit="1" customWidth="1"/>
    <col min="42" max="42" width="13.140625" style="297" bestFit="1" customWidth="1"/>
    <col min="43" max="59" width="5.7109375" style="297" customWidth="1"/>
    <col min="60" max="60" width="2.85546875" style="297" bestFit="1" customWidth="1"/>
    <col min="61" max="61" width="7.7109375" style="297" bestFit="1" customWidth="1"/>
    <col min="62" max="62" width="10.5703125" style="297" bestFit="1" customWidth="1"/>
    <col min="63" max="80" width="5.7109375" style="297" customWidth="1"/>
    <col min="81" max="81" width="16.5703125" style="297" bestFit="1" customWidth="1"/>
    <col min="82" max="82" width="10.5703125" style="297" bestFit="1" customWidth="1"/>
    <col min="83" max="100" width="5.7109375" style="297" customWidth="1"/>
    <col min="101" max="101" width="2.85546875" style="297" customWidth="1"/>
    <col min="102" max="102" width="15.42578125" style="297" bestFit="1" customWidth="1"/>
    <col min="103" max="103" width="1.85546875" style="297" bestFit="1" customWidth="1"/>
    <col min="104" max="104" width="2.85546875" style="297" bestFit="1" customWidth="1"/>
    <col min="105" max="105" width="15.42578125" style="297" bestFit="1" customWidth="1"/>
    <col min="106" max="106" width="3.140625" style="297" bestFit="1" customWidth="1"/>
    <col min="107" max="107" width="3.42578125" style="297" bestFit="1" customWidth="1"/>
    <col min="108" max="108" width="15.42578125" style="297" bestFit="1" customWidth="1"/>
    <col min="109" max="110" width="2.5703125" style="297" bestFit="1" customWidth="1"/>
    <col min="111" max="112" width="2.85546875" style="297" customWidth="1"/>
    <col min="113" max="113" width="4.140625" style="297" customWidth="1"/>
    <col min="114" max="114" width="15.42578125" style="298" bestFit="1" customWidth="1"/>
    <col min="115" max="121" width="5.7109375" style="297" customWidth="1"/>
    <col min="122" max="122" width="10.42578125" style="297" bestFit="1" customWidth="1"/>
    <col min="123" max="123" width="13.140625" style="297" bestFit="1" customWidth="1"/>
    <col min="124" max="125" width="5.7109375" style="297" customWidth="1"/>
    <col min="126" max="126" width="15.42578125" style="298" bestFit="1" customWidth="1"/>
    <col min="127" max="127" width="5.5703125" style="297" bestFit="1" customWidth="1"/>
    <col min="128" max="128" width="15.42578125" style="297" bestFit="1" customWidth="1"/>
    <col min="129" max="129" width="9" style="297" bestFit="1" customWidth="1"/>
    <col min="130" max="131" width="6" style="297" bestFit="1" customWidth="1"/>
    <col min="132" max="132" width="5.7109375" style="297" customWidth="1"/>
    <col min="133" max="133" width="13.140625" style="297" bestFit="1" customWidth="1"/>
    <col min="134" max="151" width="5.7109375" style="297" customWidth="1"/>
    <col min="152" max="152" width="12" style="297" bestFit="1" customWidth="1"/>
    <col min="153" max="153" width="13.140625" style="297" bestFit="1" customWidth="1"/>
    <col min="154" max="170" width="5.7109375" style="297" customWidth="1"/>
    <col min="171" max="171" width="2.85546875" style="297" bestFit="1" customWidth="1"/>
    <col min="172" max="172" width="7.7109375" style="297" bestFit="1" customWidth="1"/>
    <col min="173" max="173" width="10.5703125" style="297" bestFit="1" customWidth="1"/>
    <col min="174" max="191" width="5.7109375" style="297" customWidth="1"/>
    <col min="192" max="192" width="16.5703125" style="297" bestFit="1" customWidth="1"/>
    <col min="193" max="193" width="10.5703125" style="297" bestFit="1" customWidth="1"/>
    <col min="194" max="211" width="5.7109375" style="297" customWidth="1"/>
    <col min="212" max="212" width="2.85546875" style="297" customWidth="1"/>
    <col min="213" max="213" width="15.42578125" style="297" bestFit="1" customWidth="1"/>
    <col min="214" max="214" width="1.85546875" style="297" bestFit="1" customWidth="1"/>
    <col min="215" max="215" width="2.85546875" style="297" bestFit="1" customWidth="1"/>
    <col min="216" max="216" width="15.42578125" style="297" bestFit="1" customWidth="1"/>
    <col min="217" max="217" width="3.140625" style="297" bestFit="1" customWidth="1"/>
    <col min="218" max="218" width="3.42578125" style="297" bestFit="1" customWidth="1"/>
    <col min="219" max="219" width="15.42578125" style="297" bestFit="1" customWidth="1"/>
    <col min="220" max="221" width="2.5703125" style="297" bestFit="1" customWidth="1"/>
    <col min="222" max="223" width="2.85546875" style="297" customWidth="1"/>
    <col min="224" max="224" width="4.140625" style="297" customWidth="1"/>
    <col min="225" max="225" width="15.42578125" style="298" bestFit="1" customWidth="1"/>
    <col min="226" max="232" width="5.7109375" style="297" customWidth="1"/>
    <col min="233" max="233" width="10.42578125" style="297" bestFit="1" customWidth="1"/>
    <col min="234" max="234" width="13.140625" style="297" bestFit="1" customWidth="1"/>
    <col min="235" max="236" width="5.7109375" style="297" customWidth="1"/>
    <col min="237" max="237" width="15.42578125" style="298" bestFit="1" customWidth="1"/>
    <col min="238" max="238" width="5.5703125" style="297" bestFit="1" customWidth="1"/>
    <col min="239" max="239" width="15.42578125" style="297" bestFit="1" customWidth="1"/>
    <col min="240" max="240" width="9" style="297" bestFit="1" customWidth="1"/>
    <col min="241" max="242" width="6" style="297" bestFit="1" customWidth="1"/>
    <col min="243" max="243" width="5.7109375" style="297" customWidth="1"/>
    <col min="244" max="244" width="13.140625" style="297" bestFit="1" customWidth="1"/>
    <col min="245" max="262" width="5.7109375" style="297" customWidth="1"/>
    <col min="263" max="263" width="12" style="297" bestFit="1" customWidth="1"/>
    <col min="264" max="264" width="13.140625" style="297" bestFit="1" customWidth="1"/>
    <col min="265" max="281" width="5.7109375" style="297" customWidth="1"/>
    <col min="282" max="282" width="2.85546875" style="297" bestFit="1" customWidth="1"/>
    <col min="283" max="283" width="7.7109375" style="297" bestFit="1" customWidth="1"/>
    <col min="284" max="284" width="10.5703125" style="297" bestFit="1" customWidth="1"/>
    <col min="285" max="302" width="5.7109375" style="297" customWidth="1"/>
    <col min="303" max="303" width="16.5703125" style="297" bestFit="1" customWidth="1"/>
    <col min="304" max="304" width="10.5703125" style="297" bestFit="1" customWidth="1"/>
    <col min="305" max="322" width="5.7109375" style="297" customWidth="1"/>
    <col min="323" max="323" width="2.85546875" style="297" customWidth="1"/>
    <col min="324" max="324" width="15.42578125" style="297" bestFit="1" customWidth="1"/>
    <col min="325" max="325" width="1.85546875" style="297" bestFit="1" customWidth="1"/>
    <col min="326" max="326" width="2.85546875" style="297" bestFit="1" customWidth="1"/>
    <col min="327" max="327" width="15.42578125" style="297" bestFit="1" customWidth="1"/>
    <col min="328" max="328" width="3.140625" style="297" bestFit="1" customWidth="1"/>
    <col min="329" max="329" width="3.42578125" style="297" bestFit="1" customWidth="1"/>
    <col min="330" max="330" width="15.42578125" style="297" bestFit="1" customWidth="1"/>
    <col min="331" max="332" width="2.5703125" style="297" bestFit="1" customWidth="1"/>
    <col min="333" max="334" width="2.85546875" style="297" customWidth="1"/>
    <col min="335" max="335" width="4.140625" style="297" customWidth="1"/>
    <col min="336" max="336" width="15.42578125" style="298" bestFit="1" customWidth="1"/>
    <col min="337" max="343" width="5.7109375" style="297" customWidth="1"/>
    <col min="344" max="344" width="10.42578125" style="297" bestFit="1" customWidth="1"/>
    <col min="345" max="345" width="13.140625" style="297" bestFit="1" customWidth="1"/>
    <col min="346" max="347" width="5.7109375" style="297" customWidth="1"/>
    <col min="348" max="348" width="15.42578125" style="298" bestFit="1" customWidth="1"/>
    <col min="349" max="349" width="5.5703125" style="297" bestFit="1" customWidth="1"/>
    <col min="350" max="350" width="15.42578125" style="297" bestFit="1" customWidth="1"/>
    <col min="351" max="351" width="9" style="297" bestFit="1" customWidth="1"/>
    <col min="352" max="353" width="6" style="297" bestFit="1" customWidth="1"/>
    <col min="354" max="354" width="5.7109375" style="297" customWidth="1"/>
    <col min="355" max="355" width="13.140625" style="297" bestFit="1" customWidth="1"/>
    <col min="356" max="373" width="5.7109375" style="297" customWidth="1"/>
    <col min="374" max="374" width="12" style="297" bestFit="1" customWidth="1"/>
    <col min="375" max="375" width="13.140625" style="297" bestFit="1" customWidth="1"/>
    <col min="376" max="392" width="5.7109375" style="297" customWidth="1"/>
    <col min="393" max="393" width="2.85546875" style="297" bestFit="1" customWidth="1"/>
    <col min="394" max="394" width="7.7109375" style="297" bestFit="1" customWidth="1"/>
    <col min="395" max="395" width="10.5703125" style="297" bestFit="1" customWidth="1"/>
    <col min="396" max="413" width="5.7109375" style="297" customWidth="1"/>
    <col min="414" max="414" width="16.5703125" style="297" bestFit="1" customWidth="1"/>
    <col min="415" max="415" width="10.5703125" style="297" bestFit="1" customWidth="1"/>
    <col min="416" max="433" width="5.7109375" style="297" customWidth="1"/>
    <col min="434" max="434" width="2.85546875" style="297" customWidth="1"/>
    <col min="435" max="435" width="15.42578125" style="297" bestFit="1" customWidth="1"/>
    <col min="436" max="436" width="1.85546875" style="297" bestFit="1" customWidth="1"/>
    <col min="437" max="437" width="2.85546875" style="297" bestFit="1" customWidth="1"/>
    <col min="438" max="438" width="15.42578125" style="297" bestFit="1" customWidth="1"/>
    <col min="439" max="439" width="3.140625" style="297" bestFit="1" customWidth="1"/>
    <col min="440" max="440" width="3.42578125" style="297" bestFit="1" customWidth="1"/>
    <col min="441" max="441" width="15.42578125" style="297" bestFit="1" customWidth="1"/>
    <col min="442" max="443" width="2.5703125" style="297" bestFit="1" customWidth="1"/>
    <col min="444" max="445" width="2.85546875" style="297" customWidth="1"/>
    <col min="446" max="446" width="4.140625" style="297" customWidth="1"/>
    <col min="447" max="447" width="15.42578125" style="298" bestFit="1" customWidth="1"/>
    <col min="448" max="454" width="5.7109375" style="297" customWidth="1"/>
    <col min="455" max="455" width="10.42578125" style="297" bestFit="1" customWidth="1"/>
    <col min="456" max="456" width="13.140625" style="297" bestFit="1" customWidth="1"/>
    <col min="457" max="458" width="5.7109375" style="297" customWidth="1"/>
    <col min="459" max="459" width="15.42578125" style="298" bestFit="1" customWidth="1"/>
    <col min="460" max="460" width="5.5703125" style="297" bestFit="1" customWidth="1"/>
    <col min="461" max="461" width="15.42578125" style="297" bestFit="1" customWidth="1"/>
    <col min="462" max="462" width="9" style="297" bestFit="1" customWidth="1"/>
    <col min="463" max="464" width="6" style="297" bestFit="1" customWidth="1"/>
    <col min="465" max="465" width="5.7109375" style="297" customWidth="1"/>
    <col min="466" max="466" width="13.140625" style="297" bestFit="1" customWidth="1"/>
    <col min="467" max="484" width="5.7109375" style="297" customWidth="1"/>
    <col min="485" max="485" width="12" style="297" bestFit="1" customWidth="1"/>
    <col min="486" max="486" width="13.140625" style="297" bestFit="1" customWidth="1"/>
    <col min="487" max="503" width="5.7109375" style="297" customWidth="1"/>
    <col min="504" max="504" width="2.85546875" style="297" bestFit="1" customWidth="1"/>
    <col min="505" max="505" width="7.7109375" style="297" bestFit="1" customWidth="1"/>
    <col min="506" max="506" width="10.5703125" style="297" bestFit="1" customWidth="1"/>
    <col min="507" max="524" width="5.7109375" style="297" customWidth="1"/>
    <col min="525" max="525" width="16.5703125" style="297" bestFit="1" customWidth="1"/>
    <col min="526" max="526" width="10.5703125" style="297" bestFit="1" customWidth="1"/>
    <col min="527" max="544" width="5.7109375" style="297" customWidth="1"/>
    <col min="545" max="545" width="2.85546875" style="297" customWidth="1"/>
    <col min="546" max="546" width="15.42578125" style="297" bestFit="1" customWidth="1"/>
    <col min="547" max="547" width="1.85546875" style="297" bestFit="1" customWidth="1"/>
    <col min="548" max="548" width="2.85546875" style="297" bestFit="1" customWidth="1"/>
    <col min="549" max="549" width="15.42578125" style="297" bestFit="1" customWidth="1"/>
    <col min="550" max="550" width="3.140625" style="297" bestFit="1" customWidth="1"/>
    <col min="551" max="551" width="3.42578125" style="297" bestFit="1" customWidth="1"/>
    <col min="552" max="552" width="15.42578125" style="297" bestFit="1" customWidth="1"/>
    <col min="553" max="554" width="2.5703125" style="297" bestFit="1" customWidth="1"/>
    <col min="555" max="556" width="2.85546875" style="297" customWidth="1"/>
    <col min="557" max="557" width="4.140625" style="297" customWidth="1"/>
    <col min="558" max="558" width="15.42578125" style="298" bestFit="1" customWidth="1"/>
    <col min="559" max="565" width="5.7109375" style="297" customWidth="1"/>
    <col min="566" max="566" width="10.42578125" style="297" bestFit="1" customWidth="1"/>
    <col min="567" max="567" width="13.140625" style="297" bestFit="1" customWidth="1"/>
    <col min="568" max="569" width="5.7109375" style="297" customWidth="1"/>
    <col min="570" max="570" width="15.42578125" style="298" bestFit="1" customWidth="1"/>
    <col min="571" max="571" width="5.5703125" style="297" bestFit="1" customWidth="1"/>
    <col min="572" max="572" width="15.42578125" style="297" bestFit="1" customWidth="1"/>
    <col min="573" max="573" width="9" style="297" bestFit="1" customWidth="1"/>
    <col min="574" max="575" width="6" style="297" bestFit="1" customWidth="1"/>
    <col min="576" max="576" width="5.7109375" style="297" customWidth="1"/>
    <col min="577" max="577" width="13.140625" style="297" bestFit="1" customWidth="1"/>
    <col min="578" max="595" width="5.7109375" style="297" customWidth="1"/>
    <col min="596" max="596" width="12" style="297" bestFit="1" customWidth="1"/>
    <col min="597" max="597" width="13.140625" style="297" bestFit="1" customWidth="1"/>
    <col min="598" max="614" width="5.7109375" style="297" customWidth="1"/>
    <col min="615" max="615" width="2.85546875" style="297" bestFit="1" customWidth="1"/>
    <col min="616" max="616" width="7.7109375" style="297" bestFit="1" customWidth="1"/>
    <col min="617" max="617" width="10.5703125" style="297" bestFit="1" customWidth="1"/>
    <col min="618" max="635" width="5.7109375" style="297" customWidth="1"/>
    <col min="636" max="636" width="16.5703125" style="297" bestFit="1" customWidth="1"/>
    <col min="637" max="637" width="10.5703125" style="297" bestFit="1" customWidth="1"/>
    <col min="638" max="655" width="5.7109375" style="297" customWidth="1"/>
    <col min="656" max="656" width="2.85546875" style="297" customWidth="1"/>
    <col min="657" max="657" width="15.42578125" style="297" bestFit="1" customWidth="1"/>
    <col min="658" max="658" width="1.85546875" style="297" bestFit="1" customWidth="1"/>
    <col min="659" max="659" width="2.85546875" style="297" bestFit="1" customWidth="1"/>
    <col min="660" max="660" width="15.42578125" style="297" bestFit="1" customWidth="1"/>
    <col min="661" max="661" width="3.140625" style="297" bestFit="1" customWidth="1"/>
    <col min="662" max="662" width="3.42578125" style="297" bestFit="1" customWidth="1"/>
    <col min="663" max="663" width="15.42578125" style="297" bestFit="1" customWidth="1"/>
    <col min="664" max="665" width="2.5703125" style="297" bestFit="1" customWidth="1"/>
    <col min="666" max="667" width="2.85546875" style="297" customWidth="1"/>
    <col min="668" max="668" width="4.140625" style="297" customWidth="1"/>
    <col min="669" max="669" width="15.42578125" style="298" bestFit="1" customWidth="1"/>
    <col min="670" max="676" width="5.7109375" style="297" customWidth="1"/>
    <col min="677" max="677" width="10.42578125" style="297" bestFit="1" customWidth="1"/>
    <col min="678" max="678" width="13.140625" style="297" bestFit="1" customWidth="1"/>
    <col min="679" max="680" width="5.7109375" style="297" customWidth="1"/>
    <col min="681" max="681" width="15.42578125" style="298" bestFit="1" customWidth="1"/>
    <col min="682" max="682" width="5.5703125" style="297" bestFit="1" customWidth="1"/>
    <col min="683" max="683" width="15.42578125" style="297" bestFit="1" customWidth="1"/>
    <col min="684" max="684" width="9" style="297" bestFit="1" customWidth="1"/>
    <col min="685" max="686" width="6" style="297" bestFit="1" customWidth="1"/>
    <col min="687" max="687" width="5.7109375" style="297" customWidth="1"/>
    <col min="688" max="688" width="13.140625" style="297" bestFit="1" customWidth="1"/>
    <col min="689" max="706" width="5.7109375" style="297" customWidth="1"/>
    <col min="707" max="707" width="12" style="297" bestFit="1" customWidth="1"/>
    <col min="708" max="708" width="13.140625" style="297" bestFit="1" customWidth="1"/>
    <col min="709" max="725" width="5.7109375" style="297" customWidth="1"/>
    <col min="726" max="726" width="2.85546875" style="297" bestFit="1" customWidth="1"/>
    <col min="727" max="727" width="7.7109375" style="297" bestFit="1" customWidth="1"/>
    <col min="728" max="728" width="10.5703125" style="297" bestFit="1" customWidth="1"/>
    <col min="729" max="746" width="5.7109375" style="297" customWidth="1"/>
    <col min="747" max="747" width="16.5703125" style="297" bestFit="1" customWidth="1"/>
    <col min="748" max="748" width="10.5703125" style="297" bestFit="1" customWidth="1"/>
    <col min="749" max="766" width="5.7109375" style="297" customWidth="1"/>
    <col min="767" max="767" width="2.85546875" style="297" customWidth="1"/>
    <col min="768" max="768" width="15.42578125" style="297" bestFit="1" customWidth="1"/>
    <col min="769" max="769" width="1.85546875" style="297" bestFit="1" customWidth="1"/>
    <col min="770" max="770" width="2.85546875" style="297" bestFit="1" customWidth="1"/>
    <col min="771" max="771" width="15.42578125" style="297" bestFit="1" customWidth="1"/>
    <col min="772" max="772" width="3.140625" style="297" bestFit="1" customWidth="1"/>
    <col min="773" max="773" width="3.42578125" style="297" bestFit="1" customWidth="1"/>
    <col min="774" max="774" width="15.42578125" style="297" bestFit="1" customWidth="1"/>
    <col min="775" max="776" width="2.5703125" style="297" bestFit="1" customWidth="1"/>
    <col min="777" max="778" width="2.85546875" style="297" customWidth="1"/>
    <col min="779" max="779" width="4.140625" style="297" customWidth="1"/>
    <col min="780" max="780" width="15.42578125" style="298" bestFit="1" customWidth="1"/>
    <col min="781" max="787" width="5.7109375" style="297" customWidth="1"/>
    <col min="788" max="788" width="10.42578125" style="297" bestFit="1" customWidth="1"/>
    <col min="789" max="789" width="13.140625" style="297" bestFit="1" customWidth="1"/>
    <col min="790" max="791" width="5.7109375" style="297" customWidth="1"/>
    <col min="792" max="792" width="15.42578125" style="298" bestFit="1" customWidth="1"/>
    <col min="793" max="793" width="5.5703125" style="297" bestFit="1" customWidth="1"/>
    <col min="794" max="794" width="15.42578125" style="297" bestFit="1" customWidth="1"/>
    <col min="795" max="795" width="9" style="297" bestFit="1" customWidth="1"/>
    <col min="796" max="797" width="6" style="297" bestFit="1" customWidth="1"/>
    <col min="798" max="798" width="5.7109375" style="297" customWidth="1"/>
    <col min="799" max="799" width="13.140625" style="297" bestFit="1" customWidth="1"/>
    <col min="800" max="817" width="5.7109375" style="297" customWidth="1"/>
    <col min="818" max="818" width="12" style="297" bestFit="1" customWidth="1"/>
    <col min="819" max="819" width="13.140625" style="297" bestFit="1" customWidth="1"/>
    <col min="820" max="836" width="5.7109375" style="297" customWidth="1"/>
    <col min="837" max="837" width="2.85546875" style="297" bestFit="1" customWidth="1"/>
    <col min="838" max="838" width="7.7109375" style="297" bestFit="1" customWidth="1"/>
    <col min="839" max="839" width="10.5703125" style="297" bestFit="1" customWidth="1"/>
    <col min="840" max="857" width="5.7109375" style="297" customWidth="1"/>
    <col min="858" max="858" width="16.5703125" style="297" bestFit="1" customWidth="1"/>
    <col min="859" max="859" width="10.5703125" style="297" bestFit="1" customWidth="1"/>
    <col min="860" max="877" width="5.7109375" style="297" customWidth="1"/>
    <col min="878" max="878" width="2.85546875" style="297" customWidth="1"/>
    <col min="879" max="879" width="15.42578125" style="297" bestFit="1" customWidth="1"/>
    <col min="880" max="880" width="1.85546875" style="297" bestFit="1" customWidth="1"/>
    <col min="881" max="881" width="2.85546875" style="297" bestFit="1" customWidth="1"/>
    <col min="882" max="882" width="15.42578125" style="297" bestFit="1" customWidth="1"/>
    <col min="883" max="883" width="3.140625" style="297" bestFit="1" customWidth="1"/>
    <col min="884" max="884" width="3.42578125" style="297" bestFit="1" customWidth="1"/>
    <col min="885" max="885" width="15.42578125" style="297" bestFit="1" customWidth="1"/>
    <col min="886" max="887" width="2.5703125" style="297" bestFit="1" customWidth="1"/>
    <col min="888" max="889" width="2.85546875" style="297" customWidth="1"/>
    <col min="890" max="890" width="4.140625" style="297" customWidth="1"/>
    <col min="891" max="891" width="15.42578125" style="298" bestFit="1" customWidth="1"/>
    <col min="892" max="898" width="5.7109375" style="297" customWidth="1"/>
    <col min="899" max="899" width="10.42578125" style="297" bestFit="1" customWidth="1"/>
    <col min="900" max="900" width="13.140625" style="297" bestFit="1" customWidth="1"/>
    <col min="901" max="902" width="5.7109375" style="297" customWidth="1"/>
    <col min="903" max="903" width="15.42578125" style="298" bestFit="1" customWidth="1"/>
    <col min="904" max="904" width="5.5703125" style="297" bestFit="1" customWidth="1"/>
    <col min="905" max="905" width="15.42578125" style="297" bestFit="1" customWidth="1"/>
    <col min="906" max="906" width="9" style="297" bestFit="1" customWidth="1"/>
    <col min="907" max="908" width="6" style="297" bestFit="1" customWidth="1"/>
    <col min="909" max="909" width="5.7109375" style="297" customWidth="1"/>
    <col min="910" max="910" width="13.140625" style="297" bestFit="1" customWidth="1"/>
    <col min="911" max="928" width="5.7109375" style="297" customWidth="1"/>
    <col min="929" max="929" width="12" style="297" bestFit="1" customWidth="1"/>
    <col min="930" max="930" width="13.140625" style="297" bestFit="1" customWidth="1"/>
    <col min="931" max="947" width="5.7109375" style="297" customWidth="1"/>
    <col min="948" max="948" width="2.85546875" style="297" bestFit="1" customWidth="1"/>
    <col min="949" max="949" width="7.7109375" style="297" bestFit="1" customWidth="1"/>
    <col min="950" max="950" width="10.5703125" style="297" bestFit="1" customWidth="1"/>
    <col min="951" max="968" width="5.7109375" style="297" customWidth="1"/>
    <col min="969" max="969" width="16.5703125" style="297" bestFit="1" customWidth="1"/>
    <col min="970" max="970" width="10.5703125" style="297" bestFit="1" customWidth="1"/>
    <col min="971" max="988" width="5.7109375" style="297" customWidth="1"/>
    <col min="989" max="989" width="2.85546875" style="297" customWidth="1"/>
    <col min="990" max="990" width="15.42578125" style="297" bestFit="1" customWidth="1"/>
    <col min="991" max="991" width="1.85546875" style="297" bestFit="1" customWidth="1"/>
    <col min="992" max="992" width="2.85546875" style="297" bestFit="1" customWidth="1"/>
    <col min="993" max="993" width="15.42578125" style="297" bestFit="1" customWidth="1"/>
    <col min="994" max="994" width="3.140625" style="297" bestFit="1" customWidth="1"/>
    <col min="995" max="995" width="3.42578125" style="297" bestFit="1" customWidth="1"/>
    <col min="996" max="996" width="15.42578125" style="297" bestFit="1" customWidth="1"/>
    <col min="997" max="998" width="2.5703125" style="297" bestFit="1" customWidth="1"/>
    <col min="999" max="1000" width="2.85546875" style="297" customWidth="1"/>
    <col min="1001" max="1001" width="4.140625" style="297" customWidth="1"/>
    <col min="1002" max="1002" width="15.42578125" style="298" bestFit="1" customWidth="1"/>
    <col min="1003" max="1009" width="5.7109375" style="297" customWidth="1"/>
    <col min="1010" max="1010" width="10.42578125" style="297" bestFit="1" customWidth="1"/>
    <col min="1011" max="1011" width="13.140625" style="297" bestFit="1" customWidth="1"/>
    <col min="1012" max="1013" width="5.7109375" style="297" customWidth="1"/>
    <col min="1014" max="1014" width="15.42578125" style="298" bestFit="1" customWidth="1"/>
    <col min="1015" max="1015" width="5.5703125" style="297" bestFit="1" customWidth="1"/>
    <col min="1016" max="1016" width="15.42578125" style="297" bestFit="1" customWidth="1"/>
    <col min="1017" max="1017" width="9" style="297" bestFit="1" customWidth="1"/>
    <col min="1018" max="1019" width="6" style="297" bestFit="1" customWidth="1"/>
    <col min="1020" max="1020" width="5.7109375" style="297" customWidth="1"/>
    <col min="1021" max="1021" width="13.140625" style="297" bestFit="1" customWidth="1"/>
    <col min="1022" max="1039" width="5.7109375" style="297" customWidth="1"/>
    <col min="1040" max="1040" width="12" style="297" bestFit="1" customWidth="1"/>
    <col min="1041" max="1041" width="13.140625" style="297" bestFit="1" customWidth="1"/>
    <col min="1042" max="1058" width="5.7109375" style="297" customWidth="1"/>
    <col min="1059" max="1059" width="2.85546875" style="297" bestFit="1" customWidth="1"/>
    <col min="1060" max="1060" width="7.7109375" style="297" bestFit="1" customWidth="1"/>
    <col min="1061" max="1061" width="10.5703125" style="297" bestFit="1" customWidth="1"/>
    <col min="1062" max="1079" width="5.7109375" style="297" customWidth="1"/>
    <col min="1080" max="1080" width="16.5703125" style="297" bestFit="1" customWidth="1"/>
    <col min="1081" max="1081" width="10.5703125" style="297" bestFit="1" customWidth="1"/>
    <col min="1082" max="1099" width="5.7109375" style="297" customWidth="1"/>
    <col min="1100" max="1100" width="2.85546875" style="297" customWidth="1"/>
    <col min="1101" max="1101" width="15.42578125" style="297" bestFit="1" customWidth="1"/>
    <col min="1102" max="1102" width="1.85546875" style="297" bestFit="1" customWidth="1"/>
    <col min="1103" max="1103" width="2.85546875" style="297" bestFit="1" customWidth="1"/>
    <col min="1104" max="1104" width="15.42578125" style="297" bestFit="1" customWidth="1"/>
    <col min="1105" max="1105" width="3.140625" style="297" bestFit="1" customWidth="1"/>
    <col min="1106" max="1106" width="3.42578125" style="297" bestFit="1" customWidth="1"/>
    <col min="1107" max="1107" width="15.42578125" style="297" bestFit="1" customWidth="1"/>
    <col min="1108" max="1109" width="2.5703125" style="297" bestFit="1" customWidth="1"/>
    <col min="1110" max="1111" width="2.85546875" style="297" customWidth="1"/>
    <col min="1112" max="1112" width="4.140625" style="297" customWidth="1"/>
    <col min="1113" max="1113" width="15.42578125" style="298" bestFit="1" customWidth="1"/>
    <col min="1114" max="1120" width="5.7109375" style="297" customWidth="1"/>
    <col min="1121" max="1121" width="10.42578125" style="297" bestFit="1" customWidth="1"/>
    <col min="1122" max="1122" width="13.140625" style="297" bestFit="1" customWidth="1"/>
    <col min="1123" max="1124" width="5.7109375" style="297" customWidth="1"/>
    <col min="1125" max="1125" width="15.42578125" style="298" bestFit="1" customWidth="1"/>
    <col min="1126" max="1126" width="5.5703125" style="297" bestFit="1" customWidth="1"/>
    <col min="1127" max="1127" width="15.42578125" style="297" bestFit="1" customWidth="1"/>
    <col min="1128" max="1128" width="9" style="297" bestFit="1" customWidth="1"/>
    <col min="1129" max="1130" width="6" style="297" bestFit="1" customWidth="1"/>
    <col min="1131" max="1131" width="5.7109375" style="297" customWidth="1"/>
    <col min="1132" max="1132" width="13.140625" style="297" bestFit="1" customWidth="1"/>
    <col min="1133" max="1150" width="5.7109375" style="297" customWidth="1"/>
    <col min="1151" max="1151" width="12" style="297" bestFit="1" customWidth="1"/>
    <col min="1152" max="1152" width="13.140625" style="297" bestFit="1" customWidth="1"/>
    <col min="1153" max="1169" width="5.7109375" style="297" customWidth="1"/>
    <col min="1170" max="1170" width="2.85546875" style="297" bestFit="1" customWidth="1"/>
    <col min="1171" max="1171" width="7.7109375" style="297" bestFit="1" customWidth="1"/>
    <col min="1172" max="1172" width="10.5703125" style="297" bestFit="1" customWidth="1"/>
    <col min="1173" max="1190" width="5.7109375" style="297" customWidth="1"/>
    <col min="1191" max="1191" width="16.5703125" style="297" bestFit="1" customWidth="1"/>
    <col min="1192" max="1192" width="10.5703125" style="297" bestFit="1" customWidth="1"/>
    <col min="1193" max="1210" width="5.7109375" style="297" customWidth="1"/>
    <col min="1211" max="1211" width="2.85546875" style="297" customWidth="1"/>
    <col min="1212" max="1212" width="15.42578125" style="297" bestFit="1" customWidth="1"/>
    <col min="1213" max="1213" width="1.85546875" style="297" bestFit="1" customWidth="1"/>
    <col min="1214" max="1214" width="2.85546875" style="297" bestFit="1" customWidth="1"/>
    <col min="1215" max="1215" width="15.42578125" style="297" bestFit="1" customWidth="1"/>
    <col min="1216" max="1216" width="3.140625" style="297" bestFit="1" customWidth="1"/>
    <col min="1217" max="1217" width="3.42578125" style="297" bestFit="1" customWidth="1"/>
    <col min="1218" max="1218" width="15.42578125" style="297" bestFit="1" customWidth="1"/>
    <col min="1219" max="1220" width="2.5703125" style="297" bestFit="1" customWidth="1"/>
    <col min="1221" max="1222" width="2.85546875" style="297" customWidth="1"/>
    <col min="1223" max="1223" width="4.140625" style="297" customWidth="1"/>
    <col min="1224" max="1224" width="15.42578125" style="298" bestFit="1" customWidth="1"/>
    <col min="1225" max="1231" width="5.7109375" style="297" customWidth="1"/>
    <col min="1232" max="1232" width="10.42578125" style="297" bestFit="1" customWidth="1"/>
    <col min="1233" max="1233" width="13.140625" style="297" bestFit="1" customWidth="1"/>
    <col min="1234" max="1235" width="5.7109375" style="297" customWidth="1"/>
    <col min="1236" max="1236" width="15.42578125" style="298" bestFit="1" customWidth="1"/>
    <col min="1237" max="1237" width="5.5703125" style="297" bestFit="1" customWidth="1"/>
    <col min="1238" max="1238" width="15.42578125" style="297" bestFit="1" customWidth="1"/>
    <col min="1239" max="1239" width="9" style="297" bestFit="1" customWidth="1"/>
    <col min="1240" max="1241" width="6" style="297" bestFit="1" customWidth="1"/>
    <col min="1242" max="1242" width="5.7109375" style="297" customWidth="1"/>
    <col min="1243" max="1243" width="13.140625" style="297" bestFit="1" customWidth="1"/>
    <col min="1244" max="1261" width="5.7109375" style="297" customWidth="1"/>
    <col min="1262" max="1262" width="12" style="297" bestFit="1" customWidth="1"/>
    <col min="1263" max="1263" width="13.140625" style="297" bestFit="1" customWidth="1"/>
    <col min="1264" max="1280" width="5.7109375" style="297" customWidth="1"/>
    <col min="1281" max="1281" width="2.85546875" style="297" bestFit="1" customWidth="1"/>
    <col min="1282" max="1282" width="7.7109375" style="297" bestFit="1" customWidth="1"/>
    <col min="1283" max="1283" width="10.5703125" style="297" bestFit="1" customWidth="1"/>
    <col min="1284" max="1301" width="5.7109375" style="297" customWidth="1"/>
    <col min="1302" max="1302" width="16.5703125" style="297" bestFit="1" customWidth="1"/>
    <col min="1303" max="1303" width="10.5703125" style="297" bestFit="1" customWidth="1"/>
    <col min="1304" max="1321" width="5.7109375" style="297" customWidth="1"/>
    <col min="1322" max="1322" width="2.85546875" style="297" customWidth="1"/>
    <col min="1323" max="1323" width="15.42578125" style="297" bestFit="1" customWidth="1"/>
    <col min="1324" max="1324" width="1.85546875" style="297" bestFit="1" customWidth="1"/>
    <col min="1325" max="1325" width="2.85546875" style="297" bestFit="1" customWidth="1"/>
    <col min="1326" max="1326" width="15.42578125" style="297" bestFit="1" customWidth="1"/>
    <col min="1327" max="1327" width="3.140625" style="297" bestFit="1" customWidth="1"/>
    <col min="1328" max="1328" width="3.42578125" style="297" bestFit="1" customWidth="1"/>
    <col min="1329" max="1329" width="15.42578125" style="297" bestFit="1" customWidth="1"/>
    <col min="1330" max="1331" width="2.5703125" style="297" bestFit="1" customWidth="1"/>
    <col min="1332" max="1333" width="2.85546875" style="297" customWidth="1"/>
    <col min="1334" max="1334" width="4.140625" style="297" customWidth="1"/>
    <col min="1335" max="1335" width="15.42578125" style="298" bestFit="1" customWidth="1"/>
    <col min="1336" max="1342" width="5.7109375" style="297" customWidth="1"/>
    <col min="1343" max="1343" width="10.42578125" style="297" bestFit="1" customWidth="1"/>
    <col min="1344" max="1344" width="13.140625" style="297" bestFit="1" customWidth="1"/>
    <col min="1345" max="1346" width="5.7109375" style="297" customWidth="1"/>
    <col min="1347" max="1347" width="15.42578125" style="298" bestFit="1" customWidth="1"/>
    <col min="1348" max="1348" width="5.5703125" style="297" bestFit="1" customWidth="1"/>
    <col min="1349" max="1349" width="15.42578125" style="297" bestFit="1" customWidth="1"/>
    <col min="1350" max="1350" width="9" style="297" bestFit="1" customWidth="1"/>
    <col min="1351" max="1352" width="6" style="297" bestFit="1" customWidth="1"/>
    <col min="1353" max="1353" width="5.7109375" style="297" customWidth="1"/>
    <col min="1354" max="1354" width="13.140625" style="297" bestFit="1" customWidth="1"/>
    <col min="1355" max="1372" width="5.7109375" style="297" customWidth="1"/>
    <col min="1373" max="1373" width="12" style="297" bestFit="1" customWidth="1"/>
    <col min="1374" max="1374" width="13.140625" style="297" bestFit="1" customWidth="1"/>
    <col min="1375" max="1391" width="5.7109375" style="297" customWidth="1"/>
    <col min="1392" max="1392" width="2.85546875" style="297" bestFit="1" customWidth="1"/>
    <col min="1393" max="1393" width="7.7109375" style="297" bestFit="1" customWidth="1"/>
    <col min="1394" max="1394" width="10.5703125" style="297" bestFit="1" customWidth="1"/>
    <col min="1395" max="1412" width="5.7109375" style="297" customWidth="1"/>
    <col min="1413" max="1413" width="16.5703125" style="297" bestFit="1" customWidth="1"/>
    <col min="1414" max="1414" width="10.5703125" style="297" bestFit="1" customWidth="1"/>
    <col min="1415" max="1432" width="5.7109375" style="297" customWidth="1"/>
    <col min="1433" max="1433" width="2.85546875" style="297" customWidth="1"/>
    <col min="1434" max="1434" width="15.42578125" style="297" bestFit="1" customWidth="1"/>
    <col min="1435" max="1435" width="1.85546875" style="297" bestFit="1" customWidth="1"/>
    <col min="1436" max="1436" width="2.85546875" style="297" bestFit="1" customWidth="1"/>
    <col min="1437" max="1437" width="15.42578125" style="297" bestFit="1" customWidth="1"/>
    <col min="1438" max="1438" width="3.140625" style="297" bestFit="1" customWidth="1"/>
    <col min="1439" max="1439" width="3.42578125" style="297" bestFit="1" customWidth="1"/>
    <col min="1440" max="1440" width="15.42578125" style="297" bestFit="1" customWidth="1"/>
    <col min="1441" max="1442" width="2.5703125" style="297" bestFit="1" customWidth="1"/>
    <col min="1443" max="1444" width="2.85546875" style="297" customWidth="1"/>
    <col min="1445" max="1445" width="4.140625" style="297" customWidth="1"/>
    <col min="1446" max="1446" width="15.42578125" style="298" bestFit="1" customWidth="1"/>
    <col min="1447" max="1453" width="5.7109375" style="297" customWidth="1"/>
    <col min="1454" max="1454" width="10.42578125" style="297" bestFit="1" customWidth="1"/>
    <col min="1455" max="1455" width="13.140625" style="297" bestFit="1" customWidth="1"/>
    <col min="1456" max="1457" width="5.7109375" style="297" customWidth="1"/>
    <col min="1458" max="1458" width="15.42578125" style="298" bestFit="1" customWidth="1"/>
    <col min="1459" max="1459" width="5.5703125" style="297" bestFit="1" customWidth="1"/>
    <col min="1460" max="1460" width="15.42578125" style="297" bestFit="1" customWidth="1"/>
    <col min="1461" max="1461" width="9" style="297" bestFit="1" customWidth="1"/>
    <col min="1462" max="1463" width="6" style="297" bestFit="1" customWidth="1"/>
    <col min="1464" max="1464" width="5.7109375" style="297" customWidth="1"/>
    <col min="1465" max="1465" width="13.140625" style="297" bestFit="1" customWidth="1"/>
    <col min="1466" max="1483" width="5.7109375" style="297" customWidth="1"/>
    <col min="1484" max="1484" width="12" style="297" bestFit="1" customWidth="1"/>
    <col min="1485" max="1485" width="13.140625" style="297" bestFit="1" customWidth="1"/>
    <col min="1486" max="1502" width="5.7109375" style="297" customWidth="1"/>
    <col min="1503" max="1503" width="2.85546875" style="297" bestFit="1" customWidth="1"/>
    <col min="1504" max="1504" width="7.7109375" style="297" bestFit="1" customWidth="1"/>
    <col min="1505" max="1505" width="10.5703125" style="297" bestFit="1" customWidth="1"/>
    <col min="1506" max="1523" width="5.7109375" style="297" customWidth="1"/>
    <col min="1524" max="1524" width="16.5703125" style="297" bestFit="1" customWidth="1"/>
    <col min="1525" max="1525" width="10.5703125" style="297" bestFit="1" customWidth="1"/>
    <col min="1526" max="1543" width="5.7109375" style="297" customWidth="1"/>
    <col min="1544" max="1544" width="2.85546875" style="297" customWidth="1"/>
    <col min="1545" max="1545" width="15.42578125" style="297" bestFit="1" customWidth="1"/>
    <col min="1546" max="1546" width="1.85546875" style="297" bestFit="1" customWidth="1"/>
    <col min="1547" max="1547" width="2.85546875" style="297" bestFit="1" customWidth="1"/>
    <col min="1548" max="1548" width="15.42578125" style="297" bestFit="1" customWidth="1"/>
    <col min="1549" max="1549" width="3.140625" style="297" bestFit="1" customWidth="1"/>
    <col min="1550" max="1550" width="3.42578125" style="297" bestFit="1" customWidth="1"/>
    <col min="1551" max="1551" width="15.42578125" style="297" bestFit="1" customWidth="1"/>
    <col min="1552" max="1553" width="2.5703125" style="297" bestFit="1" customWidth="1"/>
    <col min="1554" max="1555" width="2.85546875" style="297" customWidth="1"/>
    <col min="1556" max="1556" width="4.140625" style="297" customWidth="1"/>
    <col min="1557" max="1557" width="15.42578125" style="298" bestFit="1" customWidth="1"/>
    <col min="1558" max="1564" width="5.7109375" style="297" customWidth="1"/>
    <col min="1565" max="1565" width="10.42578125" style="297" bestFit="1" customWidth="1"/>
    <col min="1566" max="1566" width="13.140625" style="297" bestFit="1" customWidth="1"/>
    <col min="1567" max="1568" width="5.7109375" style="297" customWidth="1"/>
    <col min="1569" max="1569" width="15.42578125" style="298" bestFit="1" customWidth="1"/>
    <col min="1570" max="1570" width="5.5703125" style="297" bestFit="1" customWidth="1"/>
    <col min="1571" max="1571" width="15.42578125" style="297" bestFit="1" customWidth="1"/>
    <col min="1572" max="1572" width="9" style="297" bestFit="1" customWidth="1"/>
    <col min="1573" max="1574" width="6" style="297" bestFit="1" customWidth="1"/>
    <col min="1575" max="1575" width="5.7109375" style="297" customWidth="1"/>
    <col min="1576" max="1576" width="13.140625" style="297" bestFit="1" customWidth="1"/>
    <col min="1577" max="1594" width="5.7109375" style="297" customWidth="1"/>
    <col min="1595" max="1595" width="12" style="297" bestFit="1" customWidth="1"/>
    <col min="1596" max="1596" width="13.140625" style="297" bestFit="1" customWidth="1"/>
    <col min="1597" max="1613" width="5.7109375" style="297" customWidth="1"/>
    <col min="1614" max="1614" width="2.85546875" style="297" bestFit="1" customWidth="1"/>
    <col min="1615" max="1615" width="7.7109375" style="297" bestFit="1" customWidth="1"/>
    <col min="1616" max="1616" width="10.5703125" style="297" bestFit="1" customWidth="1"/>
    <col min="1617" max="1634" width="5.7109375" style="297" customWidth="1"/>
    <col min="1635" max="1635" width="16.5703125" style="297" bestFit="1" customWidth="1"/>
    <col min="1636" max="1636" width="10.5703125" style="297" bestFit="1" customWidth="1"/>
    <col min="1637" max="1654" width="5.7109375" style="297" customWidth="1"/>
    <col min="1655" max="1655" width="2.85546875" style="297" customWidth="1"/>
    <col min="1656" max="1656" width="15.42578125" style="297" bestFit="1" customWidth="1"/>
    <col min="1657" max="1657" width="1.85546875" style="297" bestFit="1" customWidth="1"/>
    <col min="1658" max="1658" width="2.85546875" style="297" bestFit="1" customWidth="1"/>
    <col min="1659" max="1659" width="15.42578125" style="297" bestFit="1" customWidth="1"/>
    <col min="1660" max="1660" width="3.140625" style="297" bestFit="1" customWidth="1"/>
    <col min="1661" max="1661" width="3.42578125" style="297" bestFit="1" customWidth="1"/>
    <col min="1662" max="1662" width="15.42578125" style="297" bestFit="1" customWidth="1"/>
    <col min="1663" max="1664" width="2.5703125" style="297" bestFit="1" customWidth="1"/>
    <col min="1665" max="1666" width="2.85546875" style="297" customWidth="1"/>
    <col min="1667" max="1667" width="4.140625" style="297" customWidth="1"/>
    <col min="1668" max="1668" width="15.42578125" style="298" bestFit="1" customWidth="1"/>
    <col min="1669" max="1675" width="5.7109375" style="297" customWidth="1"/>
    <col min="1676" max="1676" width="10.42578125" style="297" bestFit="1" customWidth="1"/>
    <col min="1677" max="1677" width="13.140625" style="297" bestFit="1" customWidth="1"/>
    <col min="1678" max="1679" width="5.7109375" style="297" customWidth="1"/>
    <col min="1680" max="1680" width="15.42578125" style="298" bestFit="1" customWidth="1"/>
    <col min="1681" max="1681" width="5.5703125" style="297" bestFit="1" customWidth="1"/>
    <col min="1682" max="1682" width="15.42578125" style="297" bestFit="1" customWidth="1"/>
    <col min="1683" max="1683" width="9" style="297" bestFit="1" customWidth="1"/>
    <col min="1684" max="1685" width="6" style="297" bestFit="1" customWidth="1"/>
    <col min="1686" max="1686" width="5.7109375" style="297" customWidth="1"/>
    <col min="1687" max="1687" width="13.140625" style="297" bestFit="1" customWidth="1"/>
    <col min="1688" max="1705" width="5.7109375" style="297" customWidth="1"/>
    <col min="1706" max="1706" width="12" style="297" bestFit="1" customWidth="1"/>
    <col min="1707" max="1707" width="13.140625" style="297" bestFit="1" customWidth="1"/>
    <col min="1708" max="1724" width="5.7109375" style="297" customWidth="1"/>
    <col min="1725" max="1725" width="2.85546875" style="297" bestFit="1" customWidth="1"/>
    <col min="1726" max="1726" width="7.7109375" style="297" bestFit="1" customWidth="1"/>
    <col min="1727" max="1727" width="10.5703125" style="297" bestFit="1" customWidth="1"/>
    <col min="1728" max="1745" width="5.7109375" style="297" customWidth="1"/>
    <col min="1746" max="1746" width="16.5703125" style="297" bestFit="1" customWidth="1"/>
    <col min="1747" max="1747" width="10.5703125" style="297" bestFit="1" customWidth="1"/>
    <col min="1748" max="1765" width="5.7109375" style="297" customWidth="1"/>
    <col min="1766" max="1766" width="2.85546875" style="297" customWidth="1"/>
    <col min="1767" max="1767" width="15.42578125" style="297" bestFit="1" customWidth="1"/>
    <col min="1768" max="1768" width="1.85546875" style="297" bestFit="1" customWidth="1"/>
    <col min="1769" max="1769" width="2.85546875" style="297" bestFit="1" customWidth="1"/>
    <col min="1770" max="1770" width="15.42578125" style="297" bestFit="1" customWidth="1"/>
    <col min="1771" max="1771" width="3.140625" style="297" bestFit="1" customWidth="1"/>
    <col min="1772" max="1772" width="3.42578125" style="297" bestFit="1" customWidth="1"/>
    <col min="1773" max="1773" width="15.42578125" style="297" bestFit="1" customWidth="1"/>
    <col min="1774" max="1775" width="2.5703125" style="297" bestFit="1" customWidth="1"/>
    <col min="1776" max="1777" width="2.85546875" style="297" customWidth="1"/>
    <col min="1778" max="1778" width="4.140625" style="297" customWidth="1"/>
    <col min="1779" max="1779" width="15.42578125" style="298" bestFit="1" customWidth="1"/>
    <col min="1780" max="1786" width="5.7109375" style="297" customWidth="1"/>
    <col min="1787" max="1787" width="10.42578125" style="297" bestFit="1" customWidth="1"/>
    <col min="1788" max="1788" width="13.140625" style="297" bestFit="1" customWidth="1"/>
    <col min="1789" max="1790" width="5.7109375" style="297" customWidth="1"/>
    <col min="1791" max="1791" width="15.42578125" style="298" bestFit="1" customWidth="1"/>
    <col min="1792" max="1792" width="5.5703125" style="297" bestFit="1" customWidth="1"/>
    <col min="1793" max="1793" width="15.42578125" style="297" bestFit="1" customWidth="1"/>
    <col min="1794" max="1794" width="9" style="297" bestFit="1" customWidth="1"/>
    <col min="1795" max="1796" width="6" style="297" bestFit="1" customWidth="1"/>
    <col min="1797" max="1797" width="5.7109375" style="297" customWidth="1"/>
    <col min="1798" max="1798" width="13.140625" style="297" bestFit="1" customWidth="1"/>
    <col min="1799" max="1816" width="5.7109375" style="297" customWidth="1"/>
    <col min="1817" max="1817" width="12" style="297" bestFit="1" customWidth="1"/>
    <col min="1818" max="1818" width="13.140625" style="297" bestFit="1" customWidth="1"/>
    <col min="1819" max="1835" width="5.7109375" style="297" customWidth="1"/>
    <col min="1836" max="1836" width="2.85546875" style="297" bestFit="1" customWidth="1"/>
    <col min="1837" max="1837" width="7.7109375" style="297" bestFit="1" customWidth="1"/>
    <col min="1838" max="1838" width="10.5703125" style="297" bestFit="1" customWidth="1"/>
    <col min="1839" max="1856" width="5.7109375" style="297" customWidth="1"/>
    <col min="1857" max="1857" width="16.5703125" style="297" bestFit="1" customWidth="1"/>
    <col min="1858" max="1858" width="10.5703125" style="297" bestFit="1" customWidth="1"/>
    <col min="1859" max="1876" width="5.7109375" style="297" customWidth="1"/>
    <col min="1877" max="1877" width="2.85546875" style="297" customWidth="1"/>
    <col min="1878" max="1878" width="15.42578125" style="297" bestFit="1" customWidth="1"/>
    <col min="1879" max="1879" width="1.85546875" style="297" bestFit="1" customWidth="1"/>
    <col min="1880" max="1880" width="2.85546875" style="297" bestFit="1" customWidth="1"/>
    <col min="1881" max="1881" width="15.42578125" style="297" bestFit="1" customWidth="1"/>
    <col min="1882" max="1882" width="3.140625" style="297" bestFit="1" customWidth="1"/>
    <col min="1883" max="1883" width="3.42578125" style="297" bestFit="1" customWidth="1"/>
    <col min="1884" max="1884" width="15.42578125" style="297" bestFit="1" customWidth="1"/>
    <col min="1885" max="1886" width="2.5703125" style="297" bestFit="1" customWidth="1"/>
    <col min="1887" max="1888" width="2.85546875" style="297" customWidth="1"/>
    <col min="1889" max="1889" width="4.140625" style="297" customWidth="1"/>
    <col min="1890" max="1890" width="15.42578125" style="298" bestFit="1" customWidth="1"/>
    <col min="1891" max="1897" width="5.7109375" style="297" customWidth="1"/>
    <col min="1898" max="1898" width="10.42578125" style="297" bestFit="1" customWidth="1"/>
    <col min="1899" max="1899" width="13.140625" style="297" bestFit="1" customWidth="1"/>
    <col min="1900" max="1901" width="5.7109375" style="297" customWidth="1"/>
    <col min="1902" max="1902" width="15.42578125" style="298" bestFit="1" customWidth="1"/>
    <col min="1903" max="1903" width="5.5703125" style="297" bestFit="1" customWidth="1"/>
    <col min="1904" max="1904" width="15.42578125" style="297" bestFit="1" customWidth="1"/>
    <col min="1905" max="1905" width="9" style="297" bestFit="1" customWidth="1"/>
    <col min="1906" max="1907" width="6" style="297" bestFit="1" customWidth="1"/>
    <col min="1908" max="1908" width="5.7109375" style="297" customWidth="1"/>
    <col min="1909" max="1909" width="13.140625" style="297" bestFit="1" customWidth="1"/>
    <col min="1910" max="1927" width="5.7109375" style="297" customWidth="1"/>
    <col min="1928" max="1928" width="12" style="297" bestFit="1" customWidth="1"/>
    <col min="1929" max="1929" width="13.140625" style="297" bestFit="1" customWidth="1"/>
    <col min="1930" max="1946" width="5.7109375" style="297" customWidth="1"/>
    <col min="1947" max="1947" width="2.85546875" style="297" bestFit="1" customWidth="1"/>
    <col min="1948" max="1948" width="7.7109375" style="297" bestFit="1" customWidth="1"/>
    <col min="1949" max="1949" width="10.5703125" style="297" bestFit="1" customWidth="1"/>
    <col min="1950" max="1967" width="5.7109375" style="297" customWidth="1"/>
    <col min="1968" max="1968" width="16.5703125" style="297" bestFit="1" customWidth="1"/>
    <col min="1969" max="1969" width="10.5703125" style="297" bestFit="1" customWidth="1"/>
    <col min="1970" max="1987" width="5.7109375" style="297" customWidth="1"/>
    <col min="1988" max="1988" width="2.85546875" style="297" customWidth="1"/>
    <col min="1989" max="1989" width="15.42578125" style="297" bestFit="1" customWidth="1"/>
    <col min="1990" max="1990" width="1.85546875" style="297" bestFit="1" customWidth="1"/>
    <col min="1991" max="1991" width="2.85546875" style="297" bestFit="1" customWidth="1"/>
    <col min="1992" max="1992" width="15.42578125" style="297" bestFit="1" customWidth="1"/>
    <col min="1993" max="1993" width="3.140625" style="297" bestFit="1" customWidth="1"/>
    <col min="1994" max="1994" width="3.42578125" style="297" bestFit="1" customWidth="1"/>
    <col min="1995" max="1995" width="15.42578125" style="297" bestFit="1" customWidth="1"/>
    <col min="1996" max="1997" width="2.5703125" style="297" bestFit="1" customWidth="1"/>
    <col min="1998" max="1999" width="2.85546875" style="297" customWidth="1"/>
    <col min="2000" max="2000" width="4.140625" style="297" customWidth="1"/>
    <col min="2001" max="2001" width="15.42578125" style="298" bestFit="1" customWidth="1"/>
    <col min="2002" max="2008" width="5.7109375" style="297" customWidth="1"/>
    <col min="2009" max="2009" width="10.42578125" style="297" bestFit="1" customWidth="1"/>
    <col min="2010" max="2010" width="13.140625" style="297" bestFit="1" customWidth="1"/>
    <col min="2011" max="2012" width="5.7109375" style="297" customWidth="1"/>
    <col min="2013" max="2013" width="15.42578125" style="298" bestFit="1" customWidth="1"/>
    <col min="2014" max="2014" width="5.5703125" style="297" bestFit="1" customWidth="1"/>
    <col min="2015" max="2015" width="15.42578125" style="297" bestFit="1" customWidth="1"/>
    <col min="2016" max="2016" width="9" style="297" bestFit="1" customWidth="1"/>
    <col min="2017" max="2018" width="6" style="297" bestFit="1" customWidth="1"/>
    <col min="2019" max="2019" width="5.7109375" style="297" customWidth="1"/>
    <col min="2020" max="2020" width="13.140625" style="297" bestFit="1" customWidth="1"/>
    <col min="2021" max="2038" width="5.7109375" style="297" customWidth="1"/>
    <col min="2039" max="2039" width="12" style="297" bestFit="1" customWidth="1"/>
    <col min="2040" max="2040" width="13.140625" style="297" bestFit="1" customWidth="1"/>
    <col min="2041" max="2057" width="5.7109375" style="297" customWidth="1"/>
    <col min="2058" max="2058" width="2.85546875" style="297" bestFit="1" customWidth="1"/>
    <col min="2059" max="2059" width="7.7109375" style="297" bestFit="1" customWidth="1"/>
    <col min="2060" max="2060" width="10.5703125" style="297" bestFit="1" customWidth="1"/>
    <col min="2061" max="2078" width="5.7109375" style="297" customWidth="1"/>
    <col min="2079" max="2079" width="16.5703125" style="297" bestFit="1" customWidth="1"/>
    <col min="2080" max="2080" width="10.5703125" style="297" bestFit="1" customWidth="1"/>
    <col min="2081" max="2098" width="5.7109375" style="297" customWidth="1"/>
    <col min="2099" max="2099" width="2.85546875" style="297" customWidth="1"/>
    <col min="2100" max="2100" width="15.42578125" style="297" bestFit="1" customWidth="1"/>
    <col min="2101" max="2101" width="1.85546875" style="297" bestFit="1" customWidth="1"/>
    <col min="2102" max="2102" width="2.85546875" style="297" bestFit="1" customWidth="1"/>
    <col min="2103" max="2103" width="15.42578125" style="297" bestFit="1" customWidth="1"/>
    <col min="2104" max="2104" width="3.140625" style="297" bestFit="1" customWidth="1"/>
    <col min="2105" max="2105" width="3.42578125" style="297" bestFit="1" customWidth="1"/>
    <col min="2106" max="2106" width="15.42578125" style="297" bestFit="1" customWidth="1"/>
    <col min="2107" max="2108" width="2.5703125" style="297" bestFit="1" customWidth="1"/>
    <col min="2109" max="2110" width="2.85546875" style="297" customWidth="1"/>
    <col min="2111" max="2111" width="4.140625" style="297" customWidth="1"/>
    <col min="2112" max="2112" width="15.42578125" style="298" bestFit="1" customWidth="1"/>
    <col min="2113" max="2119" width="5.7109375" style="297" customWidth="1"/>
    <col min="2120" max="2120" width="10.42578125" style="297" bestFit="1" customWidth="1"/>
    <col min="2121" max="2121" width="13.140625" style="297" bestFit="1" customWidth="1"/>
    <col min="2122" max="2123" width="5.7109375" style="297" customWidth="1"/>
    <col min="2124" max="2124" width="15.42578125" style="298" bestFit="1" customWidth="1"/>
    <col min="2125" max="2125" width="5.5703125" style="297" bestFit="1" customWidth="1"/>
    <col min="2126" max="2126" width="15.42578125" style="297" bestFit="1" customWidth="1"/>
    <col min="2127" max="2127" width="9" style="297" bestFit="1" customWidth="1"/>
    <col min="2128" max="2129" width="6" style="297" bestFit="1" customWidth="1"/>
    <col min="2130" max="2130" width="5.7109375" style="297" customWidth="1"/>
    <col min="2131" max="2131" width="13.140625" style="297" bestFit="1" customWidth="1"/>
    <col min="2132" max="2149" width="5.7109375" style="297" customWidth="1"/>
    <col min="2150" max="2150" width="12" style="297" bestFit="1" customWidth="1"/>
    <col min="2151" max="2151" width="13.140625" style="297" bestFit="1" customWidth="1"/>
    <col min="2152" max="2168" width="5.7109375" style="297" customWidth="1"/>
    <col min="2169" max="2169" width="2.85546875" style="297" bestFit="1" customWidth="1"/>
    <col min="2170" max="2170" width="7.7109375" style="297" bestFit="1" customWidth="1"/>
    <col min="2171" max="2171" width="10.5703125" style="297" bestFit="1" customWidth="1"/>
    <col min="2172" max="2189" width="5.7109375" style="297" customWidth="1"/>
    <col min="2190" max="2190" width="16.5703125" style="297" bestFit="1" customWidth="1"/>
    <col min="2191" max="2191" width="10.5703125" style="297" bestFit="1" customWidth="1"/>
    <col min="2192" max="2209" width="5.7109375" style="297" customWidth="1"/>
    <col min="2210" max="2210" width="2.85546875" style="297" customWidth="1"/>
    <col min="2211" max="2211" width="15.42578125" style="297" bestFit="1" customWidth="1"/>
    <col min="2212" max="2212" width="1.85546875" style="297" bestFit="1" customWidth="1"/>
    <col min="2213" max="2213" width="2.85546875" style="297" bestFit="1" customWidth="1"/>
    <col min="2214" max="2214" width="15.42578125" style="297" bestFit="1" customWidth="1"/>
    <col min="2215" max="2215" width="3.140625" style="297" bestFit="1" customWidth="1"/>
    <col min="2216" max="2216" width="3.42578125" style="297" bestFit="1" customWidth="1"/>
    <col min="2217" max="2217" width="15.42578125" style="297" bestFit="1" customWidth="1"/>
    <col min="2218" max="2219" width="2.5703125" style="297" bestFit="1" customWidth="1"/>
    <col min="2220" max="2221" width="2.85546875" style="297" customWidth="1"/>
    <col min="2222" max="2222" width="4.140625" style="297" customWidth="1"/>
    <col min="2223" max="2223" width="15.42578125" style="298" bestFit="1" customWidth="1"/>
    <col min="2224" max="2230" width="5.7109375" style="297" customWidth="1"/>
    <col min="2231" max="2231" width="10.42578125" style="297" bestFit="1" customWidth="1"/>
    <col min="2232" max="2232" width="13.140625" style="297" bestFit="1" customWidth="1"/>
    <col min="2233" max="2234" width="5.7109375" style="297" customWidth="1"/>
    <col min="2235" max="2235" width="15.42578125" style="298" bestFit="1" customWidth="1"/>
    <col min="2236" max="2236" width="5.5703125" style="297" bestFit="1" customWidth="1"/>
    <col min="2237" max="2237" width="15.42578125" style="297" bestFit="1" customWidth="1"/>
    <col min="2238" max="2238" width="9" style="297" bestFit="1" customWidth="1"/>
    <col min="2239" max="2240" width="6" style="297" bestFit="1" customWidth="1"/>
    <col min="2241" max="2241" width="5.7109375" style="297" customWidth="1"/>
    <col min="2242" max="2242" width="13.140625" style="297" bestFit="1" customWidth="1"/>
    <col min="2243" max="2260" width="5.7109375" style="297" customWidth="1"/>
    <col min="2261" max="2261" width="12" style="297" bestFit="1" customWidth="1"/>
    <col min="2262" max="2262" width="13.140625" style="297" bestFit="1" customWidth="1"/>
    <col min="2263" max="2279" width="5.7109375" style="297" customWidth="1"/>
    <col min="2280" max="2280" width="2.85546875" style="297" bestFit="1" customWidth="1"/>
    <col min="2281" max="2281" width="7.7109375" style="297" bestFit="1" customWidth="1"/>
    <col min="2282" max="2282" width="10.5703125" style="297" bestFit="1" customWidth="1"/>
    <col min="2283" max="2300" width="5.7109375" style="297" customWidth="1"/>
    <col min="2301" max="2301" width="16.5703125" style="297" bestFit="1" customWidth="1"/>
    <col min="2302" max="2302" width="10.5703125" style="297" bestFit="1" customWidth="1"/>
    <col min="2303" max="2320" width="5.7109375" style="297" customWidth="1"/>
    <col min="2321" max="2321" width="2.85546875" style="297" customWidth="1"/>
    <col min="2322" max="2322" width="15.42578125" style="297" bestFit="1" customWidth="1"/>
    <col min="2323" max="2323" width="1.85546875" style="297" bestFit="1" customWidth="1"/>
    <col min="2324" max="2324" width="2.85546875" style="297" bestFit="1" customWidth="1"/>
    <col min="2325" max="2325" width="15.42578125" style="297" bestFit="1" customWidth="1"/>
    <col min="2326" max="2326" width="3.140625" style="297" bestFit="1" customWidth="1"/>
    <col min="2327" max="2327" width="3.42578125" style="297" bestFit="1" customWidth="1"/>
    <col min="2328" max="2328" width="15.42578125" style="297" bestFit="1" customWidth="1"/>
    <col min="2329" max="2330" width="2.5703125" style="297" bestFit="1" customWidth="1"/>
    <col min="2331" max="2332" width="2.85546875" style="297" customWidth="1"/>
    <col min="2333" max="2333" width="4.140625" style="297" customWidth="1"/>
    <col min="2334" max="2334" width="15.42578125" style="298" bestFit="1" customWidth="1"/>
    <col min="2335" max="2341" width="5.7109375" style="297" customWidth="1"/>
    <col min="2342" max="2342" width="10.42578125" style="297" bestFit="1" customWidth="1"/>
    <col min="2343" max="2343" width="13.140625" style="297" bestFit="1" customWidth="1"/>
    <col min="2344" max="2345" width="5.7109375" style="297" customWidth="1"/>
    <col min="2346" max="2346" width="15.42578125" style="298" bestFit="1" customWidth="1"/>
    <col min="2347" max="2347" width="5.5703125" style="297" bestFit="1" customWidth="1"/>
    <col min="2348" max="2348" width="15.42578125" style="297" bestFit="1" customWidth="1"/>
    <col min="2349" max="2349" width="9" style="297" bestFit="1" customWidth="1"/>
    <col min="2350" max="2351" width="6" style="297" bestFit="1" customWidth="1"/>
    <col min="2352" max="2352" width="5.7109375" style="297" customWidth="1"/>
    <col min="2353" max="2353" width="13.140625" style="297" bestFit="1" customWidth="1"/>
    <col min="2354" max="2371" width="5.7109375" style="297" customWidth="1"/>
    <col min="2372" max="2372" width="12" style="297" bestFit="1" customWidth="1"/>
    <col min="2373" max="2373" width="13.140625" style="297" bestFit="1" customWidth="1"/>
    <col min="2374" max="2390" width="5.7109375" style="297" customWidth="1"/>
    <col min="2391" max="2391" width="2.85546875" style="297" bestFit="1" customWidth="1"/>
    <col min="2392" max="2392" width="7.7109375" style="297" bestFit="1" customWidth="1"/>
    <col min="2393" max="2393" width="10.5703125" style="297" bestFit="1" customWidth="1"/>
    <col min="2394" max="2411" width="5.7109375" style="297" customWidth="1"/>
    <col min="2412" max="2412" width="16.5703125" style="297" bestFit="1" customWidth="1"/>
    <col min="2413" max="2413" width="10.5703125" style="297" bestFit="1" customWidth="1"/>
    <col min="2414" max="2431" width="5.7109375" style="297" customWidth="1"/>
    <col min="2432" max="2432" width="2.85546875" style="297" customWidth="1"/>
    <col min="2433" max="2433" width="15.42578125" style="297" bestFit="1" customWidth="1"/>
    <col min="2434" max="2434" width="1.85546875" style="297" bestFit="1" customWidth="1"/>
    <col min="2435" max="2435" width="2.85546875" style="297" bestFit="1" customWidth="1"/>
    <col min="2436" max="2436" width="15.42578125" style="297" bestFit="1" customWidth="1"/>
    <col min="2437" max="2437" width="3.140625" style="297" bestFit="1" customWidth="1"/>
    <col min="2438" max="2438" width="3.42578125" style="297" bestFit="1" customWidth="1"/>
    <col min="2439" max="2439" width="15.42578125" style="297" bestFit="1" customWidth="1"/>
    <col min="2440" max="2441" width="2.5703125" style="297" bestFit="1" customWidth="1"/>
    <col min="2442" max="2443" width="2.85546875" style="297" customWidth="1"/>
    <col min="2444" max="2444" width="4.140625" style="297" customWidth="1"/>
    <col min="2445" max="2445" width="15.42578125" style="298" bestFit="1" customWidth="1"/>
    <col min="2446" max="2452" width="5.7109375" style="297" customWidth="1"/>
    <col min="2453" max="2453" width="10.42578125" style="297" bestFit="1" customWidth="1"/>
    <col min="2454" max="2454" width="13.140625" style="297" bestFit="1" customWidth="1"/>
    <col min="2455" max="2456" width="5.7109375" style="297" customWidth="1"/>
    <col min="2457" max="2457" width="15.42578125" style="298" bestFit="1" customWidth="1"/>
    <col min="2458" max="2458" width="5.5703125" style="297" bestFit="1" customWidth="1"/>
    <col min="2459" max="2459" width="15.42578125" style="297" bestFit="1" customWidth="1"/>
    <col min="2460" max="2460" width="9" style="297" bestFit="1" customWidth="1"/>
    <col min="2461" max="2462" width="6" style="297" bestFit="1" customWidth="1"/>
    <col min="2463" max="2463" width="5.7109375" style="297" customWidth="1"/>
    <col min="2464" max="2464" width="13.140625" style="297" bestFit="1" customWidth="1"/>
    <col min="2465" max="2482" width="5.7109375" style="297" customWidth="1"/>
    <col min="2483" max="2483" width="12" style="297" bestFit="1" customWidth="1"/>
    <col min="2484" max="2484" width="13.140625" style="297" bestFit="1" customWidth="1"/>
    <col min="2485" max="2501" width="5.7109375" style="297" customWidth="1"/>
    <col min="2502" max="2502" width="2.85546875" style="297" bestFit="1" customWidth="1"/>
    <col min="2503" max="2503" width="7.7109375" style="297" bestFit="1" customWidth="1"/>
    <col min="2504" max="2504" width="10.5703125" style="297" bestFit="1" customWidth="1"/>
    <col min="2505" max="2522" width="5.7109375" style="297" customWidth="1"/>
    <col min="2523" max="2523" width="16.5703125" style="297" bestFit="1" customWidth="1"/>
    <col min="2524" max="2524" width="10.5703125" style="297" bestFit="1" customWidth="1"/>
    <col min="2525" max="2542" width="5.7109375" style="297" customWidth="1"/>
    <col min="2543" max="2543" width="2.85546875" style="297" customWidth="1"/>
    <col min="2544" max="2544" width="15.42578125" style="297" bestFit="1" customWidth="1"/>
    <col min="2545" max="2545" width="1.85546875" style="297" bestFit="1" customWidth="1"/>
    <col min="2546" max="2546" width="2.85546875" style="297" bestFit="1" customWidth="1"/>
    <col min="2547" max="2547" width="15.42578125" style="297" bestFit="1" customWidth="1"/>
    <col min="2548" max="2548" width="3.140625" style="297" bestFit="1" customWidth="1"/>
    <col min="2549" max="2549" width="3.42578125" style="297" bestFit="1" customWidth="1"/>
    <col min="2550" max="2550" width="15.42578125" style="297" bestFit="1" customWidth="1"/>
    <col min="2551" max="2552" width="2.5703125" style="297" bestFit="1" customWidth="1"/>
    <col min="2553" max="2554" width="2.85546875" style="297" customWidth="1"/>
    <col min="2555" max="2555" width="4.140625" style="297" customWidth="1"/>
    <col min="2556" max="2556" width="15.42578125" style="298" bestFit="1" customWidth="1"/>
    <col min="2557" max="2563" width="5.7109375" style="297" customWidth="1"/>
    <col min="2564" max="2564" width="10.42578125" style="297" bestFit="1" customWidth="1"/>
    <col min="2565" max="2565" width="13.140625" style="297" bestFit="1" customWidth="1"/>
    <col min="2566" max="2567" width="5.7109375" style="297" customWidth="1"/>
    <col min="2568" max="2568" width="15.42578125" style="298" bestFit="1" customWidth="1"/>
    <col min="2569" max="2569" width="5.5703125" style="297" bestFit="1" customWidth="1"/>
    <col min="2570" max="2570" width="15.42578125" style="297" bestFit="1" customWidth="1"/>
    <col min="2571" max="2571" width="9" style="297" bestFit="1" customWidth="1"/>
    <col min="2572" max="2573" width="6" style="297" bestFit="1" customWidth="1"/>
    <col min="2574" max="2574" width="5.7109375" style="297" customWidth="1"/>
    <col min="2575" max="2575" width="13.140625" style="297" bestFit="1" customWidth="1"/>
    <col min="2576" max="2593" width="5.7109375" style="297" customWidth="1"/>
    <col min="2594" max="2594" width="12" style="297" bestFit="1" customWidth="1"/>
    <col min="2595" max="2595" width="13.140625" style="297" bestFit="1" customWidth="1"/>
    <col min="2596" max="2612" width="5.7109375" style="297" customWidth="1"/>
    <col min="2613" max="2613" width="2.85546875" style="297" bestFit="1" customWidth="1"/>
    <col min="2614" max="2614" width="7.7109375" style="297" bestFit="1" customWidth="1"/>
    <col min="2615" max="2615" width="10.5703125" style="297" bestFit="1" customWidth="1"/>
    <col min="2616" max="2633" width="5.7109375" style="297" customWidth="1"/>
    <col min="2634" max="2634" width="16.5703125" style="297" bestFit="1" customWidth="1"/>
    <col min="2635" max="2635" width="10.5703125" style="297" bestFit="1" customWidth="1"/>
    <col min="2636" max="2653" width="5.7109375" style="297" customWidth="1"/>
    <col min="2654" max="2654" width="2.85546875" style="297" customWidth="1"/>
    <col min="2655" max="2655" width="15.42578125" style="297" bestFit="1" customWidth="1"/>
    <col min="2656" max="2656" width="1.85546875" style="297" bestFit="1" customWidth="1"/>
    <col min="2657" max="2657" width="2.85546875" style="297" bestFit="1" customWidth="1"/>
    <col min="2658" max="2658" width="15.42578125" style="297" bestFit="1" customWidth="1"/>
    <col min="2659" max="2659" width="3.140625" style="297" bestFit="1" customWidth="1"/>
    <col min="2660" max="2660" width="3.42578125" style="297" bestFit="1" customWidth="1"/>
    <col min="2661" max="2661" width="15.42578125" style="297" bestFit="1" customWidth="1"/>
    <col min="2662" max="2663" width="2.5703125" style="297" bestFit="1" customWidth="1"/>
    <col min="2664" max="2665" width="2.85546875" style="297" customWidth="1"/>
    <col min="2666" max="2666" width="4.140625" style="297" customWidth="1"/>
    <col min="2667" max="2667" width="15.42578125" style="298" bestFit="1" customWidth="1"/>
    <col min="2668" max="2674" width="5.7109375" style="297" customWidth="1"/>
    <col min="2675" max="2675" width="10.42578125" style="297" bestFit="1" customWidth="1"/>
    <col min="2676" max="2676" width="13.140625" style="297" bestFit="1" customWidth="1"/>
    <col min="2677" max="2678" width="5.7109375" style="297" customWidth="1"/>
    <col min="2679" max="2679" width="15.42578125" style="298" bestFit="1" customWidth="1"/>
    <col min="2680" max="2680" width="5.5703125" style="297" bestFit="1" customWidth="1"/>
    <col min="2681" max="2681" width="15.42578125" style="297" bestFit="1" customWidth="1"/>
    <col min="2682" max="2682" width="9" style="297" bestFit="1" customWidth="1"/>
    <col min="2683" max="2684" width="6" style="297" bestFit="1" customWidth="1"/>
    <col min="2685" max="2685" width="5.7109375" style="297" customWidth="1"/>
    <col min="2686" max="2686" width="13.140625" style="297" bestFit="1" customWidth="1"/>
    <col min="2687" max="2704" width="5.7109375" style="297" customWidth="1"/>
    <col min="2705" max="2705" width="12" style="297" bestFit="1" customWidth="1"/>
    <col min="2706" max="2706" width="13.140625" style="297" bestFit="1" customWidth="1"/>
    <col min="2707" max="2723" width="5.7109375" style="297" customWidth="1"/>
    <col min="2724" max="2724" width="2.85546875" style="297" bestFit="1" customWidth="1"/>
    <col min="2725" max="2725" width="7.7109375" style="297" bestFit="1" customWidth="1"/>
    <col min="2726" max="2726" width="10.5703125" style="297" bestFit="1" customWidth="1"/>
    <col min="2727" max="2744" width="5.7109375" style="297" customWidth="1"/>
    <col min="2745" max="2745" width="16.5703125" style="297" bestFit="1" customWidth="1"/>
    <col min="2746" max="2746" width="10.5703125" style="297" bestFit="1" customWidth="1"/>
    <col min="2747" max="2764" width="5.7109375" style="297" customWidth="1"/>
    <col min="2765" max="2765" width="2.85546875" style="297" customWidth="1"/>
    <col min="2766" max="2766" width="15.42578125" style="297" bestFit="1" customWidth="1"/>
    <col min="2767" max="2767" width="1.85546875" style="297" bestFit="1" customWidth="1"/>
    <col min="2768" max="2768" width="2.85546875" style="297" bestFit="1" customWidth="1"/>
    <col min="2769" max="2769" width="15.42578125" style="297" bestFit="1" customWidth="1"/>
    <col min="2770" max="2770" width="3.140625" style="297" bestFit="1" customWidth="1"/>
    <col min="2771" max="2771" width="3.42578125" style="297" bestFit="1" customWidth="1"/>
    <col min="2772" max="2772" width="15.42578125" style="297" bestFit="1" customWidth="1"/>
    <col min="2773" max="2774" width="2.5703125" style="297" bestFit="1" customWidth="1"/>
    <col min="2775" max="2776" width="2.85546875" style="297" customWidth="1"/>
    <col min="2777" max="2777" width="4.140625" style="297" customWidth="1"/>
    <col min="2778" max="2778" width="15.42578125" style="298" bestFit="1" customWidth="1"/>
    <col min="2779" max="2785" width="5.7109375" style="297" customWidth="1"/>
    <col min="2786" max="2786" width="10.42578125" style="297" bestFit="1" customWidth="1"/>
    <col min="2787" max="2787" width="13.140625" style="297" bestFit="1" customWidth="1"/>
    <col min="2788" max="2789" width="5.7109375" style="297" customWidth="1"/>
    <col min="2790" max="2790" width="15.42578125" style="298" bestFit="1" customWidth="1"/>
    <col min="2791" max="2791" width="5.5703125" style="297" bestFit="1" customWidth="1"/>
    <col min="2792" max="2792" width="15.42578125" style="297" bestFit="1" customWidth="1"/>
    <col min="2793" max="2793" width="9" style="297" bestFit="1" customWidth="1"/>
    <col min="2794" max="2795" width="6" style="297" bestFit="1" customWidth="1"/>
    <col min="2796" max="2796" width="5.7109375" style="297" customWidth="1"/>
    <col min="2797" max="2797" width="13.140625" style="297" bestFit="1" customWidth="1"/>
    <col min="2798" max="2815" width="5.7109375" style="297" customWidth="1"/>
    <col min="2816" max="2816" width="12" style="297" bestFit="1" customWidth="1"/>
    <col min="2817" max="2817" width="13.140625" style="297" bestFit="1" customWidth="1"/>
    <col min="2818" max="2834" width="5.7109375" style="297" customWidth="1"/>
    <col min="2835" max="2835" width="2.85546875" style="297" bestFit="1" customWidth="1"/>
    <col min="2836" max="2836" width="7.7109375" style="297" bestFit="1" customWidth="1"/>
    <col min="2837" max="2837" width="10.5703125" style="297" bestFit="1" customWidth="1"/>
    <col min="2838" max="2855" width="5.7109375" style="297" customWidth="1"/>
    <col min="2856" max="2856" width="16.5703125" style="297" bestFit="1" customWidth="1"/>
    <col min="2857" max="2857" width="10.5703125" style="297" bestFit="1" customWidth="1"/>
    <col min="2858" max="2875" width="5.7109375" style="297" customWidth="1"/>
    <col min="2876" max="2876" width="2.85546875" style="297" customWidth="1"/>
    <col min="2877" max="2877" width="15.42578125" style="297" bestFit="1" customWidth="1"/>
    <col min="2878" max="2878" width="1.85546875" style="297" bestFit="1" customWidth="1"/>
    <col min="2879" max="2879" width="2.85546875" style="297" bestFit="1" customWidth="1"/>
    <col min="2880" max="2880" width="15.42578125" style="297" bestFit="1" customWidth="1"/>
    <col min="2881" max="2881" width="3.140625" style="297" bestFit="1" customWidth="1"/>
    <col min="2882" max="2882" width="3.42578125" style="297" bestFit="1" customWidth="1"/>
    <col min="2883" max="2883" width="15.42578125" style="297" bestFit="1" customWidth="1"/>
    <col min="2884" max="2885" width="2.5703125" style="297" bestFit="1" customWidth="1"/>
    <col min="2886" max="2887" width="2.85546875" style="297" customWidth="1"/>
    <col min="2888" max="2888" width="4.140625" style="297" customWidth="1"/>
    <col min="2889" max="2889" width="15.42578125" style="298" bestFit="1" customWidth="1"/>
    <col min="2890" max="2896" width="5.7109375" style="297" customWidth="1"/>
    <col min="2897" max="2897" width="10.42578125" style="297" bestFit="1" customWidth="1"/>
    <col min="2898" max="2898" width="13.140625" style="297" bestFit="1" customWidth="1"/>
    <col min="2899" max="2900" width="5.7109375" style="297" customWidth="1"/>
    <col min="2901" max="2901" width="15.42578125" style="298" bestFit="1" customWidth="1"/>
    <col min="2902" max="2902" width="5.5703125" style="297" bestFit="1" customWidth="1"/>
    <col min="2903" max="2903" width="15.42578125" style="297" bestFit="1" customWidth="1"/>
    <col min="2904" max="2904" width="9" style="297" bestFit="1" customWidth="1"/>
    <col min="2905" max="2906" width="6" style="297" bestFit="1" customWidth="1"/>
    <col min="2907" max="2907" width="5.7109375" style="297" customWidth="1"/>
    <col min="2908" max="2908" width="13.140625" style="297" bestFit="1" customWidth="1"/>
    <col min="2909" max="2926" width="5.7109375" style="297" customWidth="1"/>
    <col min="2927" max="2927" width="12" style="297" bestFit="1" customWidth="1"/>
    <col min="2928" max="2928" width="13.140625" style="297" bestFit="1" customWidth="1"/>
    <col min="2929" max="2945" width="5.7109375" style="297" customWidth="1"/>
    <col min="2946" max="2946" width="2.85546875" style="297" bestFit="1" customWidth="1"/>
    <col min="2947" max="2947" width="7.7109375" style="297" bestFit="1" customWidth="1"/>
    <col min="2948" max="2948" width="10.5703125" style="297" bestFit="1" customWidth="1"/>
    <col min="2949" max="2966" width="5.7109375" style="297" customWidth="1"/>
    <col min="2967" max="2967" width="16.5703125" style="297" bestFit="1" customWidth="1"/>
    <col min="2968" max="2968" width="10.5703125" style="297" bestFit="1" customWidth="1"/>
    <col min="2969" max="2986" width="5.7109375" style="297" customWidth="1"/>
    <col min="2987" max="2987" width="2.85546875" style="297" customWidth="1"/>
    <col min="2988" max="2988" width="15.42578125" style="297" bestFit="1" customWidth="1"/>
    <col min="2989" max="2989" width="1.85546875" style="297" bestFit="1" customWidth="1"/>
    <col min="2990" max="2990" width="2.85546875" style="297" bestFit="1" customWidth="1"/>
    <col min="2991" max="2991" width="15.42578125" style="297" bestFit="1" customWidth="1"/>
    <col min="2992" max="2992" width="3.140625" style="297" bestFit="1" customWidth="1"/>
    <col min="2993" max="2993" width="3.42578125" style="297" bestFit="1" customWidth="1"/>
    <col min="2994" max="2994" width="15.42578125" style="297" bestFit="1" customWidth="1"/>
    <col min="2995" max="2996" width="2.5703125" style="297" bestFit="1" customWidth="1"/>
    <col min="2997" max="2998" width="2.85546875" style="297" customWidth="1"/>
    <col min="2999" max="2999" width="4.140625" style="297" customWidth="1"/>
    <col min="3000" max="3000" width="15.42578125" style="298" bestFit="1" customWidth="1"/>
    <col min="3001" max="3007" width="5.7109375" style="297" customWidth="1"/>
    <col min="3008" max="3008" width="10.42578125" style="297" bestFit="1" customWidth="1"/>
    <col min="3009" max="3009" width="13.140625" style="297" bestFit="1" customWidth="1"/>
    <col min="3010" max="3011" width="5.7109375" style="297" customWidth="1"/>
    <col min="3012" max="3012" width="15.42578125" style="298" bestFit="1" customWidth="1"/>
    <col min="3013" max="3013" width="5.5703125" style="297" bestFit="1" customWidth="1"/>
    <col min="3014" max="3014" width="15.42578125" style="297" bestFit="1" customWidth="1"/>
    <col min="3015" max="3015" width="9" style="297" bestFit="1" customWidth="1"/>
    <col min="3016" max="3017" width="6" style="297" bestFit="1" customWidth="1"/>
    <col min="3018" max="3018" width="5.7109375" style="297" customWidth="1"/>
    <col min="3019" max="3019" width="13.140625" style="297" bestFit="1" customWidth="1"/>
    <col min="3020" max="3037" width="5.7109375" style="297" customWidth="1"/>
    <col min="3038" max="3038" width="12" style="297" bestFit="1" customWidth="1"/>
    <col min="3039" max="3039" width="13.140625" style="297" bestFit="1" customWidth="1"/>
    <col min="3040" max="3056" width="5.7109375" style="297" customWidth="1"/>
    <col min="3057" max="3057" width="2.85546875" style="297" bestFit="1" customWidth="1"/>
    <col min="3058" max="3058" width="7.7109375" style="297" bestFit="1" customWidth="1"/>
    <col min="3059" max="3059" width="10.5703125" style="297" bestFit="1" customWidth="1"/>
    <col min="3060" max="3077" width="5.7109375" style="297" customWidth="1"/>
    <col min="3078" max="3078" width="16.5703125" style="297" bestFit="1" customWidth="1"/>
    <col min="3079" max="3079" width="10.5703125" style="297" bestFit="1" customWidth="1"/>
    <col min="3080" max="3097" width="5.7109375" style="297" customWidth="1"/>
    <col min="3098" max="3098" width="2.85546875" style="297" customWidth="1"/>
    <col min="3099" max="3099" width="15.42578125" style="297" bestFit="1" customWidth="1"/>
    <col min="3100" max="3100" width="1.85546875" style="297" bestFit="1" customWidth="1"/>
    <col min="3101" max="3101" width="2.85546875" style="297" bestFit="1" customWidth="1"/>
    <col min="3102" max="3102" width="15.42578125" style="297" bestFit="1" customWidth="1"/>
    <col min="3103" max="3103" width="3.140625" style="297" bestFit="1" customWidth="1"/>
    <col min="3104" max="3104" width="3.42578125" style="297" bestFit="1" customWidth="1"/>
    <col min="3105" max="3105" width="15.42578125" style="297" bestFit="1" customWidth="1"/>
    <col min="3106" max="3107" width="2.5703125" style="297" bestFit="1" customWidth="1"/>
    <col min="3108" max="3109" width="2.85546875" style="297" customWidth="1"/>
    <col min="3110" max="3110" width="4.140625" style="297" customWidth="1"/>
    <col min="3111" max="3111" width="15.42578125" style="298" bestFit="1" customWidth="1"/>
    <col min="3112" max="3118" width="5.7109375" style="297" customWidth="1"/>
    <col min="3119" max="3119" width="10.42578125" style="297" bestFit="1" customWidth="1"/>
    <col min="3120" max="3120" width="13.140625" style="297" bestFit="1" customWidth="1"/>
    <col min="3121" max="3122" width="5.7109375" style="297" customWidth="1"/>
    <col min="3123" max="3123" width="15.42578125" style="298" bestFit="1" customWidth="1"/>
    <col min="3124" max="3124" width="5.5703125" style="297" bestFit="1" customWidth="1"/>
    <col min="3125" max="3125" width="15.42578125" style="297" bestFit="1" customWidth="1"/>
    <col min="3126" max="3126" width="9" style="297" bestFit="1" customWidth="1"/>
    <col min="3127" max="3128" width="6" style="297" bestFit="1" customWidth="1"/>
    <col min="3129" max="3129" width="5.7109375" style="297" customWidth="1"/>
    <col min="3130" max="3130" width="13.140625" style="297" bestFit="1" customWidth="1"/>
    <col min="3131" max="3148" width="5.7109375" style="297" customWidth="1"/>
    <col min="3149" max="3149" width="12" style="297" bestFit="1" customWidth="1"/>
    <col min="3150" max="3150" width="13.140625" style="297" bestFit="1" customWidth="1"/>
    <col min="3151" max="3167" width="5.7109375" style="297" customWidth="1"/>
    <col min="3168" max="3168" width="2.85546875" style="297" bestFit="1" customWidth="1"/>
    <col min="3169" max="3169" width="7.7109375" style="297" bestFit="1" customWidth="1"/>
    <col min="3170" max="3170" width="10.5703125" style="297" bestFit="1" customWidth="1"/>
    <col min="3171" max="3188" width="5.7109375" style="297" customWidth="1"/>
    <col min="3189" max="3189" width="16.5703125" style="297" bestFit="1" customWidth="1"/>
    <col min="3190" max="3190" width="10.5703125" style="297" bestFit="1" customWidth="1"/>
    <col min="3191" max="3208" width="5.7109375" style="297" customWidth="1"/>
    <col min="3209" max="3209" width="2.85546875" style="297" customWidth="1"/>
    <col min="3210" max="3210" width="15.42578125" style="297" bestFit="1" customWidth="1"/>
    <col min="3211" max="3211" width="1.85546875" style="297" bestFit="1" customWidth="1"/>
    <col min="3212" max="3212" width="2.85546875" style="297" bestFit="1" customWidth="1"/>
    <col min="3213" max="3213" width="15.42578125" style="297" bestFit="1" customWidth="1"/>
    <col min="3214" max="3214" width="3.140625" style="297" bestFit="1" customWidth="1"/>
    <col min="3215" max="3215" width="3.42578125" style="297" bestFit="1" customWidth="1"/>
    <col min="3216" max="3216" width="15.42578125" style="297" bestFit="1" customWidth="1"/>
    <col min="3217" max="3218" width="2.5703125" style="297" bestFit="1" customWidth="1"/>
    <col min="3219" max="3220" width="2.85546875" style="297" customWidth="1"/>
    <col min="3221" max="3221" width="4.140625" style="297" customWidth="1"/>
    <col min="3222" max="3222" width="15.42578125" style="298" bestFit="1" customWidth="1"/>
    <col min="3223" max="3229" width="5.7109375" style="297" customWidth="1"/>
    <col min="3230" max="3230" width="10.42578125" style="297" bestFit="1" customWidth="1"/>
    <col min="3231" max="3231" width="13.140625" style="297" bestFit="1" customWidth="1"/>
    <col min="3232" max="3233" width="5.7109375" style="297" customWidth="1"/>
    <col min="3234" max="3234" width="15.42578125" style="298" bestFit="1" customWidth="1"/>
    <col min="3235" max="3235" width="5.5703125" style="297" bestFit="1" customWidth="1"/>
    <col min="3236" max="3236" width="15.42578125" style="297" bestFit="1" customWidth="1"/>
    <col min="3237" max="3237" width="9" style="297" bestFit="1" customWidth="1"/>
    <col min="3238" max="3239" width="6" style="297" bestFit="1" customWidth="1"/>
    <col min="3240" max="3240" width="5.7109375" style="297" customWidth="1"/>
    <col min="3241" max="3241" width="13.140625" style="297" bestFit="1" customWidth="1"/>
    <col min="3242" max="3259" width="5.7109375" style="297" customWidth="1"/>
    <col min="3260" max="3260" width="12" style="297" bestFit="1" customWidth="1"/>
    <col min="3261" max="3261" width="13.140625" style="297" bestFit="1" customWidth="1"/>
    <col min="3262" max="3278" width="5.7109375" style="297" customWidth="1"/>
    <col min="3279" max="3279" width="2.85546875" style="297" bestFit="1" customWidth="1"/>
    <col min="3280" max="3280" width="7.7109375" style="297" bestFit="1" customWidth="1"/>
    <col min="3281" max="3281" width="10.5703125" style="297" bestFit="1" customWidth="1"/>
    <col min="3282" max="3299" width="5.7109375" style="297" customWidth="1"/>
    <col min="3300" max="3300" width="16.5703125" style="297" bestFit="1" customWidth="1"/>
    <col min="3301" max="3301" width="10.5703125" style="297" bestFit="1" customWidth="1"/>
    <col min="3302" max="3319" width="5.7109375" style="297" customWidth="1"/>
    <col min="3320" max="3320" width="2.85546875" style="297" customWidth="1"/>
    <col min="3321" max="3321" width="15.42578125" style="297" bestFit="1" customWidth="1"/>
    <col min="3322" max="3322" width="1.85546875" style="297" bestFit="1" customWidth="1"/>
    <col min="3323" max="3323" width="2.85546875" style="297" bestFit="1" customWidth="1"/>
    <col min="3324" max="3324" width="15.42578125" style="297" bestFit="1" customWidth="1"/>
    <col min="3325" max="3325" width="3.140625" style="297" bestFit="1" customWidth="1"/>
    <col min="3326" max="3326" width="3.42578125" style="297" bestFit="1" customWidth="1"/>
    <col min="3327" max="3327" width="15.42578125" style="297" bestFit="1" customWidth="1"/>
    <col min="3328" max="3329" width="2.5703125" style="297" bestFit="1" customWidth="1"/>
    <col min="3330" max="3331" width="2.85546875" style="297" customWidth="1"/>
    <col min="3332" max="3332" width="4.140625" style="297" customWidth="1"/>
    <col min="3333" max="3333" width="15.42578125" style="298" bestFit="1" customWidth="1"/>
    <col min="3334" max="3340" width="5.7109375" style="297" customWidth="1"/>
    <col min="3341" max="3341" width="10.42578125" style="297" bestFit="1" customWidth="1"/>
    <col min="3342" max="3342" width="13.140625" style="297" bestFit="1" customWidth="1"/>
    <col min="3343" max="3344" width="5.7109375" style="297" customWidth="1"/>
    <col min="3345" max="3345" width="15.42578125" style="298" bestFit="1" customWidth="1"/>
    <col min="3346" max="3346" width="5.5703125" style="297" bestFit="1" customWidth="1"/>
    <col min="3347" max="3347" width="15.42578125" style="297" bestFit="1" customWidth="1"/>
    <col min="3348" max="3348" width="9" style="297" bestFit="1" customWidth="1"/>
    <col min="3349" max="3350" width="6" style="297" bestFit="1" customWidth="1"/>
    <col min="3351" max="3351" width="5.7109375" style="297" customWidth="1"/>
    <col min="3352" max="3352" width="13.140625" style="297" bestFit="1" customWidth="1"/>
    <col min="3353" max="3370" width="5.7109375" style="297" customWidth="1"/>
    <col min="3371" max="3371" width="12" style="297" bestFit="1" customWidth="1"/>
    <col min="3372" max="3372" width="13.140625" style="297" bestFit="1" customWidth="1"/>
    <col min="3373" max="3389" width="5.7109375" style="297" customWidth="1"/>
    <col min="3390" max="3390" width="2.85546875" style="297" bestFit="1" customWidth="1"/>
    <col min="3391" max="3391" width="7.7109375" style="297" bestFit="1" customWidth="1"/>
    <col min="3392" max="3392" width="10.5703125" style="297" bestFit="1" customWidth="1"/>
    <col min="3393" max="3410" width="5.7109375" style="297" customWidth="1"/>
    <col min="3411" max="3411" width="16.5703125" style="297" bestFit="1" customWidth="1"/>
    <col min="3412" max="3412" width="10.5703125" style="297" bestFit="1" customWidth="1"/>
    <col min="3413" max="3430" width="5.7109375" style="297" customWidth="1"/>
    <col min="3431" max="3431" width="2.85546875" style="297" customWidth="1"/>
    <col min="3432" max="3432" width="15.42578125" style="297" bestFit="1" customWidth="1"/>
    <col min="3433" max="3433" width="1.85546875" style="297" bestFit="1" customWidth="1"/>
    <col min="3434" max="3434" width="2.85546875" style="297" bestFit="1" customWidth="1"/>
    <col min="3435" max="3435" width="15.42578125" style="297" bestFit="1" customWidth="1"/>
    <col min="3436" max="3436" width="3.140625" style="297" bestFit="1" customWidth="1"/>
    <col min="3437" max="3437" width="3.42578125" style="297" bestFit="1" customWidth="1"/>
    <col min="3438" max="3438" width="15.42578125" style="297" bestFit="1" customWidth="1"/>
    <col min="3439" max="3440" width="2.5703125" style="297" bestFit="1" customWidth="1"/>
    <col min="3441" max="3442" width="2.85546875" style="297" customWidth="1"/>
    <col min="3443" max="3443" width="4.140625" style="297" customWidth="1"/>
    <col min="3444" max="3444" width="15.42578125" style="298" bestFit="1" customWidth="1"/>
    <col min="3445" max="3451" width="5.7109375" style="297" customWidth="1"/>
    <col min="3452" max="3452" width="10.42578125" style="297" bestFit="1" customWidth="1"/>
    <col min="3453" max="3453" width="13.140625" style="297" bestFit="1" customWidth="1"/>
    <col min="3454" max="3455" width="5.7109375" style="297" customWidth="1"/>
    <col min="3456" max="3456" width="15.42578125" style="298" bestFit="1" customWidth="1"/>
    <col min="3457" max="3457" width="5.5703125" style="297" bestFit="1" customWidth="1"/>
    <col min="3458" max="3458" width="15.42578125" style="297" bestFit="1" customWidth="1"/>
    <col min="3459" max="3459" width="9" style="297" bestFit="1" customWidth="1"/>
    <col min="3460" max="3461" width="6" style="297" bestFit="1" customWidth="1"/>
    <col min="3462" max="3462" width="5.7109375" style="297" customWidth="1"/>
    <col min="3463" max="3463" width="13.140625" style="297" bestFit="1" customWidth="1"/>
    <col min="3464" max="3481" width="5.7109375" style="297" customWidth="1"/>
    <col min="3482" max="3482" width="12" style="297" bestFit="1" customWidth="1"/>
    <col min="3483" max="3483" width="13.140625" style="297" bestFit="1" customWidth="1"/>
    <col min="3484" max="3500" width="5.7109375" style="297" customWidth="1"/>
    <col min="3501" max="3501" width="2.85546875" style="297" bestFit="1" customWidth="1"/>
    <col min="3502" max="3502" width="7.7109375" style="297" bestFit="1" customWidth="1"/>
    <col min="3503" max="3503" width="10.5703125" style="297" bestFit="1" customWidth="1"/>
    <col min="3504" max="3521" width="5.7109375" style="297" customWidth="1"/>
    <col min="3522" max="3522" width="16.5703125" style="297" bestFit="1" customWidth="1"/>
    <col min="3523" max="3523" width="10.5703125" style="297" bestFit="1" customWidth="1"/>
    <col min="3524" max="3541" width="5.7109375" style="297" customWidth="1"/>
    <col min="3542" max="3542" width="2.85546875" style="297" customWidth="1"/>
    <col min="3543" max="3543" width="15.42578125" style="297" bestFit="1" customWidth="1"/>
    <col min="3544" max="3544" width="1.85546875" style="297" bestFit="1" customWidth="1"/>
    <col min="3545" max="3545" width="2.85546875" style="297" bestFit="1" customWidth="1"/>
    <col min="3546" max="3546" width="15.42578125" style="297" bestFit="1" customWidth="1"/>
    <col min="3547" max="3547" width="3.140625" style="297" bestFit="1" customWidth="1"/>
    <col min="3548" max="3548" width="3.42578125" style="297" bestFit="1" customWidth="1"/>
    <col min="3549" max="3549" width="15.42578125" style="297" bestFit="1" customWidth="1"/>
    <col min="3550" max="3551" width="2.5703125" style="297" bestFit="1" customWidth="1"/>
    <col min="3552" max="3553" width="2.85546875" style="297" customWidth="1"/>
    <col min="3554" max="3554" width="4.140625" style="297" customWidth="1"/>
    <col min="3555" max="3555" width="15.42578125" style="298" bestFit="1" customWidth="1"/>
    <col min="3556" max="3562" width="5.7109375" style="297" customWidth="1"/>
    <col min="3563" max="3563" width="10.42578125" style="297" bestFit="1" customWidth="1"/>
    <col min="3564" max="3564" width="13.140625" style="297" bestFit="1" customWidth="1"/>
    <col min="3565" max="3566" width="5.7109375" style="297" customWidth="1"/>
    <col min="3567" max="3567" width="15.42578125" style="298" bestFit="1" customWidth="1"/>
    <col min="3568" max="3568" width="5.5703125" style="297" bestFit="1" customWidth="1"/>
    <col min="3569" max="3569" width="15.42578125" style="297" bestFit="1" customWidth="1"/>
    <col min="3570" max="3570" width="9" style="297" bestFit="1" customWidth="1"/>
    <col min="3571" max="3572" width="6" style="297" bestFit="1" customWidth="1"/>
    <col min="3573" max="3573" width="5.7109375" style="297" customWidth="1"/>
    <col min="3574" max="3574" width="13.140625" style="297" bestFit="1" customWidth="1"/>
    <col min="3575" max="3592" width="5.7109375" style="297" customWidth="1"/>
    <col min="3593" max="3593" width="12" style="297" bestFit="1" customWidth="1"/>
    <col min="3594" max="3594" width="13.140625" style="297" bestFit="1" customWidth="1"/>
    <col min="3595" max="3611" width="5.7109375" style="297" customWidth="1"/>
    <col min="3612" max="3612" width="2.85546875" style="297" bestFit="1" customWidth="1"/>
    <col min="3613" max="3613" width="7.7109375" style="297" bestFit="1" customWidth="1"/>
    <col min="3614" max="3614" width="10.5703125" style="297" bestFit="1" customWidth="1"/>
    <col min="3615" max="3632" width="5.7109375" style="297" customWidth="1"/>
    <col min="3633" max="3633" width="16.5703125" style="297" bestFit="1" customWidth="1"/>
    <col min="3634" max="3634" width="10.5703125" style="297" bestFit="1" customWidth="1"/>
    <col min="3635" max="3652" width="5.7109375" style="297" customWidth="1"/>
    <col min="3653" max="3653" width="2.85546875" style="297" customWidth="1"/>
    <col min="3654" max="3654" width="15.42578125" style="297" bestFit="1" customWidth="1"/>
    <col min="3655" max="3655" width="1.85546875" style="297" bestFit="1" customWidth="1"/>
    <col min="3656" max="3656" width="2.85546875" style="297" bestFit="1" customWidth="1"/>
    <col min="3657" max="3657" width="15.42578125" style="297" bestFit="1" customWidth="1"/>
    <col min="3658" max="3658" width="3.140625" style="297" bestFit="1" customWidth="1"/>
    <col min="3659" max="3659" width="3.42578125" style="297" bestFit="1" customWidth="1"/>
    <col min="3660" max="3660" width="15.42578125" style="297" bestFit="1" customWidth="1"/>
    <col min="3661" max="3662" width="2.5703125" style="297" bestFit="1" customWidth="1"/>
    <col min="3663" max="3664" width="2.85546875" style="297" customWidth="1"/>
    <col min="3665" max="3665" width="4.140625" style="297" customWidth="1"/>
    <col min="3666" max="3666" width="15.42578125" style="298" bestFit="1" customWidth="1"/>
    <col min="3667" max="3673" width="5.7109375" style="297" customWidth="1"/>
    <col min="3674" max="3674" width="10.42578125" style="297" bestFit="1" customWidth="1"/>
    <col min="3675" max="3675" width="13.140625" style="297" bestFit="1" customWidth="1"/>
    <col min="3676" max="3677" width="5.7109375" style="297" customWidth="1"/>
    <col min="3678" max="3678" width="15.42578125" style="298" bestFit="1" customWidth="1"/>
    <col min="3679" max="3679" width="5.5703125" style="297" bestFit="1" customWidth="1"/>
    <col min="3680" max="3680" width="15.42578125" style="297" bestFit="1" customWidth="1"/>
    <col min="3681" max="3681" width="9" style="297" bestFit="1" customWidth="1"/>
    <col min="3682" max="3683" width="6" style="297" bestFit="1" customWidth="1"/>
    <col min="3684" max="3684" width="5.7109375" style="297" customWidth="1"/>
    <col min="3685" max="3685" width="13.140625" style="297" bestFit="1" customWidth="1"/>
    <col min="3686" max="3703" width="5.7109375" style="297" customWidth="1"/>
    <col min="3704" max="3704" width="12" style="297" bestFit="1" customWidth="1"/>
    <col min="3705" max="3705" width="13.140625" style="297" bestFit="1" customWidth="1"/>
    <col min="3706" max="3722" width="5.7109375" style="297" customWidth="1"/>
    <col min="3723" max="3723" width="2.85546875" style="297" bestFit="1" customWidth="1"/>
    <col min="3724" max="3724" width="7.7109375" style="297" bestFit="1" customWidth="1"/>
    <col min="3725" max="3725" width="10.5703125" style="297" bestFit="1" customWidth="1"/>
    <col min="3726" max="3743" width="5.7109375" style="297" customWidth="1"/>
    <col min="3744" max="3744" width="16.5703125" style="297" bestFit="1" customWidth="1"/>
    <col min="3745" max="3745" width="10.5703125" style="297" bestFit="1" customWidth="1"/>
    <col min="3746" max="3763" width="5.7109375" style="297" customWidth="1"/>
    <col min="3764" max="3764" width="2.85546875" style="297" customWidth="1"/>
    <col min="3765" max="3765" width="15.42578125" style="297" bestFit="1" customWidth="1"/>
    <col min="3766" max="3766" width="1.85546875" style="297" bestFit="1" customWidth="1"/>
    <col min="3767" max="3767" width="2.85546875" style="297" bestFit="1" customWidth="1"/>
    <col min="3768" max="3768" width="15.42578125" style="297" bestFit="1" customWidth="1"/>
    <col min="3769" max="3769" width="3.140625" style="297" bestFit="1" customWidth="1"/>
    <col min="3770" max="3770" width="3.42578125" style="297" bestFit="1" customWidth="1"/>
    <col min="3771" max="3771" width="15.42578125" style="297" bestFit="1" customWidth="1"/>
    <col min="3772" max="3773" width="2.5703125" style="297" bestFit="1" customWidth="1"/>
    <col min="3774" max="3775" width="2.85546875" style="297" customWidth="1"/>
    <col min="3776" max="3776" width="4.140625" style="297" customWidth="1"/>
    <col min="3777" max="3777" width="15.42578125" style="298" bestFit="1" customWidth="1"/>
    <col min="3778" max="3784" width="5.7109375" style="297" customWidth="1"/>
    <col min="3785" max="3785" width="10.42578125" style="297" bestFit="1" customWidth="1"/>
    <col min="3786" max="3786" width="13.140625" style="297" bestFit="1" customWidth="1"/>
    <col min="3787" max="3788" width="5.7109375" style="297" customWidth="1"/>
    <col min="3789" max="3789" width="15.42578125" style="298" bestFit="1" customWidth="1"/>
    <col min="3790" max="3790" width="5.5703125" style="297" bestFit="1" customWidth="1"/>
    <col min="3791" max="3791" width="15.42578125" style="297" bestFit="1" customWidth="1"/>
    <col min="3792" max="3792" width="9" style="297" bestFit="1" customWidth="1"/>
    <col min="3793" max="3794" width="6" style="297" bestFit="1" customWidth="1"/>
    <col min="3795" max="3795" width="5.7109375" style="297" customWidth="1"/>
    <col min="3796" max="3796" width="13.140625" style="297" bestFit="1" customWidth="1"/>
    <col min="3797" max="3814" width="5.7109375" style="297" customWidth="1"/>
    <col min="3815" max="3815" width="12" style="297" bestFit="1" customWidth="1"/>
    <col min="3816" max="3816" width="13.140625" style="297" bestFit="1" customWidth="1"/>
    <col min="3817" max="3833" width="5.7109375" style="297" customWidth="1"/>
    <col min="3834" max="3834" width="2.85546875" style="297" bestFit="1" customWidth="1"/>
    <col min="3835" max="3835" width="7.7109375" style="297" bestFit="1" customWidth="1"/>
    <col min="3836" max="3836" width="10.5703125" style="297" bestFit="1" customWidth="1"/>
    <col min="3837" max="3854" width="5.7109375" style="297" customWidth="1"/>
    <col min="3855" max="3855" width="16.5703125" style="297" bestFit="1" customWidth="1"/>
    <col min="3856" max="3856" width="10.5703125" style="297" bestFit="1" customWidth="1"/>
    <col min="3857" max="3874" width="5.7109375" style="297" customWidth="1"/>
    <col min="3875" max="3875" width="2.85546875" style="297" customWidth="1"/>
    <col min="3876" max="3876" width="15.42578125" style="297" bestFit="1" customWidth="1"/>
    <col min="3877" max="3877" width="1.85546875" style="297" bestFit="1" customWidth="1"/>
    <col min="3878" max="3878" width="2.85546875" style="297" bestFit="1" customWidth="1"/>
    <col min="3879" max="3879" width="15.42578125" style="297" bestFit="1" customWidth="1"/>
    <col min="3880" max="3880" width="3.140625" style="297" bestFit="1" customWidth="1"/>
    <col min="3881" max="3881" width="3.42578125" style="297" bestFit="1" customWidth="1"/>
    <col min="3882" max="3882" width="15.42578125" style="297" bestFit="1" customWidth="1"/>
    <col min="3883" max="3884" width="2.5703125" style="297" bestFit="1" customWidth="1"/>
    <col min="3885" max="3886" width="2.85546875" style="297" customWidth="1"/>
    <col min="3887" max="3887" width="4.140625" style="297" customWidth="1"/>
    <col min="3888" max="3888" width="15.42578125" style="298" bestFit="1" customWidth="1"/>
    <col min="3889" max="3895" width="5.7109375" style="297" customWidth="1"/>
    <col min="3896" max="3896" width="10.42578125" style="297" bestFit="1" customWidth="1"/>
    <col min="3897" max="3897" width="13.140625" style="297" bestFit="1" customWidth="1"/>
    <col min="3898" max="3899" width="5.7109375" style="297" customWidth="1"/>
    <col min="3900" max="3900" width="15.42578125" style="298" bestFit="1" customWidth="1"/>
    <col min="3901" max="3901" width="5.5703125" style="297" bestFit="1" customWidth="1"/>
    <col min="3902" max="3902" width="15.42578125" style="297" bestFit="1" customWidth="1"/>
    <col min="3903" max="3903" width="9" style="297" bestFit="1" customWidth="1"/>
    <col min="3904" max="3905" width="6" style="297" bestFit="1" customWidth="1"/>
    <col min="3906" max="3906" width="5.7109375" style="297" customWidth="1"/>
    <col min="3907" max="3907" width="13.140625" style="297" bestFit="1" customWidth="1"/>
    <col min="3908" max="3925" width="5.7109375" style="297" customWidth="1"/>
    <col min="3926" max="3926" width="12" style="297" bestFit="1" customWidth="1"/>
    <col min="3927" max="3927" width="13.140625" style="297" bestFit="1" customWidth="1"/>
    <col min="3928" max="3944" width="5.7109375" style="297" customWidth="1"/>
    <col min="3945" max="3945" width="2.85546875" style="297" bestFit="1" customWidth="1"/>
    <col min="3946" max="3946" width="7.7109375" style="297" bestFit="1" customWidth="1"/>
    <col min="3947" max="3947" width="10.5703125" style="297" bestFit="1" customWidth="1"/>
    <col min="3948" max="3965" width="5.7109375" style="297" customWidth="1"/>
    <col min="3966" max="3966" width="16.5703125" style="297" bestFit="1" customWidth="1"/>
    <col min="3967" max="3967" width="10.5703125" style="297" bestFit="1" customWidth="1"/>
    <col min="3968" max="3985" width="5.7109375" style="297" customWidth="1"/>
    <col min="3986" max="3986" width="2.85546875" style="297" customWidth="1"/>
    <col min="3987" max="3987" width="15.42578125" style="297" bestFit="1" customWidth="1"/>
    <col min="3988" max="3988" width="1.85546875" style="297" bestFit="1" customWidth="1"/>
    <col min="3989" max="3989" width="2.85546875" style="297" bestFit="1" customWidth="1"/>
    <col min="3990" max="3990" width="15.42578125" style="297" bestFit="1" customWidth="1"/>
    <col min="3991" max="3991" width="3.140625" style="297" bestFit="1" customWidth="1"/>
    <col min="3992" max="3992" width="3.42578125" style="297" bestFit="1" customWidth="1"/>
    <col min="3993" max="3993" width="15.42578125" style="297" bestFit="1" customWidth="1"/>
    <col min="3994" max="3995" width="2.5703125" style="297" bestFit="1" customWidth="1"/>
    <col min="3996" max="3997" width="2.85546875" style="297" customWidth="1"/>
    <col min="3998" max="3998" width="4.140625" style="297" customWidth="1"/>
    <col min="3999" max="3999" width="15.42578125" style="298" bestFit="1" customWidth="1"/>
    <col min="4000" max="4006" width="5.7109375" style="297" customWidth="1"/>
    <col min="4007" max="4007" width="10.42578125" style="297" bestFit="1" customWidth="1"/>
    <col min="4008" max="4008" width="13.140625" style="297" bestFit="1" customWidth="1"/>
    <col min="4009" max="4010" width="5.7109375" style="297" customWidth="1"/>
    <col min="4011" max="4011" width="15.42578125" style="298" bestFit="1" customWidth="1"/>
    <col min="4012" max="4012" width="5.5703125" style="297" bestFit="1" customWidth="1"/>
    <col min="4013" max="4013" width="15.42578125" style="297" bestFit="1" customWidth="1"/>
    <col min="4014" max="4014" width="9" style="297" bestFit="1" customWidth="1"/>
    <col min="4015" max="4016" width="6" style="297" bestFit="1" customWidth="1"/>
    <col min="4017" max="4017" width="5.7109375" style="297" customWidth="1"/>
    <col min="4018" max="4018" width="13.140625" style="297" bestFit="1" customWidth="1"/>
    <col min="4019" max="4036" width="5.7109375" style="297" customWidth="1"/>
    <col min="4037" max="4037" width="12" style="297" bestFit="1" customWidth="1"/>
    <col min="4038" max="4038" width="13.140625" style="297" bestFit="1" customWidth="1"/>
    <col min="4039" max="4055" width="5.7109375" style="297" customWidth="1"/>
    <col min="4056" max="4056" width="2.85546875" style="297" bestFit="1" customWidth="1"/>
    <col min="4057" max="4057" width="7.7109375" style="297" bestFit="1" customWidth="1"/>
    <col min="4058" max="4058" width="10.5703125" style="297" bestFit="1" customWidth="1"/>
    <col min="4059" max="4076" width="5.7109375" style="297" customWidth="1"/>
    <col min="4077" max="4077" width="16.5703125" style="297" bestFit="1" customWidth="1"/>
    <col min="4078" max="4078" width="10.5703125" style="297" bestFit="1" customWidth="1"/>
    <col min="4079" max="4096" width="5.7109375" style="297" customWidth="1"/>
    <col min="4097" max="4097" width="2.85546875" style="297" customWidth="1"/>
    <col min="4098" max="4098" width="15.42578125" style="297" bestFit="1" customWidth="1"/>
    <col min="4099" max="4099" width="1.85546875" style="297" bestFit="1" customWidth="1"/>
    <col min="4100" max="4100" width="2.85546875" style="297" bestFit="1" customWidth="1"/>
    <col min="4101" max="4101" width="15.42578125" style="297" bestFit="1" customWidth="1"/>
    <col min="4102" max="4102" width="3.140625" style="297" bestFit="1" customWidth="1"/>
    <col min="4103" max="4103" width="3.42578125" style="297" bestFit="1" customWidth="1"/>
    <col min="4104" max="4104" width="15.42578125" style="297" bestFit="1" customWidth="1"/>
    <col min="4105" max="4106" width="2.5703125" style="297" bestFit="1" customWidth="1"/>
    <col min="4107" max="4108" width="2.85546875" style="297" customWidth="1"/>
    <col min="4109" max="4109" width="4.140625" style="297" customWidth="1"/>
    <col min="4110" max="4110" width="15.42578125" style="298" bestFit="1" customWidth="1"/>
    <col min="4111" max="4117" width="5.7109375" style="297" customWidth="1"/>
    <col min="4118" max="4118" width="10.42578125" style="297" bestFit="1" customWidth="1"/>
    <col min="4119" max="4119" width="13.140625" style="297" bestFit="1" customWidth="1"/>
    <col min="4120" max="4121" width="5.7109375" style="297" customWidth="1"/>
    <col min="4122" max="4122" width="15.42578125" style="298" bestFit="1" customWidth="1"/>
    <col min="4123" max="4123" width="5.5703125" style="297" bestFit="1" customWidth="1"/>
    <col min="4124" max="4124" width="15.42578125" style="297" bestFit="1" customWidth="1"/>
    <col min="4125" max="4125" width="9" style="297" bestFit="1" customWidth="1"/>
    <col min="4126" max="4127" width="6" style="297" bestFit="1" customWidth="1"/>
    <col min="4128" max="4128" width="5.7109375" style="297" customWidth="1"/>
    <col min="4129" max="4129" width="13.140625" style="297" bestFit="1" customWidth="1"/>
    <col min="4130" max="4147" width="5.7109375" style="297" customWidth="1"/>
    <col min="4148" max="4148" width="12" style="297" bestFit="1" customWidth="1"/>
    <col min="4149" max="4149" width="13.140625" style="297" bestFit="1" customWidth="1"/>
    <col min="4150" max="4166" width="5.7109375" style="297" customWidth="1"/>
    <col min="4167" max="4167" width="2.85546875" style="297" bestFit="1" customWidth="1"/>
    <col min="4168" max="4168" width="7.7109375" style="297" bestFit="1" customWidth="1"/>
    <col min="4169" max="4169" width="10.5703125" style="297" bestFit="1" customWidth="1"/>
    <col min="4170" max="4187" width="5.7109375" style="297" customWidth="1"/>
    <col min="4188" max="4188" width="16.5703125" style="297" bestFit="1" customWidth="1"/>
    <col min="4189" max="4189" width="10.5703125" style="297" bestFit="1" customWidth="1"/>
    <col min="4190" max="4207" width="5.7109375" style="297" customWidth="1"/>
    <col min="4208" max="4208" width="2.85546875" style="297" customWidth="1"/>
    <col min="4209" max="4209" width="15.42578125" style="297" bestFit="1" customWidth="1"/>
    <col min="4210" max="4210" width="1.85546875" style="297" bestFit="1" customWidth="1"/>
    <col min="4211" max="4211" width="2.85546875" style="297" bestFit="1" customWidth="1"/>
    <col min="4212" max="4212" width="15.42578125" style="297" bestFit="1" customWidth="1"/>
    <col min="4213" max="4213" width="3.140625" style="297" bestFit="1" customWidth="1"/>
    <col min="4214" max="4214" width="3.42578125" style="297" bestFit="1" customWidth="1"/>
    <col min="4215" max="4215" width="15.42578125" style="297" bestFit="1" customWidth="1"/>
    <col min="4216" max="4217" width="2.5703125" style="297" bestFit="1" customWidth="1"/>
    <col min="4218" max="4219" width="2.85546875" style="297" customWidth="1"/>
    <col min="4220" max="4220" width="4.140625" style="297" customWidth="1"/>
    <col min="4221" max="4221" width="15.42578125" style="298" bestFit="1" customWidth="1"/>
    <col min="4222" max="4228" width="5.7109375" style="297" customWidth="1"/>
    <col min="4229" max="4229" width="10.42578125" style="297" bestFit="1" customWidth="1"/>
    <col min="4230" max="4230" width="13.140625" style="297" bestFit="1" customWidth="1"/>
    <col min="4231" max="4232" width="5.7109375" style="297" customWidth="1"/>
    <col min="4233" max="4233" width="15.42578125" style="298" bestFit="1" customWidth="1"/>
    <col min="4234" max="4234" width="5.5703125" style="297" bestFit="1" customWidth="1"/>
    <col min="4235" max="4235" width="15.42578125" style="297" bestFit="1" customWidth="1"/>
    <col min="4236" max="4236" width="9" style="297" bestFit="1" customWidth="1"/>
    <col min="4237" max="4238" width="6" style="297" bestFit="1" customWidth="1"/>
    <col min="4239" max="4239" width="5.7109375" style="297" customWidth="1"/>
    <col min="4240" max="4240" width="13.140625" style="297" bestFit="1" customWidth="1"/>
    <col min="4241" max="4258" width="5.7109375" style="297" customWidth="1"/>
    <col min="4259" max="4259" width="12" style="297" bestFit="1" customWidth="1"/>
    <col min="4260" max="4260" width="13.140625" style="297" bestFit="1" customWidth="1"/>
    <col min="4261" max="4277" width="5.7109375" style="297" customWidth="1"/>
    <col min="4278" max="4278" width="2.85546875" style="297" bestFit="1" customWidth="1"/>
    <col min="4279" max="4279" width="7.7109375" style="297" bestFit="1" customWidth="1"/>
    <col min="4280" max="4280" width="10.5703125" style="297" bestFit="1" customWidth="1"/>
    <col min="4281" max="4298" width="5.7109375" style="297" customWidth="1"/>
    <col min="4299" max="4299" width="16.5703125" style="297" bestFit="1" customWidth="1"/>
    <col min="4300" max="4300" width="10.5703125" style="297" bestFit="1" customWidth="1"/>
    <col min="4301" max="4318" width="5.7109375" style="297" customWidth="1"/>
    <col min="4319" max="4319" width="2.85546875" style="297" customWidth="1"/>
    <col min="4320" max="4320" width="15.42578125" style="297" bestFit="1" customWidth="1"/>
    <col min="4321" max="4321" width="1.85546875" style="297" bestFit="1" customWidth="1"/>
    <col min="4322" max="4322" width="2.85546875" style="297" bestFit="1" customWidth="1"/>
    <col min="4323" max="4323" width="15.42578125" style="297" bestFit="1" customWidth="1"/>
    <col min="4324" max="4324" width="3.140625" style="297" bestFit="1" customWidth="1"/>
    <col min="4325" max="4325" width="3.42578125" style="297" bestFit="1" customWidth="1"/>
    <col min="4326" max="4326" width="15.42578125" style="297" bestFit="1" customWidth="1"/>
    <col min="4327" max="4328" width="2.5703125" style="297" bestFit="1" customWidth="1"/>
    <col min="4329" max="4330" width="2.85546875" style="297" customWidth="1"/>
    <col min="4331" max="4331" width="4.140625" style="297" customWidth="1"/>
    <col min="4332" max="4332" width="15.42578125" style="298" bestFit="1" customWidth="1"/>
    <col min="4333" max="4339" width="5.7109375" style="297" customWidth="1"/>
    <col min="4340" max="4340" width="10.42578125" style="297" bestFit="1" customWidth="1"/>
    <col min="4341" max="4341" width="13.140625" style="297" bestFit="1" customWidth="1"/>
    <col min="4342" max="4343" width="5.7109375" style="297" customWidth="1"/>
    <col min="4344" max="4344" width="15.42578125" style="298" bestFit="1" customWidth="1"/>
    <col min="4345" max="4345" width="5.5703125" style="297" bestFit="1" customWidth="1"/>
    <col min="4346" max="4346" width="15.42578125" style="297" bestFit="1" customWidth="1"/>
    <col min="4347" max="4347" width="9" style="297" bestFit="1" customWidth="1"/>
    <col min="4348" max="4349" width="6" style="297" bestFit="1" customWidth="1"/>
    <col min="4350" max="4350" width="5.7109375" style="297" customWidth="1"/>
    <col min="4351" max="4351" width="13.140625" style="297" bestFit="1" customWidth="1"/>
    <col min="4352" max="4369" width="5.7109375" style="297" customWidth="1"/>
    <col min="4370" max="4370" width="12" style="297" bestFit="1" customWidth="1"/>
    <col min="4371" max="4371" width="13.140625" style="297" bestFit="1" customWidth="1"/>
    <col min="4372" max="4388" width="5.7109375" style="297" customWidth="1"/>
    <col min="4389" max="4389" width="2.85546875" style="297" bestFit="1" customWidth="1"/>
    <col min="4390" max="4390" width="7.7109375" style="297" bestFit="1" customWidth="1"/>
    <col min="4391" max="4391" width="10.5703125" style="297" bestFit="1" customWidth="1"/>
    <col min="4392" max="4409" width="5.7109375" style="297" customWidth="1"/>
    <col min="4410" max="4410" width="16.5703125" style="297" bestFit="1" customWidth="1"/>
    <col min="4411" max="4411" width="10.5703125" style="297" bestFit="1" customWidth="1"/>
    <col min="4412" max="4429" width="5.7109375" style="297" customWidth="1"/>
    <col min="4430" max="4430" width="2.85546875" style="297" customWidth="1"/>
    <col min="4431" max="4431" width="15.42578125" style="297" bestFit="1" customWidth="1"/>
    <col min="4432" max="4432" width="1.85546875" style="297" bestFit="1" customWidth="1"/>
    <col min="4433" max="4433" width="2.85546875" style="297" bestFit="1" customWidth="1"/>
    <col min="4434" max="4434" width="15.42578125" style="297" bestFit="1" customWidth="1"/>
    <col min="4435" max="4435" width="3.140625" style="297" bestFit="1" customWidth="1"/>
    <col min="4436" max="4436" width="3.42578125" style="297" bestFit="1" customWidth="1"/>
    <col min="4437" max="4437" width="15.42578125" style="297" bestFit="1" customWidth="1"/>
    <col min="4438" max="4439" width="2.5703125" style="297" bestFit="1" customWidth="1"/>
    <col min="4440" max="4441" width="2.85546875" style="297" customWidth="1"/>
    <col min="4442" max="4442" width="4.140625" style="297" customWidth="1"/>
    <col min="4443" max="4443" width="15.42578125" style="298" bestFit="1" customWidth="1"/>
    <col min="4444" max="4450" width="5.7109375" style="297" customWidth="1"/>
    <col min="4451" max="4451" width="10.42578125" style="297" bestFit="1" customWidth="1"/>
    <col min="4452" max="4452" width="13.140625" style="297" bestFit="1" customWidth="1"/>
    <col min="4453" max="4454" width="5.7109375" style="297" customWidth="1"/>
    <col min="4455" max="4455" width="15.42578125" style="298" bestFit="1" customWidth="1"/>
    <col min="4456" max="4456" width="5.5703125" style="297" bestFit="1" customWidth="1"/>
    <col min="4457" max="4457" width="15.42578125" style="297" bestFit="1" customWidth="1"/>
    <col min="4458" max="4458" width="9" style="297" bestFit="1" customWidth="1"/>
    <col min="4459" max="4460" width="6" style="297" bestFit="1" customWidth="1"/>
    <col min="4461" max="4461" width="5.7109375" style="297" customWidth="1"/>
    <col min="4462" max="4462" width="13.140625" style="297" bestFit="1" customWidth="1"/>
    <col min="4463" max="4480" width="5.7109375" style="297" customWidth="1"/>
    <col min="4481" max="4481" width="12" style="297" bestFit="1" customWidth="1"/>
    <col min="4482" max="4482" width="13.140625" style="297" bestFit="1" customWidth="1"/>
    <col min="4483" max="4499" width="5.7109375" style="297" customWidth="1"/>
    <col min="4500" max="4500" width="2.85546875" style="297" bestFit="1" customWidth="1"/>
    <col min="4501" max="4501" width="7.7109375" style="297" bestFit="1" customWidth="1"/>
    <col min="4502" max="4502" width="10.5703125" style="297" bestFit="1" customWidth="1"/>
    <col min="4503" max="4520" width="5.7109375" style="297" customWidth="1"/>
    <col min="4521" max="4521" width="16.5703125" style="297" bestFit="1" customWidth="1"/>
    <col min="4522" max="4522" width="10.5703125" style="297" bestFit="1" customWidth="1"/>
    <col min="4523" max="4540" width="5.7109375" style="297" customWidth="1"/>
    <col min="4541" max="4541" width="2.85546875" style="297" customWidth="1"/>
    <col min="4542" max="4542" width="15.42578125" style="297" bestFit="1" customWidth="1"/>
    <col min="4543" max="4543" width="1.85546875" style="297" bestFit="1" customWidth="1"/>
    <col min="4544" max="4544" width="2.85546875" style="297" bestFit="1" customWidth="1"/>
    <col min="4545" max="4545" width="15.42578125" style="297" bestFit="1" customWidth="1"/>
    <col min="4546" max="4546" width="3.140625" style="297" bestFit="1" customWidth="1"/>
    <col min="4547" max="4547" width="3.42578125" style="297" bestFit="1" customWidth="1"/>
    <col min="4548" max="4548" width="15.42578125" style="297" bestFit="1" customWidth="1"/>
    <col min="4549" max="4550" width="2.5703125" style="297" bestFit="1" customWidth="1"/>
    <col min="4551" max="4552" width="2.85546875" style="297" customWidth="1"/>
    <col min="4553" max="4553" width="4.140625" style="297" customWidth="1"/>
    <col min="4554" max="4554" width="15.42578125" style="298" bestFit="1" customWidth="1"/>
    <col min="4555" max="4561" width="5.7109375" style="297" customWidth="1"/>
    <col min="4562" max="4562" width="10.42578125" style="297" bestFit="1" customWidth="1"/>
    <col min="4563" max="4563" width="13.140625" style="297" bestFit="1" customWidth="1"/>
    <col min="4564" max="4565" width="5.7109375" style="297" customWidth="1"/>
    <col min="4566" max="4566" width="15.42578125" style="298" bestFit="1" customWidth="1"/>
    <col min="4567" max="4567" width="5.5703125" style="297" bestFit="1" customWidth="1"/>
    <col min="4568" max="4568" width="15.42578125" style="297" bestFit="1" customWidth="1"/>
    <col min="4569" max="4569" width="9" style="297" bestFit="1" customWidth="1"/>
    <col min="4570" max="4571" width="6" style="297" bestFit="1" customWidth="1"/>
    <col min="4572" max="4572" width="5.7109375" style="297" customWidth="1"/>
    <col min="4573" max="4573" width="13.140625" style="297" bestFit="1" customWidth="1"/>
    <col min="4574" max="4591" width="5.7109375" style="297" customWidth="1"/>
    <col min="4592" max="4592" width="12" style="297" bestFit="1" customWidth="1"/>
    <col min="4593" max="4593" width="13.140625" style="297" bestFit="1" customWidth="1"/>
    <col min="4594" max="4610" width="5.7109375" style="297" customWidth="1"/>
    <col min="4611" max="4611" width="2.85546875" style="297" bestFit="1" customWidth="1"/>
    <col min="4612" max="4612" width="7.7109375" style="297" bestFit="1" customWidth="1"/>
    <col min="4613" max="4613" width="10.5703125" style="297" bestFit="1" customWidth="1"/>
    <col min="4614" max="4631" width="5.7109375" style="297" customWidth="1"/>
    <col min="4632" max="4632" width="16.5703125" style="297" bestFit="1" customWidth="1"/>
    <col min="4633" max="4633" width="10.5703125" style="297" bestFit="1" customWidth="1"/>
    <col min="4634" max="4651" width="5.7109375" style="297" customWidth="1"/>
    <col min="4652" max="4652" width="2.85546875" style="297" customWidth="1"/>
    <col min="4653" max="4653" width="15.42578125" style="297" bestFit="1" customWidth="1"/>
    <col min="4654" max="4654" width="1.85546875" style="297" bestFit="1" customWidth="1"/>
    <col min="4655" max="4655" width="2.85546875" style="297" bestFit="1" customWidth="1"/>
    <col min="4656" max="4656" width="15.42578125" style="297" bestFit="1" customWidth="1"/>
    <col min="4657" max="4657" width="3.140625" style="297" bestFit="1" customWidth="1"/>
    <col min="4658" max="4658" width="3.42578125" style="297" bestFit="1" customWidth="1"/>
    <col min="4659" max="4659" width="15.42578125" style="297" bestFit="1" customWidth="1"/>
    <col min="4660" max="4661" width="2.5703125" style="297" bestFit="1" customWidth="1"/>
    <col min="4662" max="4663" width="2.85546875" style="297" customWidth="1"/>
    <col min="4664" max="4664" width="4.140625" style="297" customWidth="1"/>
    <col min="4665" max="4665" width="15.42578125" style="298" bestFit="1" customWidth="1"/>
    <col min="4666" max="4672" width="5.7109375" style="297" customWidth="1"/>
    <col min="4673" max="4673" width="10.42578125" style="297" bestFit="1" customWidth="1"/>
    <col min="4674" max="4674" width="13.140625" style="297" bestFit="1" customWidth="1"/>
    <col min="4675" max="4676" width="5.7109375" style="297" customWidth="1"/>
    <col min="4677" max="4677" width="15.42578125" style="298" bestFit="1" customWidth="1"/>
    <col min="4678" max="4678" width="5.5703125" style="297" bestFit="1" customWidth="1"/>
    <col min="4679" max="4679" width="15.42578125" style="297" bestFit="1" customWidth="1"/>
    <col min="4680" max="4680" width="9" style="297" bestFit="1" customWidth="1"/>
    <col min="4681" max="4682" width="6" style="297" bestFit="1" customWidth="1"/>
    <col min="4683" max="4683" width="5.7109375" style="297" customWidth="1"/>
    <col min="4684" max="4684" width="13.140625" style="297" bestFit="1" customWidth="1"/>
    <col min="4685" max="4702" width="5.7109375" style="297" customWidth="1"/>
    <col min="4703" max="4703" width="12" style="297" bestFit="1" customWidth="1"/>
    <col min="4704" max="4704" width="13.140625" style="297" bestFit="1" customWidth="1"/>
    <col min="4705" max="4721" width="5.7109375" style="297" customWidth="1"/>
    <col min="4722" max="4722" width="2.85546875" style="297" bestFit="1" customWidth="1"/>
    <col min="4723" max="4723" width="7.7109375" style="297" bestFit="1" customWidth="1"/>
    <col min="4724" max="4724" width="10.5703125" style="297" bestFit="1" customWidth="1"/>
    <col min="4725" max="4742" width="5.7109375" style="297" customWidth="1"/>
    <col min="4743" max="4743" width="16.5703125" style="297" bestFit="1" customWidth="1"/>
    <col min="4744" max="4744" width="10.5703125" style="297" bestFit="1" customWidth="1"/>
    <col min="4745" max="4762" width="5.7109375" style="297" customWidth="1"/>
    <col min="4763" max="4763" width="2.85546875" style="297" customWidth="1"/>
    <col min="4764" max="4764" width="15.42578125" style="297" bestFit="1" customWidth="1"/>
    <col min="4765" max="4765" width="1.85546875" style="297" bestFit="1" customWidth="1"/>
    <col min="4766" max="4766" width="2.85546875" style="297" bestFit="1" customWidth="1"/>
    <col min="4767" max="4767" width="15.42578125" style="297" bestFit="1" customWidth="1"/>
    <col min="4768" max="4768" width="3.140625" style="297" bestFit="1" customWidth="1"/>
    <col min="4769" max="4769" width="3.42578125" style="297" bestFit="1" customWidth="1"/>
    <col min="4770" max="4770" width="15.42578125" style="297" bestFit="1" customWidth="1"/>
    <col min="4771" max="4772" width="2.5703125" style="297" bestFit="1" customWidth="1"/>
    <col min="4773" max="4774" width="2.85546875" style="297" customWidth="1"/>
    <col min="4775" max="4775" width="4.140625" style="297" customWidth="1"/>
    <col min="4776" max="4776" width="15.42578125" style="298" bestFit="1" customWidth="1"/>
    <col min="4777" max="4783" width="5.7109375" style="297" customWidth="1"/>
    <col min="4784" max="4784" width="10.42578125" style="297" bestFit="1" customWidth="1"/>
    <col min="4785" max="4785" width="13.140625" style="297" bestFit="1" customWidth="1"/>
    <col min="4786" max="4787" width="5.7109375" style="297" customWidth="1"/>
    <col min="4788" max="4788" width="15.42578125" style="298" bestFit="1" customWidth="1"/>
    <col min="4789" max="4789" width="5.5703125" style="297" bestFit="1" customWidth="1"/>
    <col min="4790" max="4790" width="15.42578125" style="297" bestFit="1" customWidth="1"/>
    <col min="4791" max="4791" width="9" style="297" bestFit="1" customWidth="1"/>
    <col min="4792" max="4793" width="6" style="297" bestFit="1" customWidth="1"/>
    <col min="4794" max="4794" width="5.7109375" style="297" customWidth="1"/>
    <col min="4795" max="4795" width="13.140625" style="297" bestFit="1" customWidth="1"/>
    <col min="4796" max="4813" width="5.7109375" style="297" customWidth="1"/>
    <col min="4814" max="4814" width="12" style="297" bestFit="1" customWidth="1"/>
    <col min="4815" max="4815" width="13.140625" style="297" bestFit="1" customWidth="1"/>
    <col min="4816" max="4832" width="5.7109375" style="297" customWidth="1"/>
    <col min="4833" max="4833" width="2.85546875" style="297" bestFit="1" customWidth="1"/>
    <col min="4834" max="4834" width="7.7109375" style="297" bestFit="1" customWidth="1"/>
    <col min="4835" max="4835" width="10.5703125" style="297" bestFit="1" customWidth="1"/>
    <col min="4836" max="4853" width="5.7109375" style="297" customWidth="1"/>
    <col min="4854" max="4854" width="16.5703125" style="297" bestFit="1" customWidth="1"/>
    <col min="4855" max="4855" width="10.5703125" style="297" bestFit="1" customWidth="1"/>
    <col min="4856" max="4873" width="5.7109375" style="297" customWidth="1"/>
    <col min="4874" max="4874" width="2.85546875" style="297" customWidth="1"/>
    <col min="4875" max="4875" width="15.42578125" style="297" bestFit="1" customWidth="1"/>
    <col min="4876" max="4876" width="1.85546875" style="297" bestFit="1" customWidth="1"/>
    <col min="4877" max="4877" width="2.85546875" style="297" bestFit="1" customWidth="1"/>
    <col min="4878" max="4878" width="15.42578125" style="297" bestFit="1" customWidth="1"/>
    <col min="4879" max="4879" width="3.140625" style="297" bestFit="1" customWidth="1"/>
    <col min="4880" max="4880" width="3.42578125" style="297" bestFit="1" customWidth="1"/>
    <col min="4881" max="4881" width="15.42578125" style="297" bestFit="1" customWidth="1"/>
    <col min="4882" max="4883" width="2.5703125" style="297" bestFit="1" customWidth="1"/>
    <col min="4884" max="4885" width="2.85546875" style="297" customWidth="1"/>
    <col min="4886" max="4886" width="4.140625" style="297" customWidth="1"/>
    <col min="4887" max="4887" width="15.42578125" style="298" bestFit="1" customWidth="1"/>
    <col min="4888" max="4894" width="5.7109375" style="297" customWidth="1"/>
    <col min="4895" max="4895" width="10.42578125" style="297" bestFit="1" customWidth="1"/>
    <col min="4896" max="4896" width="13.140625" style="297" bestFit="1" customWidth="1"/>
    <col min="4897" max="4898" width="5.7109375" style="297" customWidth="1"/>
    <col min="4899" max="4899" width="15.42578125" style="298" bestFit="1" customWidth="1"/>
    <col min="4900" max="4900" width="5.5703125" style="297" bestFit="1" customWidth="1"/>
    <col min="4901" max="4901" width="15.42578125" style="297" bestFit="1" customWidth="1"/>
    <col min="4902" max="4902" width="9" style="297" bestFit="1" customWidth="1"/>
    <col min="4903" max="4904" width="6" style="297" bestFit="1" customWidth="1"/>
    <col min="4905" max="4905" width="5.7109375" style="297" customWidth="1"/>
    <col min="4906" max="4906" width="13.140625" style="297" bestFit="1" customWidth="1"/>
    <col min="4907" max="4924" width="5.7109375" style="297" customWidth="1"/>
    <col min="4925" max="4925" width="12" style="297" bestFit="1" customWidth="1"/>
    <col min="4926" max="4926" width="13.140625" style="297" bestFit="1" customWidth="1"/>
    <col min="4927" max="4943" width="5.7109375" style="297" customWidth="1"/>
    <col min="4944" max="4944" width="2.85546875" style="297" bestFit="1" customWidth="1"/>
    <col min="4945" max="4945" width="7.7109375" style="297" bestFit="1" customWidth="1"/>
    <col min="4946" max="4946" width="10.5703125" style="297" bestFit="1" customWidth="1"/>
    <col min="4947" max="4964" width="5.7109375" style="297" customWidth="1"/>
    <col min="4965" max="4965" width="16.5703125" style="297" bestFit="1" customWidth="1"/>
    <col min="4966" max="4966" width="10.5703125" style="297" bestFit="1" customWidth="1"/>
    <col min="4967" max="4984" width="5.7109375" style="297" customWidth="1"/>
    <col min="4985" max="4985" width="2.85546875" style="297" customWidth="1"/>
    <col min="4986" max="4986" width="15.42578125" style="297" bestFit="1" customWidth="1"/>
    <col min="4987" max="4987" width="1.85546875" style="297" bestFit="1" customWidth="1"/>
    <col min="4988" max="4988" width="2.85546875" style="297" bestFit="1" customWidth="1"/>
    <col min="4989" max="4989" width="15.42578125" style="297" bestFit="1" customWidth="1"/>
    <col min="4990" max="4990" width="3.140625" style="297" bestFit="1" customWidth="1"/>
    <col min="4991" max="4991" width="3.42578125" style="297" bestFit="1" customWidth="1"/>
    <col min="4992" max="4992" width="15.42578125" style="297" bestFit="1" customWidth="1"/>
    <col min="4993" max="4994" width="2.5703125" style="297" bestFit="1" customWidth="1"/>
    <col min="4995" max="4996" width="2.85546875" style="297" customWidth="1"/>
    <col min="4997" max="4997" width="4.140625" style="297" customWidth="1"/>
    <col min="4998" max="4998" width="15.42578125" style="298" bestFit="1" customWidth="1"/>
    <col min="4999" max="5005" width="5.7109375" style="297" customWidth="1"/>
    <col min="5006" max="5006" width="10.42578125" style="297" bestFit="1" customWidth="1"/>
    <col min="5007" max="5007" width="13.140625" style="297" bestFit="1" customWidth="1"/>
    <col min="5008" max="5009" width="5.7109375" style="297" customWidth="1"/>
    <col min="5010" max="5010" width="15.42578125" style="298" bestFit="1" customWidth="1"/>
    <col min="5011" max="5011" width="5.5703125" style="297" bestFit="1" customWidth="1"/>
    <col min="5012" max="5012" width="15.42578125" style="297" bestFit="1" customWidth="1"/>
    <col min="5013" max="5013" width="9" style="297" bestFit="1" customWidth="1"/>
    <col min="5014" max="5015" width="6" style="297" bestFit="1" customWidth="1"/>
    <col min="5016" max="5016" width="5.7109375" style="297" customWidth="1"/>
    <col min="5017" max="5017" width="13.140625" style="297" bestFit="1" customWidth="1"/>
    <col min="5018" max="5035" width="5.7109375" style="297" customWidth="1"/>
    <col min="5036" max="5036" width="12" style="297" bestFit="1" customWidth="1"/>
    <col min="5037" max="5037" width="13.140625" style="297" bestFit="1" customWidth="1"/>
    <col min="5038" max="5054" width="5.7109375" style="297" customWidth="1"/>
    <col min="5055" max="5055" width="2.85546875" style="297" bestFit="1" customWidth="1"/>
    <col min="5056" max="5056" width="7.7109375" style="297" bestFit="1" customWidth="1"/>
    <col min="5057" max="5057" width="10.5703125" style="297" bestFit="1" customWidth="1"/>
    <col min="5058" max="5075" width="5.7109375" style="297" customWidth="1"/>
    <col min="5076" max="5076" width="16.5703125" style="297" bestFit="1" customWidth="1"/>
    <col min="5077" max="5077" width="10.5703125" style="297" bestFit="1" customWidth="1"/>
    <col min="5078" max="5095" width="5.7109375" style="297" customWidth="1"/>
    <col min="5096" max="5096" width="2.85546875" style="297" customWidth="1"/>
    <col min="5097" max="5097" width="15.42578125" style="297" bestFit="1" customWidth="1"/>
    <col min="5098" max="5098" width="1.85546875" style="297" bestFit="1" customWidth="1"/>
    <col min="5099" max="5099" width="2.85546875" style="297" bestFit="1" customWidth="1"/>
    <col min="5100" max="5100" width="15.42578125" style="297" bestFit="1" customWidth="1"/>
    <col min="5101" max="5101" width="3.140625" style="297" bestFit="1" customWidth="1"/>
    <col min="5102" max="5102" width="3.42578125" style="297" bestFit="1" customWidth="1"/>
    <col min="5103" max="5103" width="15.42578125" style="297" bestFit="1" customWidth="1"/>
    <col min="5104" max="5105" width="2.5703125" style="297" bestFit="1" customWidth="1"/>
    <col min="5106" max="5107" width="2.85546875" style="297" customWidth="1"/>
    <col min="5108" max="5108" width="4.140625" style="297" customWidth="1"/>
    <col min="5109" max="5109" width="15.42578125" style="298" bestFit="1" customWidth="1"/>
    <col min="5110" max="5116" width="5.7109375" style="297" customWidth="1"/>
    <col min="5117" max="5117" width="10.42578125" style="297" bestFit="1" customWidth="1"/>
    <col min="5118" max="5118" width="13.140625" style="297" bestFit="1" customWidth="1"/>
    <col min="5119" max="5120" width="5.7109375" style="297" customWidth="1"/>
    <col min="5121" max="5121" width="15.42578125" style="298" bestFit="1" customWidth="1"/>
    <col min="5122" max="5122" width="5.5703125" style="297" bestFit="1" customWidth="1"/>
    <col min="5123" max="5123" width="15.42578125" style="297" bestFit="1" customWidth="1"/>
    <col min="5124" max="5124" width="9" style="297" bestFit="1" customWidth="1"/>
    <col min="5125" max="5126" width="6" style="297" bestFit="1" customWidth="1"/>
    <col min="5127" max="5127" width="5.7109375" style="297" customWidth="1"/>
    <col min="5128" max="5128" width="13.140625" style="297" bestFit="1" customWidth="1"/>
    <col min="5129" max="5146" width="5.7109375" style="297" customWidth="1"/>
    <col min="5147" max="5147" width="12" style="297" bestFit="1" customWidth="1"/>
    <col min="5148" max="5148" width="13.140625" style="297" bestFit="1" customWidth="1"/>
    <col min="5149" max="5165" width="5.7109375" style="297" customWidth="1"/>
    <col min="5166" max="5166" width="2.85546875" style="297" bestFit="1" customWidth="1"/>
    <col min="5167" max="5167" width="7.7109375" style="297" bestFit="1" customWidth="1"/>
    <col min="5168" max="5168" width="10.5703125" style="297" bestFit="1" customWidth="1"/>
    <col min="5169" max="5186" width="5.7109375" style="297" customWidth="1"/>
    <col min="5187" max="5187" width="16.5703125" style="297" bestFit="1" customWidth="1"/>
    <col min="5188" max="5188" width="10.5703125" style="297" bestFit="1" customWidth="1"/>
    <col min="5189" max="5206" width="5.7109375" style="297" customWidth="1"/>
    <col min="5207" max="5207" width="2.85546875" style="297" customWidth="1"/>
    <col min="5208" max="5208" width="15.42578125" style="297" bestFit="1" customWidth="1"/>
    <col min="5209" max="5209" width="1.85546875" style="297" bestFit="1" customWidth="1"/>
    <col min="5210" max="5210" width="2.85546875" style="297" bestFit="1" customWidth="1"/>
    <col min="5211" max="5211" width="15.42578125" style="297" bestFit="1" customWidth="1"/>
    <col min="5212" max="5212" width="3.140625" style="297" bestFit="1" customWidth="1"/>
    <col min="5213" max="5213" width="3.42578125" style="297" bestFit="1" customWidth="1"/>
    <col min="5214" max="5214" width="15.42578125" style="297" bestFit="1" customWidth="1"/>
    <col min="5215" max="5216" width="2.5703125" style="297" bestFit="1" customWidth="1"/>
    <col min="5217" max="5218" width="2.85546875" style="297" customWidth="1"/>
    <col min="5219" max="5219" width="4.140625" style="297" customWidth="1"/>
    <col min="5220" max="5220" width="15.42578125" style="298" bestFit="1" customWidth="1"/>
    <col min="5221" max="5227" width="5.7109375" style="297" customWidth="1"/>
    <col min="5228" max="5228" width="10.42578125" style="297" bestFit="1" customWidth="1"/>
    <col min="5229" max="5229" width="13.140625" style="297" bestFit="1" customWidth="1"/>
    <col min="5230" max="5231" width="5.7109375" style="297" customWidth="1"/>
    <col min="5232" max="5232" width="15.42578125" style="298" bestFit="1" customWidth="1"/>
    <col min="5233" max="5233" width="5.5703125" style="297" bestFit="1" customWidth="1"/>
    <col min="5234" max="5234" width="15.42578125" style="297" bestFit="1" customWidth="1"/>
    <col min="5235" max="5235" width="9" style="297" bestFit="1" customWidth="1"/>
    <col min="5236" max="5237" width="6" style="297" bestFit="1" customWidth="1"/>
    <col min="5238" max="5238" width="5.7109375" style="297" customWidth="1"/>
    <col min="5239" max="5239" width="13.140625" style="297" bestFit="1" customWidth="1"/>
    <col min="5240" max="5257" width="5.7109375" style="297" customWidth="1"/>
    <col min="5258" max="5258" width="12" style="297" bestFit="1" customWidth="1"/>
    <col min="5259" max="5259" width="13.140625" style="297" bestFit="1" customWidth="1"/>
    <col min="5260" max="5276" width="5.7109375" style="297" customWidth="1"/>
    <col min="5277" max="5277" width="2.85546875" style="297" bestFit="1" customWidth="1"/>
    <col min="5278" max="5278" width="7.7109375" style="297" bestFit="1" customWidth="1"/>
    <col min="5279" max="5279" width="10.5703125" style="297" bestFit="1" customWidth="1"/>
    <col min="5280" max="5297" width="5.7109375" style="297" customWidth="1"/>
    <col min="5298" max="5298" width="16.5703125" style="297" bestFit="1" customWidth="1"/>
    <col min="5299" max="5299" width="10.5703125" style="297" bestFit="1" customWidth="1"/>
    <col min="5300" max="5317" width="5.7109375" style="297" customWidth="1"/>
    <col min="5318" max="5318" width="2.85546875" style="297" customWidth="1"/>
    <col min="5319" max="5319" width="15.42578125" style="297" bestFit="1" customWidth="1"/>
    <col min="5320" max="5320" width="1.85546875" style="297" bestFit="1" customWidth="1"/>
    <col min="5321" max="5321" width="2.85546875" style="297" bestFit="1" customWidth="1"/>
    <col min="5322" max="5322" width="15.42578125" style="297" bestFit="1" customWidth="1"/>
    <col min="5323" max="5323" width="3.140625" style="297" bestFit="1" customWidth="1"/>
    <col min="5324" max="5324" width="3.42578125" style="297" bestFit="1" customWidth="1"/>
    <col min="5325" max="5325" width="15.42578125" style="297" bestFit="1" customWidth="1"/>
    <col min="5326" max="5327" width="2.5703125" style="297" bestFit="1" customWidth="1"/>
    <col min="5328" max="5329" width="2.85546875" style="297" customWidth="1"/>
    <col min="5330" max="5330" width="4.140625" style="297" customWidth="1"/>
    <col min="5331" max="5331" width="15.42578125" style="298" bestFit="1" customWidth="1"/>
    <col min="5332" max="5338" width="5.7109375" style="297" customWidth="1"/>
    <col min="5339" max="5339" width="10.42578125" style="297" bestFit="1" customWidth="1"/>
    <col min="5340" max="5340" width="13.140625" style="297" bestFit="1" customWidth="1"/>
    <col min="5341" max="5342" width="5.7109375" style="297" customWidth="1"/>
    <col min="5343" max="5343" width="15.42578125" style="298" bestFit="1" customWidth="1"/>
    <col min="5344" max="5344" width="5.5703125" style="297" bestFit="1" customWidth="1"/>
    <col min="5345" max="5345" width="15.42578125" style="297" bestFit="1" customWidth="1"/>
    <col min="5346" max="5346" width="9" style="297" bestFit="1" customWidth="1"/>
    <col min="5347" max="5348" width="6" style="297" bestFit="1" customWidth="1"/>
    <col min="5349" max="5349" width="5.7109375" style="297" customWidth="1"/>
    <col min="5350" max="5350" width="13.140625" style="297" bestFit="1" customWidth="1"/>
    <col min="5351" max="5368" width="5.7109375" style="297" customWidth="1"/>
    <col min="5369" max="5369" width="12" style="297" bestFit="1" customWidth="1"/>
    <col min="5370" max="5370" width="13.140625" style="297" bestFit="1" customWidth="1"/>
    <col min="5371" max="5387" width="5.7109375" style="297" customWidth="1"/>
    <col min="5388" max="5388" width="2.85546875" style="297" bestFit="1" customWidth="1"/>
    <col min="5389" max="5389" width="7.7109375" style="297" bestFit="1" customWidth="1"/>
    <col min="5390" max="5390" width="10.5703125" style="297" bestFit="1" customWidth="1"/>
    <col min="5391" max="5408" width="5.7109375" style="297" customWidth="1"/>
    <col min="5409" max="5409" width="16.5703125" style="297" bestFit="1" customWidth="1"/>
    <col min="5410" max="5410" width="10.5703125" style="297" bestFit="1" customWidth="1"/>
    <col min="5411" max="5428" width="5.7109375" style="297" customWidth="1"/>
    <col min="5429" max="5429" width="2.85546875" style="297" customWidth="1"/>
    <col min="5430" max="5430" width="15.42578125" style="297" bestFit="1" customWidth="1"/>
    <col min="5431" max="5431" width="1.85546875" style="297" bestFit="1" customWidth="1"/>
    <col min="5432" max="5432" width="2.85546875" style="297" bestFit="1" customWidth="1"/>
    <col min="5433" max="5433" width="15.42578125" style="297" bestFit="1" customWidth="1"/>
    <col min="5434" max="5434" width="3.140625" style="297" bestFit="1" customWidth="1"/>
    <col min="5435" max="5435" width="3.42578125" style="297" bestFit="1" customWidth="1"/>
    <col min="5436" max="5436" width="15.42578125" style="297" bestFit="1" customWidth="1"/>
    <col min="5437" max="5438" width="2.5703125" style="297" bestFit="1" customWidth="1"/>
    <col min="5439" max="5440" width="2.85546875" style="297" customWidth="1"/>
    <col min="5441" max="5441" width="4.140625" style="297" customWidth="1"/>
    <col min="5442" max="5442" width="15.42578125" style="298" bestFit="1" customWidth="1"/>
    <col min="5443" max="5449" width="5.7109375" style="297" customWidth="1"/>
    <col min="5450" max="5450" width="10.42578125" style="297" bestFit="1" customWidth="1"/>
    <col min="5451" max="5451" width="13.140625" style="297" bestFit="1" customWidth="1"/>
    <col min="5452" max="5453" width="5.7109375" style="297" customWidth="1"/>
    <col min="5454" max="5454" width="15.42578125" style="298" bestFit="1" customWidth="1"/>
    <col min="5455" max="5455" width="5.5703125" style="297" bestFit="1" customWidth="1"/>
    <col min="5456" max="5456" width="15.42578125" style="297" bestFit="1" customWidth="1"/>
    <col min="5457" max="5457" width="9" style="297" bestFit="1" customWidth="1"/>
    <col min="5458" max="5459" width="6" style="297" bestFit="1" customWidth="1"/>
    <col min="5460" max="5460" width="5.7109375" style="297" customWidth="1"/>
    <col min="5461" max="5461" width="13.140625" style="297" bestFit="1" customWidth="1"/>
    <col min="5462" max="5479" width="5.7109375" style="297" customWidth="1"/>
    <col min="5480" max="5480" width="12" style="297" bestFit="1" customWidth="1"/>
    <col min="5481" max="5481" width="13.140625" style="297" bestFit="1" customWidth="1"/>
    <col min="5482" max="5498" width="5.7109375" style="297" customWidth="1"/>
    <col min="5499" max="5499" width="2.85546875" style="297" bestFit="1" customWidth="1"/>
    <col min="5500" max="5500" width="7.7109375" style="297" bestFit="1" customWidth="1"/>
    <col min="5501" max="5501" width="10.5703125" style="297" bestFit="1" customWidth="1"/>
    <col min="5502" max="5519" width="5.7109375" style="297" customWidth="1"/>
    <col min="5520" max="5520" width="16.5703125" style="297" bestFit="1" customWidth="1"/>
    <col min="5521" max="5521" width="10.5703125" style="297" bestFit="1" customWidth="1"/>
    <col min="5522" max="5539" width="5.7109375" style="297" customWidth="1"/>
    <col min="5540" max="5540" width="2.85546875" style="297" customWidth="1"/>
    <col min="5541" max="5541" width="15.42578125" style="297" bestFit="1" customWidth="1"/>
    <col min="5542" max="5542" width="1.85546875" style="297" bestFit="1" customWidth="1"/>
    <col min="5543" max="5543" width="2.85546875" style="297" bestFit="1" customWidth="1"/>
    <col min="5544" max="5544" width="15.42578125" style="297" bestFit="1" customWidth="1"/>
    <col min="5545" max="5545" width="3.140625" style="297" bestFit="1" customWidth="1"/>
    <col min="5546" max="5546" width="3.42578125" style="297" bestFit="1" customWidth="1"/>
    <col min="5547" max="5547" width="15.42578125" style="297" bestFit="1" customWidth="1"/>
    <col min="5548" max="5549" width="2.5703125" style="297" bestFit="1" customWidth="1"/>
    <col min="5550" max="5551" width="2.85546875" style="297" customWidth="1"/>
    <col min="5552" max="5552" width="4.140625" style="297" customWidth="1"/>
    <col min="5553" max="5553" width="15.42578125" style="298" bestFit="1" customWidth="1"/>
    <col min="5554" max="5560" width="5.7109375" style="297" customWidth="1"/>
    <col min="5561" max="5561" width="10.42578125" style="297" bestFit="1" customWidth="1"/>
    <col min="5562" max="5562" width="13.140625" style="297" bestFit="1" customWidth="1"/>
    <col min="5563" max="5564" width="5.7109375" style="297" customWidth="1"/>
    <col min="5565" max="5565" width="15.42578125" style="298" bestFit="1" customWidth="1"/>
    <col min="5566" max="5566" width="5.5703125" style="297" bestFit="1" customWidth="1"/>
    <col min="5567" max="5567" width="15.42578125" style="297" bestFit="1" customWidth="1"/>
    <col min="5568" max="5568" width="9" style="297" bestFit="1" customWidth="1"/>
    <col min="5569" max="5570" width="6" style="297" bestFit="1" customWidth="1"/>
    <col min="5571" max="5571" width="5.7109375" style="297" customWidth="1"/>
    <col min="5572" max="5572" width="13.140625" style="297" bestFit="1" customWidth="1"/>
    <col min="5573" max="5590" width="5.7109375" style="297" customWidth="1"/>
    <col min="5591" max="5591" width="12" style="297" bestFit="1" customWidth="1"/>
    <col min="5592" max="5592" width="13.140625" style="297" bestFit="1" customWidth="1"/>
    <col min="5593" max="5609" width="5.7109375" style="297" customWidth="1"/>
    <col min="5610" max="5610" width="2.85546875" style="297" bestFit="1" customWidth="1"/>
    <col min="5611" max="5611" width="7.7109375" style="297" bestFit="1" customWidth="1"/>
    <col min="5612" max="5612" width="10.5703125" style="297" bestFit="1" customWidth="1"/>
    <col min="5613" max="5630" width="5.7109375" style="297" customWidth="1"/>
    <col min="5631" max="5631" width="16.5703125" style="297" bestFit="1" customWidth="1"/>
    <col min="5632" max="5632" width="10.5703125" style="297" bestFit="1" customWidth="1"/>
    <col min="5633" max="5650" width="5.7109375" style="297" customWidth="1"/>
    <col min="5651" max="5651" width="2.85546875" style="297" customWidth="1"/>
    <col min="5652" max="5652" width="15.42578125" style="297" bestFit="1" customWidth="1"/>
    <col min="5653" max="5653" width="1.85546875" style="297" bestFit="1" customWidth="1"/>
    <col min="5654" max="5654" width="2.85546875" style="297" bestFit="1" customWidth="1"/>
    <col min="5655" max="5655" width="15.42578125" style="297" bestFit="1" customWidth="1"/>
    <col min="5656" max="5656" width="3.140625" style="297" bestFit="1" customWidth="1"/>
    <col min="5657" max="5657" width="3.42578125" style="297" bestFit="1" customWidth="1"/>
    <col min="5658" max="5658" width="15.42578125" style="297" bestFit="1" customWidth="1"/>
    <col min="5659" max="5660" width="2.5703125" style="297" bestFit="1" customWidth="1"/>
    <col min="5661" max="5662" width="2.85546875" style="297" customWidth="1"/>
    <col min="5663" max="5663" width="4.140625" style="297" customWidth="1"/>
    <col min="5664" max="5664" width="15.42578125" style="298" bestFit="1" customWidth="1"/>
    <col min="5665" max="5671" width="5.7109375" style="297" customWidth="1"/>
    <col min="5672" max="5672" width="10.42578125" style="297" bestFit="1" customWidth="1"/>
    <col min="5673" max="5673" width="13.140625" style="297" bestFit="1" customWidth="1"/>
    <col min="5674" max="5675" width="5.7109375" style="297" customWidth="1"/>
    <col min="5676" max="5676" width="15.42578125" style="298" bestFit="1" customWidth="1"/>
    <col min="5677" max="5677" width="5.5703125" style="297" bestFit="1" customWidth="1"/>
    <col min="5678" max="5678" width="15.42578125" style="297" bestFit="1" customWidth="1"/>
    <col min="5679" max="5679" width="9" style="297" bestFit="1" customWidth="1"/>
    <col min="5680" max="5681" width="6" style="297" bestFit="1" customWidth="1"/>
    <col min="5682" max="5682" width="5.7109375" style="297" customWidth="1"/>
    <col min="5683" max="5683" width="13.140625" style="297" bestFit="1" customWidth="1"/>
    <col min="5684" max="5701" width="5.7109375" style="297" customWidth="1"/>
    <col min="5702" max="5702" width="12" style="297" bestFit="1" customWidth="1"/>
    <col min="5703" max="5703" width="13.140625" style="297" bestFit="1" customWidth="1"/>
    <col min="5704" max="5720" width="5.7109375" style="297" customWidth="1"/>
    <col min="5721" max="5721" width="2.85546875" style="297" bestFit="1" customWidth="1"/>
    <col min="5722" max="5722" width="7.7109375" style="297" bestFit="1" customWidth="1"/>
    <col min="5723" max="5723" width="10.5703125" style="297" bestFit="1" customWidth="1"/>
    <col min="5724" max="5741" width="5.7109375" style="297" customWidth="1"/>
    <col min="5742" max="5742" width="16.5703125" style="297" bestFit="1" customWidth="1"/>
    <col min="5743" max="5743" width="10.5703125" style="297" bestFit="1" customWidth="1"/>
    <col min="5744" max="5761" width="5.7109375" style="297" customWidth="1"/>
    <col min="5762" max="5762" width="2.85546875" style="297" customWidth="1"/>
    <col min="5763" max="5763" width="15.42578125" style="297" bestFit="1" customWidth="1"/>
    <col min="5764" max="5764" width="1.85546875" style="297" bestFit="1" customWidth="1"/>
    <col min="5765" max="5765" width="2.85546875" style="297" bestFit="1" customWidth="1"/>
    <col min="5766" max="5766" width="15.42578125" style="297" bestFit="1" customWidth="1"/>
    <col min="5767" max="5767" width="3.140625" style="297" bestFit="1" customWidth="1"/>
    <col min="5768" max="5768" width="3.42578125" style="297" bestFit="1" customWidth="1"/>
    <col min="5769" max="5769" width="15.42578125" style="297" bestFit="1" customWidth="1"/>
    <col min="5770" max="5771" width="2.5703125" style="297" bestFit="1" customWidth="1"/>
    <col min="5772" max="5773" width="2.85546875" style="297" customWidth="1"/>
    <col min="5774" max="5774" width="4.140625" style="297" customWidth="1"/>
    <col min="5775" max="5775" width="15.42578125" style="298" bestFit="1" customWidth="1"/>
    <col min="5776" max="5782" width="5.7109375" style="297" customWidth="1"/>
    <col min="5783" max="5783" width="10.42578125" style="297" bestFit="1" customWidth="1"/>
    <col min="5784" max="5784" width="13.140625" style="297" bestFit="1" customWidth="1"/>
    <col min="5785" max="5786" width="5.7109375" style="297" customWidth="1"/>
    <col min="5787" max="5787" width="15.42578125" style="298" bestFit="1" customWidth="1"/>
    <col min="5788" max="5788" width="5.5703125" style="297" bestFit="1" customWidth="1"/>
    <col min="5789" max="5789" width="15.42578125" style="297" bestFit="1" customWidth="1"/>
    <col min="5790" max="5790" width="9" style="297" bestFit="1" customWidth="1"/>
    <col min="5791" max="5792" width="6" style="297" bestFit="1" customWidth="1"/>
    <col min="5793" max="5793" width="5.7109375" style="297" customWidth="1"/>
    <col min="5794" max="5794" width="13.140625" style="297" bestFit="1" customWidth="1"/>
    <col min="5795" max="5812" width="5.7109375" style="297" customWidth="1"/>
    <col min="5813" max="5813" width="12" style="297" bestFit="1" customWidth="1"/>
    <col min="5814" max="5814" width="13.140625" style="297" bestFit="1" customWidth="1"/>
    <col min="5815" max="5831" width="5.7109375" style="297" customWidth="1"/>
    <col min="5832" max="5832" width="2.85546875" style="297" bestFit="1" customWidth="1"/>
    <col min="5833" max="5833" width="7.7109375" style="297" bestFit="1" customWidth="1"/>
    <col min="5834" max="5834" width="10.5703125" style="297" bestFit="1" customWidth="1"/>
    <col min="5835" max="5852" width="5.7109375" style="297" customWidth="1"/>
    <col min="5853" max="5853" width="16.5703125" style="297" bestFit="1" customWidth="1"/>
    <col min="5854" max="5854" width="10.5703125" style="297" bestFit="1" customWidth="1"/>
    <col min="5855" max="5872" width="5.7109375" style="297" customWidth="1"/>
    <col min="5873" max="5873" width="2.85546875" style="297" customWidth="1"/>
    <col min="5874" max="5874" width="15.42578125" style="297" bestFit="1" customWidth="1"/>
    <col min="5875" max="5875" width="1.85546875" style="297" bestFit="1" customWidth="1"/>
    <col min="5876" max="5876" width="2.85546875" style="297" bestFit="1" customWidth="1"/>
    <col min="5877" max="5877" width="15.42578125" style="297" bestFit="1" customWidth="1"/>
    <col min="5878" max="5878" width="3.140625" style="297" bestFit="1" customWidth="1"/>
    <col min="5879" max="5879" width="3.42578125" style="297" bestFit="1" customWidth="1"/>
    <col min="5880" max="5880" width="15.42578125" style="297" bestFit="1" customWidth="1"/>
    <col min="5881" max="5882" width="2.5703125" style="297" bestFit="1" customWidth="1"/>
    <col min="5883" max="5884" width="2.85546875" style="297" customWidth="1"/>
    <col min="5885" max="5885" width="4.140625" style="297" customWidth="1"/>
    <col min="5886" max="5886" width="15.42578125" style="298" bestFit="1" customWidth="1"/>
    <col min="5887" max="5893" width="5.7109375" style="297" customWidth="1"/>
    <col min="5894" max="5894" width="10.42578125" style="297" bestFit="1" customWidth="1"/>
    <col min="5895" max="5895" width="13.140625" style="297" bestFit="1" customWidth="1"/>
    <col min="5896" max="5897" width="5.7109375" style="297" customWidth="1"/>
    <col min="5898" max="5898" width="15.42578125" style="298" bestFit="1" customWidth="1"/>
    <col min="5899" max="5899" width="5.5703125" style="297" bestFit="1" customWidth="1"/>
    <col min="5900" max="5900" width="15.42578125" style="297" bestFit="1" customWidth="1"/>
    <col min="5901" max="5901" width="9" style="297" bestFit="1" customWidth="1"/>
    <col min="5902" max="5903" width="6" style="297" bestFit="1" customWidth="1"/>
    <col min="5904" max="5904" width="5.7109375" style="297" customWidth="1"/>
    <col min="5905" max="5905" width="13.140625" style="297" bestFit="1" customWidth="1"/>
    <col min="5906" max="5923" width="5.7109375" style="297" customWidth="1"/>
    <col min="5924" max="5924" width="12" style="297" bestFit="1" customWidth="1"/>
    <col min="5925" max="5925" width="13.140625" style="297" bestFit="1" customWidth="1"/>
    <col min="5926" max="5942" width="5.7109375" style="297" customWidth="1"/>
    <col min="5943" max="5943" width="2.85546875" style="297" bestFit="1" customWidth="1"/>
    <col min="5944" max="5944" width="7.7109375" style="297" bestFit="1" customWidth="1"/>
    <col min="5945" max="5945" width="10.5703125" style="297" bestFit="1" customWidth="1"/>
    <col min="5946" max="5963" width="5.7109375" style="297" customWidth="1"/>
    <col min="5964" max="5964" width="16.5703125" style="297" bestFit="1" customWidth="1"/>
    <col min="5965" max="5965" width="10.5703125" style="297" bestFit="1" customWidth="1"/>
    <col min="5966" max="5983" width="5.7109375" style="297" customWidth="1"/>
    <col min="5984" max="5984" width="2.85546875" style="297" customWidth="1"/>
    <col min="5985" max="5985" width="15.42578125" style="297" bestFit="1" customWidth="1"/>
    <col min="5986" max="5986" width="1.85546875" style="297" bestFit="1" customWidth="1"/>
    <col min="5987" max="5987" width="2.85546875" style="297" bestFit="1" customWidth="1"/>
    <col min="5988" max="5988" width="15.42578125" style="297" bestFit="1" customWidth="1"/>
    <col min="5989" max="5989" width="3.140625" style="297" bestFit="1" customWidth="1"/>
    <col min="5990" max="5990" width="3.42578125" style="297" bestFit="1" customWidth="1"/>
    <col min="5991" max="5991" width="15.42578125" style="297" bestFit="1" customWidth="1"/>
    <col min="5992" max="5993" width="2.5703125" style="297" bestFit="1" customWidth="1"/>
    <col min="5994" max="5995" width="2.85546875" style="297" customWidth="1"/>
    <col min="5996" max="5996" width="4.140625" style="297" customWidth="1"/>
    <col min="5997" max="5997" width="15.42578125" style="298" bestFit="1" customWidth="1"/>
    <col min="5998" max="6004" width="5.7109375" style="297" customWidth="1"/>
    <col min="6005" max="6005" width="10.42578125" style="297" bestFit="1" customWidth="1"/>
    <col min="6006" max="6006" width="13.140625" style="297" bestFit="1" customWidth="1"/>
    <col min="6007" max="6008" width="5.7109375" style="297" customWidth="1"/>
    <col min="6009" max="6009" width="15.42578125" style="298" bestFit="1" customWidth="1"/>
    <col min="6010" max="6010" width="5.5703125" style="297" bestFit="1" customWidth="1"/>
    <col min="6011" max="6011" width="15.42578125" style="297" bestFit="1" customWidth="1"/>
    <col min="6012" max="6012" width="9" style="297" bestFit="1" customWidth="1"/>
    <col min="6013" max="6014" width="6" style="297" bestFit="1" customWidth="1"/>
    <col min="6015" max="6015" width="5.7109375" style="297" customWidth="1"/>
    <col min="6016" max="6016" width="13.140625" style="297" bestFit="1" customWidth="1"/>
    <col min="6017" max="6034" width="5.7109375" style="297" customWidth="1"/>
    <col min="6035" max="6035" width="12" style="297" bestFit="1" customWidth="1"/>
    <col min="6036" max="6036" width="13.140625" style="297" bestFit="1" customWidth="1"/>
    <col min="6037" max="6053" width="5.7109375" style="297" customWidth="1"/>
    <col min="6054" max="6054" width="2.85546875" style="297" bestFit="1" customWidth="1"/>
    <col min="6055" max="6055" width="7.7109375" style="297" bestFit="1" customWidth="1"/>
    <col min="6056" max="6056" width="10.5703125" style="297" bestFit="1" customWidth="1"/>
    <col min="6057" max="6074" width="5.7109375" style="297" customWidth="1"/>
    <col min="6075" max="6075" width="16.5703125" style="297" bestFit="1" customWidth="1"/>
    <col min="6076" max="6076" width="10.5703125" style="297" bestFit="1" customWidth="1"/>
    <col min="6077" max="6094" width="5.7109375" style="297" customWidth="1"/>
    <col min="6095" max="6095" width="2.85546875" style="297" customWidth="1"/>
    <col min="6096" max="6096" width="15.42578125" style="297" bestFit="1" customWidth="1"/>
    <col min="6097" max="6097" width="1.85546875" style="297" bestFit="1" customWidth="1"/>
    <col min="6098" max="6098" width="2.85546875" style="297" bestFit="1" customWidth="1"/>
    <col min="6099" max="6099" width="15.42578125" style="297" bestFit="1" customWidth="1"/>
    <col min="6100" max="6100" width="3.140625" style="297" bestFit="1" customWidth="1"/>
    <col min="6101" max="6101" width="3.42578125" style="297" bestFit="1" customWidth="1"/>
    <col min="6102" max="6102" width="15.42578125" style="297" bestFit="1" customWidth="1"/>
    <col min="6103" max="6104" width="2.5703125" style="297" bestFit="1" customWidth="1"/>
    <col min="6105" max="6106" width="2.85546875" style="297" customWidth="1"/>
    <col min="6107" max="6107" width="4.140625" style="297" customWidth="1"/>
    <col min="6108" max="6108" width="15.42578125" style="298" bestFit="1" customWidth="1"/>
    <col min="6109" max="6115" width="5.7109375" style="297" customWidth="1"/>
    <col min="6116" max="6116" width="10.42578125" style="297" bestFit="1" customWidth="1"/>
    <col min="6117" max="6117" width="13.140625" style="297" bestFit="1" customWidth="1"/>
    <col min="6118" max="6119" width="5.7109375" style="297" customWidth="1"/>
    <col min="6120" max="6120" width="15.42578125" style="298" bestFit="1" customWidth="1"/>
    <col min="6121" max="6121" width="5.5703125" style="297" bestFit="1" customWidth="1"/>
    <col min="6122" max="6122" width="15.42578125" style="297" bestFit="1" customWidth="1"/>
    <col min="6123" max="6123" width="9" style="297" bestFit="1" customWidth="1"/>
    <col min="6124" max="6125" width="6" style="297" bestFit="1" customWidth="1"/>
    <col min="6126" max="6126" width="5.7109375" style="297" customWidth="1"/>
    <col min="6127" max="6127" width="13.140625" style="297" bestFit="1" customWidth="1"/>
    <col min="6128" max="6145" width="5.7109375" style="297" customWidth="1"/>
    <col min="6146" max="6146" width="12" style="297" bestFit="1" customWidth="1"/>
    <col min="6147" max="6147" width="13.140625" style="297" bestFit="1" customWidth="1"/>
    <col min="6148" max="6164" width="5.7109375" style="297" customWidth="1"/>
    <col min="6165" max="6165" width="2.85546875" style="297" bestFit="1" customWidth="1"/>
    <col min="6166" max="6166" width="7.7109375" style="297" bestFit="1" customWidth="1"/>
    <col min="6167" max="6167" width="10.5703125" style="297" bestFit="1" customWidth="1"/>
    <col min="6168" max="6185" width="5.7109375" style="297" customWidth="1"/>
    <col min="6186" max="6186" width="16.5703125" style="297" bestFit="1" customWidth="1"/>
    <col min="6187" max="6187" width="10.5703125" style="297" bestFit="1" customWidth="1"/>
    <col min="6188" max="6205" width="5.7109375" style="297" customWidth="1"/>
    <col min="6206" max="6206" width="2.85546875" style="297" customWidth="1"/>
    <col min="6207" max="6207" width="15.42578125" style="297" bestFit="1" customWidth="1"/>
    <col min="6208" max="6208" width="1.85546875" style="297" bestFit="1" customWidth="1"/>
    <col min="6209" max="6209" width="2.85546875" style="297" bestFit="1" customWidth="1"/>
    <col min="6210" max="6210" width="15.42578125" style="297" bestFit="1" customWidth="1"/>
    <col min="6211" max="6211" width="3.140625" style="297" bestFit="1" customWidth="1"/>
    <col min="6212" max="6212" width="3.42578125" style="297" bestFit="1" customWidth="1"/>
    <col min="6213" max="6213" width="15.42578125" style="297" bestFit="1" customWidth="1"/>
    <col min="6214" max="6215" width="2.5703125" style="297" bestFit="1" customWidth="1"/>
    <col min="6216" max="6217" width="2.85546875" style="297" customWidth="1"/>
    <col min="6218" max="6218" width="4.140625" style="297" customWidth="1"/>
    <col min="6219" max="6219" width="15.42578125" style="298" bestFit="1" customWidth="1"/>
    <col min="6220" max="6226" width="5.7109375" style="297" customWidth="1"/>
    <col min="6227" max="6227" width="10.42578125" style="297" bestFit="1" customWidth="1"/>
    <col min="6228" max="6228" width="13.140625" style="297" bestFit="1" customWidth="1"/>
    <col min="6229" max="6230" width="5.7109375" style="297" customWidth="1"/>
    <col min="6231" max="6231" width="15.42578125" style="298" bestFit="1" customWidth="1"/>
    <col min="6232" max="6232" width="5.5703125" style="297" bestFit="1" customWidth="1"/>
    <col min="6233" max="6233" width="15.42578125" style="297" bestFit="1" customWidth="1"/>
    <col min="6234" max="6234" width="9" style="297" bestFit="1" customWidth="1"/>
    <col min="6235" max="6236" width="6" style="297" bestFit="1" customWidth="1"/>
    <col min="6237" max="6237" width="5.7109375" style="297" customWidth="1"/>
    <col min="6238" max="6238" width="13.140625" style="297" bestFit="1" customWidth="1"/>
    <col min="6239" max="6256" width="5.7109375" style="297" customWidth="1"/>
    <col min="6257" max="6257" width="12" style="297" bestFit="1" customWidth="1"/>
    <col min="6258" max="6258" width="13.140625" style="297" bestFit="1" customWidth="1"/>
    <col min="6259" max="6275" width="5.7109375" style="297" customWidth="1"/>
    <col min="6276" max="6276" width="2.85546875" style="297" bestFit="1" customWidth="1"/>
    <col min="6277" max="6277" width="7.7109375" style="297" bestFit="1" customWidth="1"/>
    <col min="6278" max="6278" width="10.5703125" style="297" bestFit="1" customWidth="1"/>
    <col min="6279" max="6296" width="5.7109375" style="297" customWidth="1"/>
    <col min="6297" max="6297" width="16.5703125" style="297" bestFit="1" customWidth="1"/>
    <col min="6298" max="6298" width="10.5703125" style="297" bestFit="1" customWidth="1"/>
    <col min="6299" max="6316" width="5.7109375" style="297" customWidth="1"/>
    <col min="6317" max="6317" width="2.85546875" style="297" customWidth="1"/>
    <col min="6318" max="6318" width="15.42578125" style="297" bestFit="1" customWidth="1"/>
    <col min="6319" max="6319" width="1.85546875" style="297" bestFit="1" customWidth="1"/>
    <col min="6320" max="6320" width="2.85546875" style="297" bestFit="1" customWidth="1"/>
    <col min="6321" max="6321" width="15.42578125" style="297" bestFit="1" customWidth="1"/>
    <col min="6322" max="6322" width="3.140625" style="297" bestFit="1" customWidth="1"/>
    <col min="6323" max="6323" width="3.42578125" style="297" bestFit="1" customWidth="1"/>
    <col min="6324" max="6324" width="15.42578125" style="297" bestFit="1" customWidth="1"/>
    <col min="6325" max="6326" width="2.5703125" style="297" bestFit="1" customWidth="1"/>
    <col min="6327" max="6328" width="2.85546875" style="297" customWidth="1"/>
    <col min="6329" max="6329" width="4.140625" style="297" customWidth="1"/>
    <col min="6330" max="6330" width="15.42578125" style="298" bestFit="1" customWidth="1"/>
    <col min="6331" max="6337" width="5.7109375" style="297" customWidth="1"/>
    <col min="6338" max="6338" width="10.42578125" style="297" bestFit="1" customWidth="1"/>
    <col min="6339" max="6339" width="13.140625" style="297" bestFit="1" customWidth="1"/>
    <col min="6340" max="6341" width="5.7109375" style="297" customWidth="1"/>
    <col min="6342" max="6342" width="15.42578125" style="298" bestFit="1" customWidth="1"/>
    <col min="6343" max="6343" width="5.5703125" style="297" bestFit="1" customWidth="1"/>
    <col min="6344" max="6344" width="15.42578125" style="297" bestFit="1" customWidth="1"/>
    <col min="6345" max="6345" width="9" style="297" bestFit="1" customWidth="1"/>
    <col min="6346" max="6347" width="6" style="297" bestFit="1" customWidth="1"/>
    <col min="6348" max="6348" width="5.7109375" style="297" customWidth="1"/>
    <col min="6349" max="6349" width="13.140625" style="297" bestFit="1" customWidth="1"/>
    <col min="6350" max="6367" width="5.7109375" style="297" customWidth="1"/>
    <col min="6368" max="6368" width="12" style="297" bestFit="1" customWidth="1"/>
    <col min="6369" max="6369" width="13.140625" style="297" bestFit="1" customWidth="1"/>
    <col min="6370" max="6386" width="5.7109375" style="297" customWidth="1"/>
    <col min="6387" max="6387" width="2.85546875" style="297" bestFit="1" customWidth="1"/>
    <col min="6388" max="6388" width="7.7109375" style="297" bestFit="1" customWidth="1"/>
    <col min="6389" max="6389" width="10.5703125" style="297" bestFit="1" customWidth="1"/>
    <col min="6390" max="6407" width="5.7109375" style="297" customWidth="1"/>
    <col min="6408" max="6408" width="16.5703125" style="297" bestFit="1" customWidth="1"/>
    <col min="6409" max="6409" width="10.5703125" style="297" bestFit="1" customWidth="1"/>
    <col min="6410" max="6427" width="5.7109375" style="297" customWidth="1"/>
    <col min="6428" max="6428" width="2.85546875" style="297" customWidth="1"/>
    <col min="6429" max="6429" width="15.42578125" style="297" bestFit="1" customWidth="1"/>
    <col min="6430" max="6430" width="1.85546875" style="297" bestFit="1" customWidth="1"/>
    <col min="6431" max="6431" width="2.85546875" style="297" bestFit="1" customWidth="1"/>
    <col min="6432" max="6432" width="15.42578125" style="297" bestFit="1" customWidth="1"/>
    <col min="6433" max="6433" width="3.140625" style="297" bestFit="1" customWidth="1"/>
    <col min="6434" max="6434" width="3.42578125" style="297" bestFit="1" customWidth="1"/>
    <col min="6435" max="6435" width="15.42578125" style="297" bestFit="1" customWidth="1"/>
    <col min="6436" max="6437" width="2.5703125" style="297" bestFit="1" customWidth="1"/>
    <col min="6438" max="6439" width="2.85546875" style="297" customWidth="1"/>
    <col min="6440" max="6440" width="4.140625" style="297" customWidth="1"/>
    <col min="6441" max="6441" width="15.42578125" style="298" bestFit="1" customWidth="1"/>
    <col min="6442" max="6448" width="5.7109375" style="297" customWidth="1"/>
    <col min="6449" max="6449" width="10.42578125" style="297" bestFit="1" customWidth="1"/>
    <col min="6450" max="6450" width="13.140625" style="297" bestFit="1" customWidth="1"/>
    <col min="6451" max="6452" width="5.7109375" style="297" customWidth="1"/>
    <col min="6453" max="6453" width="15.42578125" style="298" bestFit="1" customWidth="1"/>
    <col min="6454" max="6454" width="5.5703125" style="297" bestFit="1" customWidth="1"/>
    <col min="6455" max="6455" width="15.42578125" style="297" bestFit="1" customWidth="1"/>
    <col min="6456" max="6456" width="9" style="297" bestFit="1" customWidth="1"/>
    <col min="6457" max="6458" width="6" style="297" bestFit="1" customWidth="1"/>
    <col min="6459" max="6459" width="5.7109375" style="297" customWidth="1"/>
    <col min="6460" max="6460" width="13.140625" style="297" bestFit="1" customWidth="1"/>
    <col min="6461" max="6478" width="5.7109375" style="297" customWidth="1"/>
    <col min="6479" max="6479" width="12" style="297" bestFit="1" customWidth="1"/>
    <col min="6480" max="6480" width="13.140625" style="297" bestFit="1" customWidth="1"/>
    <col min="6481" max="6497" width="5.7109375" style="297" customWidth="1"/>
    <col min="6498" max="6498" width="2.85546875" style="297" bestFit="1" customWidth="1"/>
    <col min="6499" max="6499" width="7.7109375" style="297" bestFit="1" customWidth="1"/>
    <col min="6500" max="6500" width="10.5703125" style="297" bestFit="1" customWidth="1"/>
    <col min="6501" max="6518" width="5.7109375" style="297" customWidth="1"/>
    <col min="6519" max="6519" width="16.5703125" style="297" bestFit="1" customWidth="1"/>
    <col min="6520" max="6520" width="10.5703125" style="297" bestFit="1" customWidth="1"/>
    <col min="6521" max="6538" width="5.7109375" style="297" customWidth="1"/>
    <col min="6539" max="6539" width="2.85546875" style="297" customWidth="1"/>
    <col min="6540" max="6540" width="15.42578125" style="297" bestFit="1" customWidth="1"/>
    <col min="6541" max="6541" width="1.85546875" style="297" bestFit="1" customWidth="1"/>
    <col min="6542" max="6542" width="2.85546875" style="297" bestFit="1" customWidth="1"/>
    <col min="6543" max="6543" width="15.42578125" style="297" bestFit="1" customWidth="1"/>
    <col min="6544" max="6544" width="3.140625" style="297" bestFit="1" customWidth="1"/>
    <col min="6545" max="6545" width="3.42578125" style="297" bestFit="1" customWidth="1"/>
    <col min="6546" max="6546" width="15.42578125" style="297" bestFit="1" customWidth="1"/>
    <col min="6547" max="6548" width="2.5703125" style="297" bestFit="1" customWidth="1"/>
    <col min="6549" max="6550" width="2.85546875" style="297" customWidth="1"/>
    <col min="6551" max="6551" width="4.140625" style="297" customWidth="1"/>
    <col min="6552" max="6552" width="15.42578125" style="298" bestFit="1" customWidth="1"/>
    <col min="6553" max="6559" width="5.7109375" style="297" customWidth="1"/>
    <col min="6560" max="6560" width="10.42578125" style="297" bestFit="1" customWidth="1"/>
    <col min="6561" max="6561" width="13.140625" style="297" bestFit="1" customWidth="1"/>
    <col min="6562" max="6563" width="5.7109375" style="297" customWidth="1"/>
    <col min="6564" max="6564" width="15.42578125" style="298" bestFit="1" customWidth="1"/>
    <col min="6565" max="6565" width="5.5703125" style="297" bestFit="1" customWidth="1"/>
    <col min="6566" max="6566" width="15.42578125" style="297" bestFit="1" customWidth="1"/>
    <col min="6567" max="6567" width="9" style="297" bestFit="1" customWidth="1"/>
    <col min="6568" max="6569" width="6" style="297" bestFit="1" customWidth="1"/>
    <col min="6570" max="6570" width="5.7109375" style="297" customWidth="1"/>
    <col min="6571" max="6571" width="13.140625" style="297" bestFit="1" customWidth="1"/>
    <col min="6572" max="6589" width="5.7109375" style="297" customWidth="1"/>
    <col min="6590" max="6590" width="12" style="297" bestFit="1" customWidth="1"/>
    <col min="6591" max="6591" width="13.140625" style="297" bestFit="1" customWidth="1"/>
    <col min="6592" max="6608" width="5.7109375" style="297" customWidth="1"/>
    <col min="6609" max="6609" width="2.85546875" style="297" bestFit="1" customWidth="1"/>
    <col min="6610" max="6610" width="7.7109375" style="297" bestFit="1" customWidth="1"/>
    <col min="6611" max="6611" width="10.5703125" style="297" bestFit="1" customWidth="1"/>
    <col min="6612" max="6629" width="5.7109375" style="297" customWidth="1"/>
    <col min="6630" max="6630" width="16.5703125" style="297" bestFit="1" customWidth="1"/>
    <col min="6631" max="6631" width="10.5703125" style="297" bestFit="1" customWidth="1"/>
    <col min="6632" max="6649" width="5.7109375" style="297" customWidth="1"/>
    <col min="6650" max="6650" width="2.85546875" style="297" customWidth="1"/>
    <col min="6651" max="6651" width="15.42578125" style="297" bestFit="1" customWidth="1"/>
    <col min="6652" max="6652" width="1.85546875" style="297" bestFit="1" customWidth="1"/>
    <col min="6653" max="6653" width="2.85546875" style="297" bestFit="1" customWidth="1"/>
    <col min="6654" max="6654" width="15.42578125" style="297" bestFit="1" customWidth="1"/>
    <col min="6655" max="6655" width="3.140625" style="297" bestFit="1" customWidth="1"/>
    <col min="6656" max="6656" width="3.42578125" style="297" bestFit="1" customWidth="1"/>
    <col min="6657" max="6657" width="15.42578125" style="297" bestFit="1" customWidth="1"/>
    <col min="6658" max="6659" width="2.5703125" style="297" bestFit="1" customWidth="1"/>
    <col min="6660" max="6661" width="2.85546875" style="297" customWidth="1"/>
    <col min="6662" max="6662" width="4.140625" style="297" customWidth="1"/>
    <col min="6663" max="6663" width="15.42578125" style="298" bestFit="1" customWidth="1"/>
    <col min="6664" max="6670" width="5.7109375" style="297" customWidth="1"/>
    <col min="6671" max="6671" width="10.42578125" style="297" bestFit="1" customWidth="1"/>
    <col min="6672" max="6672" width="13.140625" style="297" bestFit="1" customWidth="1"/>
    <col min="6673" max="6674" width="5.7109375" style="297" customWidth="1"/>
    <col min="6675" max="6675" width="15.42578125" style="298" bestFit="1" customWidth="1"/>
    <col min="6676" max="6676" width="5.5703125" style="297" bestFit="1" customWidth="1"/>
    <col min="6677" max="6677" width="15.42578125" style="297" bestFit="1" customWidth="1"/>
    <col min="6678" max="6678" width="9" style="297" bestFit="1" customWidth="1"/>
    <col min="6679" max="6680" width="6" style="297" bestFit="1" customWidth="1"/>
    <col min="6681" max="6681" width="5.7109375" style="297" customWidth="1"/>
    <col min="6682" max="6682" width="13.140625" style="297" bestFit="1" customWidth="1"/>
    <col min="6683" max="6700" width="5.7109375" style="297" customWidth="1"/>
    <col min="6701" max="6701" width="12" style="297" bestFit="1" customWidth="1"/>
    <col min="6702" max="6702" width="13.140625" style="297" bestFit="1" customWidth="1"/>
    <col min="6703" max="6719" width="5.7109375" style="297" customWidth="1"/>
    <col min="6720" max="6720" width="2.85546875" style="297" bestFit="1" customWidth="1"/>
    <col min="6721" max="6721" width="7.7109375" style="297" bestFit="1" customWidth="1"/>
    <col min="6722" max="6722" width="10.5703125" style="297" bestFit="1" customWidth="1"/>
    <col min="6723" max="6740" width="5.7109375" style="297" customWidth="1"/>
    <col min="6741" max="6741" width="16.5703125" style="297" bestFit="1" customWidth="1"/>
    <col min="6742" max="6742" width="10.5703125" style="297" bestFit="1" customWidth="1"/>
    <col min="6743" max="6760" width="5.7109375" style="297" customWidth="1"/>
    <col min="6761" max="6761" width="2.85546875" style="297" customWidth="1"/>
    <col min="6762" max="6762" width="15.42578125" style="297" bestFit="1" customWidth="1"/>
    <col min="6763" max="6763" width="1.85546875" style="297" bestFit="1" customWidth="1"/>
    <col min="6764" max="6764" width="2.85546875" style="297" bestFit="1" customWidth="1"/>
    <col min="6765" max="6765" width="15.42578125" style="297" bestFit="1" customWidth="1"/>
    <col min="6766" max="6766" width="3.140625" style="297" bestFit="1" customWidth="1"/>
    <col min="6767" max="6767" width="3.42578125" style="297" bestFit="1" customWidth="1"/>
    <col min="6768" max="6768" width="15.42578125" style="297" bestFit="1" customWidth="1"/>
    <col min="6769" max="6770" width="2.5703125" style="297" bestFit="1" customWidth="1"/>
    <col min="6771" max="6772" width="2.85546875" style="297" customWidth="1"/>
    <col min="6773" max="6773" width="4.140625" style="297" customWidth="1"/>
    <col min="6774" max="6774" width="15.42578125" style="298" bestFit="1" customWidth="1"/>
    <col min="6775" max="6781" width="5.7109375" style="297" customWidth="1"/>
    <col min="6782" max="6782" width="10.42578125" style="297" bestFit="1" customWidth="1"/>
    <col min="6783" max="6783" width="13.140625" style="297" bestFit="1" customWidth="1"/>
    <col min="6784" max="6785" width="5.7109375" style="297" customWidth="1"/>
    <col min="6786" max="6786" width="15.42578125" style="298" bestFit="1" customWidth="1"/>
    <col min="6787" max="6787" width="5.5703125" style="297" bestFit="1" customWidth="1"/>
    <col min="6788" max="6788" width="15.42578125" style="297" bestFit="1" customWidth="1"/>
    <col min="6789" max="6789" width="9" style="297" bestFit="1" customWidth="1"/>
    <col min="6790" max="6791" width="6" style="297" bestFit="1" customWidth="1"/>
    <col min="6792" max="6792" width="5.7109375" style="297" customWidth="1"/>
    <col min="6793" max="6793" width="13.140625" style="297" bestFit="1" customWidth="1"/>
    <col min="6794" max="6811" width="5.7109375" style="297" customWidth="1"/>
    <col min="6812" max="6812" width="12" style="297" bestFit="1" customWidth="1"/>
    <col min="6813" max="6813" width="13.140625" style="297" bestFit="1" customWidth="1"/>
    <col min="6814" max="6830" width="5.7109375" style="297" customWidth="1"/>
    <col min="6831" max="6831" width="2.85546875" style="297" bestFit="1" customWidth="1"/>
    <col min="6832" max="6832" width="7.7109375" style="297" bestFit="1" customWidth="1"/>
    <col min="6833" max="6833" width="10.5703125" style="297" bestFit="1" customWidth="1"/>
    <col min="6834" max="6851" width="5.7109375" style="297" customWidth="1"/>
    <col min="6852" max="6852" width="16.5703125" style="297" bestFit="1" customWidth="1"/>
    <col min="6853" max="6853" width="10.5703125" style="297" bestFit="1" customWidth="1"/>
    <col min="6854" max="6871" width="5.7109375" style="297" customWidth="1"/>
    <col min="6872" max="6872" width="2.85546875" style="297" customWidth="1"/>
    <col min="6873" max="6873" width="15.42578125" style="297" bestFit="1" customWidth="1"/>
    <col min="6874" max="6874" width="1.85546875" style="297" bestFit="1" customWidth="1"/>
    <col min="6875" max="6875" width="2.85546875" style="297" bestFit="1" customWidth="1"/>
    <col min="6876" max="6876" width="15.42578125" style="297" bestFit="1" customWidth="1"/>
    <col min="6877" max="6877" width="3.140625" style="297" bestFit="1" customWidth="1"/>
    <col min="6878" max="6878" width="3.42578125" style="297" bestFit="1" customWidth="1"/>
    <col min="6879" max="6879" width="15.42578125" style="297" bestFit="1" customWidth="1"/>
    <col min="6880" max="6881" width="2.5703125" style="297" bestFit="1" customWidth="1"/>
    <col min="6882" max="6883" width="2.85546875" style="297" customWidth="1"/>
    <col min="6884" max="6884" width="4.140625" style="297" customWidth="1"/>
    <col min="6885" max="6885" width="15.42578125" style="298" bestFit="1" customWidth="1"/>
    <col min="6886" max="6892" width="5.7109375" style="297" customWidth="1"/>
    <col min="6893" max="6893" width="10.42578125" style="297" bestFit="1" customWidth="1"/>
    <col min="6894" max="6894" width="13.140625" style="297" bestFit="1" customWidth="1"/>
    <col min="6895" max="6896" width="5.7109375" style="297" customWidth="1"/>
    <col min="6897" max="6897" width="15.42578125" style="298" bestFit="1" customWidth="1"/>
    <col min="6898" max="6898" width="5.5703125" style="297" bestFit="1" customWidth="1"/>
    <col min="6899" max="6899" width="15.42578125" style="297" bestFit="1" customWidth="1"/>
    <col min="6900" max="6900" width="9" style="297" bestFit="1" customWidth="1"/>
    <col min="6901" max="6902" width="6" style="297" bestFit="1" customWidth="1"/>
    <col min="6903" max="6903" width="5.7109375" style="297" customWidth="1"/>
    <col min="6904" max="6904" width="13.140625" style="297" bestFit="1" customWidth="1"/>
    <col min="6905" max="6922" width="5.7109375" style="297" customWidth="1"/>
    <col min="6923" max="6923" width="12" style="297" bestFit="1" customWidth="1"/>
    <col min="6924" max="6924" width="13.140625" style="297" bestFit="1" customWidth="1"/>
    <col min="6925" max="6941" width="5.7109375" style="297" customWidth="1"/>
    <col min="6942" max="6942" width="2.85546875" style="297" bestFit="1" customWidth="1"/>
    <col min="6943" max="6943" width="7.7109375" style="297" bestFit="1" customWidth="1"/>
    <col min="6944" max="6944" width="10.5703125" style="297" bestFit="1" customWidth="1"/>
    <col min="6945" max="6962" width="5.7109375" style="297" customWidth="1"/>
    <col min="6963" max="6963" width="16.5703125" style="297" bestFit="1" customWidth="1"/>
    <col min="6964" max="6964" width="10.5703125" style="297" bestFit="1" customWidth="1"/>
    <col min="6965" max="6982" width="5.7109375" style="297" customWidth="1"/>
    <col min="6983" max="6983" width="2.85546875" style="297" customWidth="1"/>
    <col min="6984" max="6984" width="15.42578125" style="297" bestFit="1" customWidth="1"/>
    <col min="6985" max="6985" width="1.85546875" style="297" bestFit="1" customWidth="1"/>
    <col min="6986" max="6986" width="2.85546875" style="297" bestFit="1" customWidth="1"/>
    <col min="6987" max="6987" width="15.42578125" style="297" bestFit="1" customWidth="1"/>
    <col min="6988" max="6988" width="3.140625" style="297" bestFit="1" customWidth="1"/>
    <col min="6989" max="6989" width="3.42578125" style="297" bestFit="1" customWidth="1"/>
    <col min="6990" max="6990" width="15.42578125" style="297" bestFit="1" customWidth="1"/>
    <col min="6991" max="6992" width="2.5703125" style="297" bestFit="1" customWidth="1"/>
    <col min="6993" max="6994" width="2.85546875" style="297" customWidth="1"/>
    <col min="6995" max="6995" width="4.140625" style="297" customWidth="1"/>
    <col min="6996" max="6996" width="15.42578125" style="298" bestFit="1" customWidth="1"/>
    <col min="6997" max="7003" width="5.7109375" style="297" customWidth="1"/>
    <col min="7004" max="7004" width="10.42578125" style="297" bestFit="1" customWidth="1"/>
    <col min="7005" max="7005" width="13.140625" style="297" bestFit="1" customWidth="1"/>
    <col min="7006" max="7007" width="5.7109375" style="297" customWidth="1"/>
    <col min="7008" max="7008" width="15.42578125" style="298" bestFit="1" customWidth="1"/>
    <col min="7009" max="7009" width="5.5703125" style="297" bestFit="1" customWidth="1"/>
    <col min="7010" max="7010" width="15.42578125" style="297" bestFit="1" customWidth="1"/>
    <col min="7011" max="7011" width="9" style="297" bestFit="1" customWidth="1"/>
    <col min="7012" max="7013" width="6" style="297" bestFit="1" customWidth="1"/>
    <col min="7014" max="7014" width="5.7109375" style="297" customWidth="1"/>
    <col min="7015" max="7015" width="13.140625" style="297" bestFit="1" customWidth="1"/>
    <col min="7016" max="7033" width="5.7109375" style="297" customWidth="1"/>
    <col min="7034" max="7034" width="12" style="297" bestFit="1" customWidth="1"/>
    <col min="7035" max="7035" width="13.140625" style="297" bestFit="1" customWidth="1"/>
    <col min="7036" max="7052" width="5.7109375" style="297" customWidth="1"/>
    <col min="7053" max="7053" width="2.85546875" style="297" bestFit="1" customWidth="1"/>
    <col min="7054" max="7054" width="7.7109375" style="297" bestFit="1" customWidth="1"/>
    <col min="7055" max="7055" width="10.5703125" style="297" bestFit="1" customWidth="1"/>
    <col min="7056" max="7073" width="5.7109375" style="297" customWidth="1"/>
    <col min="7074" max="7074" width="16.5703125" style="297" bestFit="1" customWidth="1"/>
    <col min="7075" max="7075" width="10.5703125" style="297" bestFit="1" customWidth="1"/>
    <col min="7076" max="7093" width="5.7109375" style="297" customWidth="1"/>
    <col min="7094" max="7094" width="2.85546875" style="297" customWidth="1"/>
    <col min="7095" max="7095" width="15.42578125" style="297" bestFit="1" customWidth="1"/>
    <col min="7096" max="7096" width="1.85546875" style="297" bestFit="1" customWidth="1"/>
    <col min="7097" max="7097" width="2.85546875" style="297" bestFit="1" customWidth="1"/>
    <col min="7098" max="7098" width="15.42578125" style="297" bestFit="1" customWidth="1"/>
    <col min="7099" max="7099" width="3.140625" style="297" bestFit="1" customWidth="1"/>
    <col min="7100" max="7100" width="3.42578125" style="297" bestFit="1" customWidth="1"/>
    <col min="7101" max="7101" width="15.42578125" style="297" bestFit="1" customWidth="1"/>
    <col min="7102" max="7103" width="2.5703125" style="297" bestFit="1" customWidth="1"/>
    <col min="7104" max="7105" width="2.85546875" style="297" customWidth="1"/>
    <col min="7106" max="7106" width="4.140625" style="297" customWidth="1"/>
    <col min="7107" max="7107" width="15.42578125" style="298" bestFit="1" customWidth="1"/>
    <col min="7108" max="7114" width="5.7109375" style="297" customWidth="1"/>
    <col min="7115" max="7115" width="10.42578125" style="297" bestFit="1" customWidth="1"/>
    <col min="7116" max="7116" width="13.140625" style="297" bestFit="1" customWidth="1"/>
    <col min="7117" max="7118" width="5.7109375" style="297" customWidth="1"/>
    <col min="7119" max="7119" width="15.42578125" style="298" bestFit="1" customWidth="1"/>
    <col min="7120" max="7120" width="5.5703125" style="297" bestFit="1" customWidth="1"/>
    <col min="7121" max="7121" width="15.42578125" style="297" bestFit="1" customWidth="1"/>
    <col min="7122" max="7122" width="9" style="297" bestFit="1" customWidth="1"/>
    <col min="7123" max="7124" width="6" style="297" bestFit="1" customWidth="1"/>
    <col min="7125" max="7125" width="5.7109375" style="297" customWidth="1"/>
    <col min="7126" max="7126" width="13.140625" style="297" bestFit="1" customWidth="1"/>
    <col min="7127" max="7144" width="5.7109375" style="297" customWidth="1"/>
    <col min="7145" max="7145" width="12" style="297" bestFit="1" customWidth="1"/>
    <col min="7146" max="7146" width="13.140625" style="297" bestFit="1" customWidth="1"/>
    <col min="7147" max="7163" width="5.7109375" style="297" customWidth="1"/>
    <col min="7164" max="7164" width="2.85546875" style="297" bestFit="1" customWidth="1"/>
    <col min="7165" max="7165" width="7.7109375" style="297" bestFit="1" customWidth="1"/>
    <col min="7166" max="7166" width="10.5703125" style="297" bestFit="1" customWidth="1"/>
    <col min="7167" max="7184" width="5.7109375" style="297" customWidth="1"/>
    <col min="7185" max="7185" width="16.5703125" style="297" bestFit="1" customWidth="1"/>
    <col min="7186" max="7186" width="10.5703125" style="297" bestFit="1" customWidth="1"/>
    <col min="7187" max="7204" width="5.7109375" style="297" customWidth="1"/>
    <col min="7205" max="7205" width="2.85546875" style="297" customWidth="1"/>
    <col min="7206" max="7206" width="15.42578125" style="297" bestFit="1" customWidth="1"/>
    <col min="7207" max="7207" width="1.85546875" style="297" bestFit="1" customWidth="1"/>
    <col min="7208" max="7208" width="2.85546875" style="297" bestFit="1" customWidth="1"/>
    <col min="7209" max="7209" width="15.42578125" style="297" bestFit="1" customWidth="1"/>
    <col min="7210" max="7210" width="3.140625" style="297" bestFit="1" customWidth="1"/>
    <col min="7211" max="7211" width="3.42578125" style="297" bestFit="1" customWidth="1"/>
    <col min="7212" max="7212" width="15.42578125" style="297" bestFit="1" customWidth="1"/>
    <col min="7213" max="7214" width="2.5703125" style="297" bestFit="1" customWidth="1"/>
    <col min="7215" max="7216" width="2.85546875" style="297" customWidth="1"/>
    <col min="7217" max="7217" width="4.140625" style="297" customWidth="1"/>
    <col min="7218" max="7218" width="15.42578125" style="298" bestFit="1" customWidth="1"/>
    <col min="7219" max="7225" width="5.7109375" style="297" customWidth="1"/>
    <col min="7226" max="7226" width="10.42578125" style="297" bestFit="1" customWidth="1"/>
    <col min="7227" max="7227" width="13.140625" style="297" bestFit="1" customWidth="1"/>
    <col min="7228" max="7229" width="5.7109375" style="297" customWidth="1"/>
    <col min="7230" max="7230" width="15.42578125" style="298" bestFit="1" customWidth="1"/>
    <col min="7231" max="7231" width="5.5703125" style="297" bestFit="1" customWidth="1"/>
    <col min="7232" max="7232" width="15.42578125" style="297" bestFit="1" customWidth="1"/>
    <col min="7233" max="7233" width="9" style="297" bestFit="1" customWidth="1"/>
    <col min="7234" max="7235" width="6" style="297" bestFit="1" customWidth="1"/>
    <col min="7236" max="7236" width="5.7109375" style="297" customWidth="1"/>
    <col min="7237" max="7237" width="13.140625" style="297" bestFit="1" customWidth="1"/>
    <col min="7238" max="7255" width="5.7109375" style="297" customWidth="1"/>
    <col min="7256" max="7256" width="12" style="297" bestFit="1" customWidth="1"/>
    <col min="7257" max="7257" width="13.140625" style="297" bestFit="1" customWidth="1"/>
    <col min="7258" max="7274" width="5.7109375" style="297" customWidth="1"/>
    <col min="7275" max="7275" width="2.85546875" style="297" bestFit="1" customWidth="1"/>
    <col min="7276" max="7276" width="7.7109375" style="297" bestFit="1" customWidth="1"/>
    <col min="7277" max="7277" width="10.5703125" style="297" bestFit="1" customWidth="1"/>
    <col min="7278" max="7295" width="5.7109375" style="297" customWidth="1"/>
    <col min="7296" max="7296" width="16.5703125" style="297" bestFit="1" customWidth="1"/>
    <col min="7297" max="7297" width="10.5703125" style="297" bestFit="1" customWidth="1"/>
    <col min="7298" max="7315" width="5.7109375" style="297" customWidth="1"/>
    <col min="7316" max="7316" width="2.85546875" style="297" customWidth="1"/>
    <col min="7317" max="7317" width="15.42578125" style="297" bestFit="1" customWidth="1"/>
    <col min="7318" max="7318" width="1.85546875" style="297" bestFit="1" customWidth="1"/>
    <col min="7319" max="7319" width="2.85546875" style="297" bestFit="1" customWidth="1"/>
    <col min="7320" max="7320" width="15.42578125" style="297" bestFit="1" customWidth="1"/>
    <col min="7321" max="7321" width="3.140625" style="297" bestFit="1" customWidth="1"/>
    <col min="7322" max="7322" width="3.42578125" style="297" bestFit="1" customWidth="1"/>
    <col min="7323" max="7323" width="15.42578125" style="297" bestFit="1" customWidth="1"/>
    <col min="7324" max="7325" width="2.5703125" style="297" bestFit="1" customWidth="1"/>
    <col min="7326" max="7327" width="2.85546875" style="297" customWidth="1"/>
    <col min="7328" max="7328" width="4.140625" style="297" customWidth="1"/>
    <col min="7329" max="7329" width="15.42578125" style="298" bestFit="1" customWidth="1"/>
    <col min="7330" max="7336" width="5.7109375" style="297" customWidth="1"/>
    <col min="7337" max="7337" width="10.42578125" style="297" bestFit="1" customWidth="1"/>
    <col min="7338" max="7338" width="13.140625" style="297" bestFit="1" customWidth="1"/>
    <col min="7339" max="7340" width="5.7109375" style="297" customWidth="1"/>
    <col min="7341" max="7341" width="15.42578125" style="298" bestFit="1" customWidth="1"/>
    <col min="7342" max="7342" width="5.5703125" style="297" bestFit="1" customWidth="1"/>
    <col min="7343" max="7343" width="15.42578125" style="297" bestFit="1" customWidth="1"/>
    <col min="7344" max="7344" width="9" style="297" bestFit="1" customWidth="1"/>
    <col min="7345" max="7346" width="6" style="297" bestFit="1" customWidth="1"/>
    <col min="7347" max="7347" width="5.7109375" style="297" customWidth="1"/>
    <col min="7348" max="7348" width="13.140625" style="297" bestFit="1" customWidth="1"/>
    <col min="7349" max="7366" width="5.7109375" style="297" customWidth="1"/>
    <col min="7367" max="7367" width="12" style="297" bestFit="1" customWidth="1"/>
    <col min="7368" max="7368" width="13.140625" style="297" bestFit="1" customWidth="1"/>
    <col min="7369" max="7385" width="5.7109375" style="297" customWidth="1"/>
    <col min="7386" max="7386" width="2.85546875" style="297" bestFit="1" customWidth="1"/>
    <col min="7387" max="7387" width="7.7109375" style="297" bestFit="1" customWidth="1"/>
    <col min="7388" max="7388" width="10.5703125" style="297" bestFit="1" customWidth="1"/>
    <col min="7389" max="7406" width="5.7109375" style="297" customWidth="1"/>
    <col min="7407" max="7407" width="16.5703125" style="297" bestFit="1" customWidth="1"/>
    <col min="7408" max="7408" width="10.5703125" style="297" bestFit="1" customWidth="1"/>
    <col min="7409" max="7426" width="5.7109375" style="297" customWidth="1"/>
    <col min="7427" max="7427" width="2.85546875" style="297" customWidth="1"/>
    <col min="7428" max="7428" width="15.42578125" style="297" bestFit="1" customWidth="1"/>
    <col min="7429" max="7429" width="1.85546875" style="297" bestFit="1" customWidth="1"/>
    <col min="7430" max="7430" width="2.85546875" style="297" bestFit="1" customWidth="1"/>
    <col min="7431" max="7431" width="15.42578125" style="297" bestFit="1" customWidth="1"/>
    <col min="7432" max="7432" width="3.140625" style="297" bestFit="1" customWidth="1"/>
    <col min="7433" max="7433" width="3.42578125" style="297" bestFit="1" customWidth="1"/>
    <col min="7434" max="7434" width="15.42578125" style="297" bestFit="1" customWidth="1"/>
    <col min="7435" max="7436" width="2.5703125" style="297" bestFit="1" customWidth="1"/>
    <col min="7437" max="7438" width="2.85546875" style="297" customWidth="1"/>
    <col min="7439" max="7439" width="4.140625" style="297" customWidth="1"/>
    <col min="7440" max="7440" width="15.42578125" style="298" bestFit="1" customWidth="1"/>
    <col min="7441" max="7447" width="5.7109375" style="297" customWidth="1"/>
    <col min="7448" max="7448" width="10.42578125" style="297" bestFit="1" customWidth="1"/>
    <col min="7449" max="7449" width="13.140625" style="297" bestFit="1" customWidth="1"/>
    <col min="7450" max="7451" width="5.7109375" style="297" customWidth="1"/>
    <col min="7452" max="7452" width="15.42578125" style="298" bestFit="1" customWidth="1"/>
    <col min="7453" max="7453" width="5.5703125" style="297" bestFit="1" customWidth="1"/>
    <col min="7454" max="7454" width="15.42578125" style="297" bestFit="1" customWidth="1"/>
    <col min="7455" max="7455" width="9" style="297" bestFit="1" customWidth="1"/>
    <col min="7456" max="7457" width="6" style="297" bestFit="1" customWidth="1"/>
    <col min="7458" max="7458" width="5.7109375" style="297" customWidth="1"/>
    <col min="7459" max="7459" width="13.140625" style="297" bestFit="1" customWidth="1"/>
    <col min="7460" max="7477" width="5.7109375" style="297" customWidth="1"/>
    <col min="7478" max="7478" width="12" style="297" bestFit="1" customWidth="1"/>
    <col min="7479" max="7479" width="13.140625" style="297" bestFit="1" customWidth="1"/>
    <col min="7480" max="7496" width="5.7109375" style="297" customWidth="1"/>
    <col min="7497" max="7497" width="2.85546875" style="297" bestFit="1" customWidth="1"/>
    <col min="7498" max="7498" width="7.7109375" style="297" bestFit="1" customWidth="1"/>
    <col min="7499" max="7499" width="10.5703125" style="297" bestFit="1" customWidth="1"/>
    <col min="7500" max="7517" width="5.7109375" style="297" customWidth="1"/>
    <col min="7518" max="7518" width="16.5703125" style="297" bestFit="1" customWidth="1"/>
    <col min="7519" max="7519" width="10.5703125" style="297" bestFit="1" customWidth="1"/>
    <col min="7520" max="7537" width="5.7109375" style="297" customWidth="1"/>
    <col min="7538" max="7538" width="2.85546875" style="297" customWidth="1"/>
    <col min="7539" max="7539" width="15.42578125" style="297" bestFit="1" customWidth="1"/>
    <col min="7540" max="7540" width="1.85546875" style="297" bestFit="1" customWidth="1"/>
    <col min="7541" max="7541" width="2.85546875" style="297" bestFit="1" customWidth="1"/>
    <col min="7542" max="7542" width="15.42578125" style="297" bestFit="1" customWidth="1"/>
    <col min="7543" max="7543" width="3.140625" style="297" bestFit="1" customWidth="1"/>
    <col min="7544" max="7544" width="3.42578125" style="297" bestFit="1" customWidth="1"/>
    <col min="7545" max="7545" width="15.42578125" style="297" bestFit="1" customWidth="1"/>
    <col min="7546" max="7547" width="2.5703125" style="297" bestFit="1" customWidth="1"/>
    <col min="7548" max="7549" width="2.85546875" style="297" customWidth="1"/>
    <col min="7550" max="7550" width="4.140625" style="297" customWidth="1"/>
    <col min="7551" max="7551" width="15.42578125" style="298" bestFit="1" customWidth="1"/>
    <col min="7552" max="7558" width="5.7109375" style="297" customWidth="1"/>
    <col min="7559" max="7559" width="10.42578125" style="297" bestFit="1" customWidth="1"/>
    <col min="7560" max="7560" width="13.140625" style="297" bestFit="1" customWidth="1"/>
    <col min="7561" max="7562" width="5.7109375" style="297" customWidth="1"/>
    <col min="7563" max="7563" width="15.42578125" style="298" bestFit="1" customWidth="1"/>
    <col min="7564" max="7564" width="5.5703125" style="297" bestFit="1" customWidth="1"/>
    <col min="7565" max="7565" width="15.42578125" style="297" bestFit="1" customWidth="1"/>
    <col min="7566" max="7566" width="9" style="297" bestFit="1" customWidth="1"/>
    <col min="7567" max="7568" width="6" style="297" bestFit="1" customWidth="1"/>
    <col min="7569" max="7569" width="5.7109375" style="297" customWidth="1"/>
    <col min="7570" max="7570" width="13.140625" style="297" bestFit="1" customWidth="1"/>
    <col min="7571" max="7588" width="5.7109375" style="297" customWidth="1"/>
    <col min="7589" max="7589" width="12" style="297" bestFit="1" customWidth="1"/>
    <col min="7590" max="7590" width="13.140625" style="297" bestFit="1" customWidth="1"/>
    <col min="7591" max="7607" width="5.7109375" style="297" customWidth="1"/>
    <col min="7608" max="7608" width="2.85546875" style="297" bestFit="1" customWidth="1"/>
    <col min="7609" max="7609" width="7.7109375" style="297" bestFit="1" customWidth="1"/>
    <col min="7610" max="7610" width="10.5703125" style="297" bestFit="1" customWidth="1"/>
    <col min="7611" max="7628" width="5.7109375" style="297" customWidth="1"/>
    <col min="7629" max="7629" width="16.5703125" style="297" bestFit="1" customWidth="1"/>
    <col min="7630" max="7630" width="10.5703125" style="297" bestFit="1" customWidth="1"/>
    <col min="7631" max="7648" width="5.7109375" style="297" customWidth="1"/>
    <col min="7649" max="7649" width="2.85546875" style="297" customWidth="1"/>
    <col min="7650" max="7650" width="15.42578125" style="297" bestFit="1" customWidth="1"/>
    <col min="7651" max="7651" width="1.85546875" style="297" bestFit="1" customWidth="1"/>
    <col min="7652" max="7652" width="2.85546875" style="297" bestFit="1" customWidth="1"/>
    <col min="7653" max="7653" width="15.42578125" style="297" bestFit="1" customWidth="1"/>
    <col min="7654" max="7654" width="3.140625" style="297" bestFit="1" customWidth="1"/>
    <col min="7655" max="7655" width="3.42578125" style="297" bestFit="1" customWidth="1"/>
    <col min="7656" max="7656" width="15.42578125" style="297" bestFit="1" customWidth="1"/>
    <col min="7657" max="7658" width="2.5703125" style="297" bestFit="1" customWidth="1"/>
    <col min="7659" max="7660" width="2.85546875" style="297" customWidth="1"/>
    <col min="7661" max="7661" width="4.140625" style="297" customWidth="1"/>
    <col min="7662" max="7662" width="15.42578125" style="298" bestFit="1" customWidth="1"/>
    <col min="7663" max="7669" width="5.7109375" style="297" customWidth="1"/>
    <col min="7670" max="7670" width="10.42578125" style="297" bestFit="1" customWidth="1"/>
    <col min="7671" max="7671" width="13.140625" style="297" bestFit="1" customWidth="1"/>
    <col min="7672" max="7673" width="5.7109375" style="297" customWidth="1"/>
    <col min="7674" max="7674" width="15.42578125" style="298" bestFit="1" customWidth="1"/>
    <col min="7675" max="7675" width="5.5703125" style="297" bestFit="1" customWidth="1"/>
    <col min="7676" max="7676" width="15.42578125" style="297" bestFit="1" customWidth="1"/>
    <col min="7677" max="7677" width="9" style="297" bestFit="1" customWidth="1"/>
    <col min="7678" max="7679" width="6" style="297" bestFit="1" customWidth="1"/>
    <col min="7680" max="7680" width="5.7109375" style="297" customWidth="1"/>
    <col min="7681" max="7681" width="13.140625" style="297" bestFit="1" customWidth="1"/>
    <col min="7682" max="7699" width="5.7109375" style="297" customWidth="1"/>
    <col min="7700" max="7700" width="12" style="297" bestFit="1" customWidth="1"/>
    <col min="7701" max="7701" width="13.140625" style="297" bestFit="1" customWidth="1"/>
    <col min="7702" max="7718" width="5.7109375" style="297" customWidth="1"/>
    <col min="7719" max="7719" width="2.85546875" style="297" bestFit="1" customWidth="1"/>
    <col min="7720" max="7720" width="7.7109375" style="297" bestFit="1" customWidth="1"/>
    <col min="7721" max="7721" width="10.5703125" style="297" bestFit="1" customWidth="1"/>
    <col min="7722" max="7739" width="5.7109375" style="297" customWidth="1"/>
    <col min="7740" max="7740" width="16.5703125" style="297" bestFit="1" customWidth="1"/>
    <col min="7741" max="7741" width="10.5703125" style="297" bestFit="1" customWidth="1"/>
    <col min="7742" max="7759" width="5.7109375" style="297" customWidth="1"/>
    <col min="7760" max="7760" width="2.85546875" style="297" customWidth="1"/>
    <col min="7761" max="7761" width="15.42578125" style="297" bestFit="1" customWidth="1"/>
    <col min="7762" max="7762" width="1.85546875" style="297" bestFit="1" customWidth="1"/>
    <col min="7763" max="7763" width="2.85546875" style="297" bestFit="1" customWidth="1"/>
    <col min="7764" max="7764" width="15.42578125" style="297" bestFit="1" customWidth="1"/>
    <col min="7765" max="7765" width="3.140625" style="297" bestFit="1" customWidth="1"/>
    <col min="7766" max="7766" width="3.42578125" style="297" bestFit="1" customWidth="1"/>
    <col min="7767" max="7767" width="15.42578125" style="297" bestFit="1" customWidth="1"/>
    <col min="7768" max="7769" width="2.5703125" style="297" bestFit="1" customWidth="1"/>
    <col min="7770" max="7771" width="2.85546875" style="297" customWidth="1"/>
    <col min="7772" max="7772" width="4.140625" style="297" customWidth="1"/>
    <col min="7773" max="7773" width="15.42578125" style="298" bestFit="1" customWidth="1"/>
    <col min="7774" max="7780" width="5.7109375" style="297" customWidth="1"/>
    <col min="7781" max="7781" width="10.42578125" style="297" bestFit="1" customWidth="1"/>
    <col min="7782" max="7782" width="13.140625" style="297" bestFit="1" customWidth="1"/>
    <col min="7783" max="7784" width="5.7109375" style="297" customWidth="1"/>
    <col min="7785" max="7785" width="15.42578125" style="298" bestFit="1" customWidth="1"/>
    <col min="7786" max="7786" width="5.5703125" style="297" bestFit="1" customWidth="1"/>
    <col min="7787" max="7787" width="15.42578125" style="297" bestFit="1" customWidth="1"/>
    <col min="7788" max="7788" width="9" style="297" bestFit="1" customWidth="1"/>
    <col min="7789" max="7790" width="6" style="297" bestFit="1" customWidth="1"/>
    <col min="7791" max="7791" width="5.7109375" style="297" customWidth="1"/>
    <col min="7792" max="7792" width="13.140625" style="297" bestFit="1" customWidth="1"/>
    <col min="7793" max="7810" width="5.7109375" style="297" customWidth="1"/>
    <col min="7811" max="7811" width="12" style="297" bestFit="1" customWidth="1"/>
    <col min="7812" max="7812" width="13.140625" style="297" bestFit="1" customWidth="1"/>
    <col min="7813" max="7829" width="5.7109375" style="297" customWidth="1"/>
    <col min="7830" max="7830" width="2.85546875" style="297" bestFit="1" customWidth="1"/>
    <col min="7831" max="7831" width="7.7109375" style="297" bestFit="1" customWidth="1"/>
    <col min="7832" max="7832" width="10.5703125" style="297" bestFit="1" customWidth="1"/>
    <col min="7833" max="7850" width="5.7109375" style="297" customWidth="1"/>
    <col min="7851" max="7851" width="16.5703125" style="297" bestFit="1" customWidth="1"/>
    <col min="7852" max="7852" width="10.5703125" style="297" bestFit="1" customWidth="1"/>
    <col min="7853" max="7870" width="5.7109375" style="297" customWidth="1"/>
    <col min="7871" max="7871" width="2.85546875" style="297" customWidth="1"/>
    <col min="7872" max="7872" width="15.42578125" style="297" bestFit="1" customWidth="1"/>
    <col min="7873" max="7873" width="1.85546875" style="297" bestFit="1" customWidth="1"/>
    <col min="7874" max="7874" width="2.85546875" style="297" bestFit="1" customWidth="1"/>
    <col min="7875" max="7875" width="15.42578125" style="297" bestFit="1" customWidth="1"/>
    <col min="7876" max="7876" width="3.140625" style="297" bestFit="1" customWidth="1"/>
    <col min="7877" max="7877" width="3.42578125" style="297" bestFit="1" customWidth="1"/>
    <col min="7878" max="7878" width="15.42578125" style="297" bestFit="1" customWidth="1"/>
    <col min="7879" max="7880" width="2.5703125" style="297" bestFit="1" customWidth="1"/>
    <col min="7881" max="7882" width="2.85546875" style="297" customWidth="1"/>
    <col min="7883" max="7883" width="4.140625" style="297" customWidth="1"/>
    <col min="7884" max="7884" width="15.42578125" style="298" bestFit="1" customWidth="1"/>
    <col min="7885" max="7891" width="5.7109375" style="297" customWidth="1"/>
    <col min="7892" max="7892" width="10.42578125" style="297" bestFit="1" customWidth="1"/>
    <col min="7893" max="7893" width="13.140625" style="297" bestFit="1" customWidth="1"/>
    <col min="7894" max="7895" width="5.7109375" style="297" customWidth="1"/>
    <col min="7896" max="7896" width="15.42578125" style="298" bestFit="1" customWidth="1"/>
    <col min="7897" max="7897" width="5.5703125" style="297" bestFit="1" customWidth="1"/>
    <col min="7898" max="7898" width="15.42578125" style="297" bestFit="1" customWidth="1"/>
    <col min="7899" max="7899" width="9" style="297" bestFit="1" customWidth="1"/>
    <col min="7900" max="7901" width="6" style="297" bestFit="1" customWidth="1"/>
    <col min="7902" max="7902" width="5.7109375" style="297" customWidth="1"/>
    <col min="7903" max="7903" width="13.140625" style="297" bestFit="1" customWidth="1"/>
    <col min="7904" max="7921" width="5.7109375" style="297" customWidth="1"/>
    <col min="7922" max="7922" width="12" style="297" bestFit="1" customWidth="1"/>
    <col min="7923" max="7923" width="13.140625" style="297" bestFit="1" customWidth="1"/>
    <col min="7924" max="7940" width="5.7109375" style="297" customWidth="1"/>
    <col min="7941" max="7941" width="2.85546875" style="297" bestFit="1" customWidth="1"/>
    <col min="7942" max="7942" width="7.7109375" style="297" bestFit="1" customWidth="1"/>
    <col min="7943" max="7943" width="10.5703125" style="297" bestFit="1" customWidth="1"/>
    <col min="7944" max="7961" width="5.7109375" style="297" customWidth="1"/>
    <col min="7962" max="7962" width="16.5703125" style="297" bestFit="1" customWidth="1"/>
    <col min="7963" max="7963" width="10.5703125" style="297" bestFit="1" customWidth="1"/>
    <col min="7964" max="7981" width="5.7109375" style="297" customWidth="1"/>
    <col min="7982" max="7982" width="2.85546875" style="297" customWidth="1"/>
    <col min="7983" max="7983" width="15.42578125" style="297" bestFit="1" customWidth="1"/>
    <col min="7984" max="7984" width="1.85546875" style="297" bestFit="1" customWidth="1"/>
    <col min="7985" max="7985" width="2.85546875" style="297" bestFit="1" customWidth="1"/>
    <col min="7986" max="7986" width="15.42578125" style="297" bestFit="1" customWidth="1"/>
    <col min="7987" max="7987" width="3.140625" style="297" bestFit="1" customWidth="1"/>
    <col min="7988" max="7988" width="3.42578125" style="297" bestFit="1" customWidth="1"/>
    <col min="7989" max="7989" width="15.42578125" style="297" bestFit="1" customWidth="1"/>
    <col min="7990" max="7991" width="2.5703125" style="297" bestFit="1" customWidth="1"/>
    <col min="7992" max="7993" width="2.85546875" style="297" customWidth="1"/>
    <col min="7994" max="7994" width="4.140625" style="297" customWidth="1"/>
    <col min="7995" max="7995" width="15.42578125" style="298" bestFit="1" customWidth="1"/>
    <col min="7996" max="8002" width="5.7109375" style="297" customWidth="1"/>
    <col min="8003" max="8003" width="10.42578125" style="297" bestFit="1" customWidth="1"/>
    <col min="8004" max="8004" width="13.140625" style="297" bestFit="1" customWidth="1"/>
    <col min="8005" max="8006" width="5.7109375" style="297" customWidth="1"/>
    <col min="8007" max="8007" width="15.42578125" style="298" bestFit="1" customWidth="1"/>
    <col min="8008" max="8008" width="5.5703125" style="297" bestFit="1" customWidth="1"/>
    <col min="8009" max="8009" width="15.42578125" style="297" bestFit="1" customWidth="1"/>
    <col min="8010" max="8010" width="9" style="297" bestFit="1" customWidth="1"/>
    <col min="8011" max="8012" width="6" style="297" bestFit="1" customWidth="1"/>
    <col min="8013" max="8013" width="5.7109375" style="297" customWidth="1"/>
    <col min="8014" max="8014" width="13.140625" style="297" bestFit="1" customWidth="1"/>
    <col min="8015" max="8032" width="5.7109375" style="297" customWidth="1"/>
    <col min="8033" max="8033" width="12" style="297" bestFit="1" customWidth="1"/>
    <col min="8034" max="8034" width="13.140625" style="297" bestFit="1" customWidth="1"/>
    <col min="8035" max="8051" width="5.7109375" style="297" customWidth="1"/>
    <col min="8052" max="8052" width="2.85546875" style="297" bestFit="1" customWidth="1"/>
    <col min="8053" max="8053" width="7.7109375" style="297" bestFit="1" customWidth="1"/>
    <col min="8054" max="8054" width="10.5703125" style="297" bestFit="1" customWidth="1"/>
    <col min="8055" max="8072" width="5.7109375" style="297" customWidth="1"/>
    <col min="8073" max="8073" width="16.5703125" style="297" bestFit="1" customWidth="1"/>
    <col min="8074" max="8074" width="10.5703125" style="297" bestFit="1" customWidth="1"/>
    <col min="8075" max="8092" width="5.7109375" style="297" customWidth="1"/>
    <col min="8093" max="8093" width="2.85546875" style="297" customWidth="1"/>
    <col min="8094" max="8094" width="15.42578125" style="297" bestFit="1" customWidth="1"/>
    <col min="8095" max="8095" width="1.85546875" style="297" bestFit="1" customWidth="1"/>
    <col min="8096" max="8096" width="2.85546875" style="297" bestFit="1" customWidth="1"/>
    <col min="8097" max="8097" width="15.42578125" style="297" bestFit="1" customWidth="1"/>
    <col min="8098" max="8098" width="3.140625" style="297" bestFit="1" customWidth="1"/>
    <col min="8099" max="8099" width="3.42578125" style="297" bestFit="1" customWidth="1"/>
    <col min="8100" max="8100" width="15.42578125" style="297" bestFit="1" customWidth="1"/>
    <col min="8101" max="8102" width="2.5703125" style="297" bestFit="1" customWidth="1"/>
    <col min="8103" max="8104" width="2.85546875" style="297" customWidth="1"/>
    <col min="8105" max="8105" width="4.140625" style="297" customWidth="1"/>
    <col min="8106" max="8106" width="15.42578125" style="298" bestFit="1" customWidth="1"/>
    <col min="8107" max="8113" width="5.7109375" style="297" customWidth="1"/>
    <col min="8114" max="8114" width="10.42578125" style="297" bestFit="1" customWidth="1"/>
    <col min="8115" max="8115" width="13.140625" style="297" bestFit="1" customWidth="1"/>
    <col min="8116" max="8117" width="5.7109375" style="297" customWidth="1"/>
    <col min="8118" max="8118" width="15.42578125" style="298" bestFit="1" customWidth="1"/>
    <col min="8119" max="8119" width="5.5703125" style="297" bestFit="1" customWidth="1"/>
    <col min="8120" max="8120" width="15.42578125" style="297" bestFit="1" customWidth="1"/>
    <col min="8121" max="8121" width="9" style="297" bestFit="1" customWidth="1"/>
    <col min="8122" max="8123" width="6" style="297" bestFit="1" customWidth="1"/>
    <col min="8124" max="8124" width="5.7109375" style="297" customWidth="1"/>
    <col min="8125" max="8125" width="13.140625" style="297" bestFit="1" customWidth="1"/>
    <col min="8126" max="8143" width="5.7109375" style="297" customWidth="1"/>
    <col min="8144" max="8144" width="12" style="297" bestFit="1" customWidth="1"/>
    <col min="8145" max="8145" width="13.140625" style="297" bestFit="1" customWidth="1"/>
    <col min="8146" max="8162" width="5.7109375" style="297" customWidth="1"/>
    <col min="8163" max="8163" width="2.85546875" style="297" bestFit="1" customWidth="1"/>
    <col min="8164" max="8164" width="7.7109375" style="297" bestFit="1" customWidth="1"/>
    <col min="8165" max="8165" width="10.5703125" style="297" bestFit="1" customWidth="1"/>
    <col min="8166" max="8183" width="5.7109375" style="297" customWidth="1"/>
    <col min="8184" max="8184" width="16.5703125" style="297" bestFit="1" customWidth="1"/>
    <col min="8185" max="8185" width="10.5703125" style="297" bestFit="1" customWidth="1"/>
    <col min="8186" max="8203" width="5.7109375" style="297" customWidth="1"/>
    <col min="8204" max="8204" width="2.85546875" style="297" customWidth="1"/>
    <col min="8205" max="8205" width="15.42578125" style="297" bestFit="1" customWidth="1"/>
    <col min="8206" max="8206" width="1.85546875" style="297" bestFit="1" customWidth="1"/>
    <col min="8207" max="8207" width="2.85546875" style="297" bestFit="1" customWidth="1"/>
    <col min="8208" max="8208" width="15.42578125" style="297" bestFit="1" customWidth="1"/>
    <col min="8209" max="8209" width="3.140625" style="297" bestFit="1" customWidth="1"/>
    <col min="8210" max="8210" width="3.42578125" style="297" bestFit="1" customWidth="1"/>
    <col min="8211" max="8211" width="15.42578125" style="297" bestFit="1" customWidth="1"/>
    <col min="8212" max="8213" width="2.5703125" style="297" bestFit="1" customWidth="1"/>
    <col min="8214" max="8215" width="2.85546875" style="297" customWidth="1"/>
    <col min="8216" max="8216" width="4.140625" style="297" customWidth="1"/>
    <col min="8217" max="8217" width="15.42578125" style="298" bestFit="1" customWidth="1"/>
    <col min="8218" max="8224" width="5.7109375" style="297" customWidth="1"/>
    <col min="8225" max="8225" width="10.42578125" style="297" bestFit="1" customWidth="1"/>
    <col min="8226" max="8226" width="13.140625" style="297" bestFit="1" customWidth="1"/>
    <col min="8227" max="8228" width="5.7109375" style="297" customWidth="1"/>
    <col min="8229" max="8229" width="15.42578125" style="298" bestFit="1" customWidth="1"/>
    <col min="8230" max="8230" width="5.5703125" style="297" bestFit="1" customWidth="1"/>
    <col min="8231" max="8231" width="15.42578125" style="297" bestFit="1" customWidth="1"/>
    <col min="8232" max="8232" width="9" style="297" bestFit="1" customWidth="1"/>
    <col min="8233" max="8234" width="6" style="297" bestFit="1" customWidth="1"/>
    <col min="8235" max="8235" width="5.7109375" style="297" customWidth="1"/>
    <col min="8236" max="8236" width="13.140625" style="297" bestFit="1" customWidth="1"/>
    <col min="8237" max="8254" width="5.7109375" style="297" customWidth="1"/>
    <col min="8255" max="8255" width="12" style="297" bestFit="1" customWidth="1"/>
    <col min="8256" max="8256" width="13.140625" style="297" bestFit="1" customWidth="1"/>
    <col min="8257" max="8273" width="5.7109375" style="297" customWidth="1"/>
    <col min="8274" max="8274" width="2.85546875" style="297" bestFit="1" customWidth="1"/>
    <col min="8275" max="8275" width="7.7109375" style="297" bestFit="1" customWidth="1"/>
    <col min="8276" max="8276" width="10.5703125" style="297" bestFit="1" customWidth="1"/>
    <col min="8277" max="8294" width="5.7109375" style="297" customWidth="1"/>
    <col min="8295" max="8295" width="16.5703125" style="297" bestFit="1" customWidth="1"/>
    <col min="8296" max="8296" width="10.5703125" style="297" bestFit="1" customWidth="1"/>
    <col min="8297" max="8314" width="5.7109375" style="297" customWidth="1"/>
    <col min="8315" max="8315" width="2.85546875" style="297" customWidth="1"/>
    <col min="8316" max="8316" width="15.42578125" style="297" bestFit="1" customWidth="1"/>
    <col min="8317" max="8317" width="1.85546875" style="297" bestFit="1" customWidth="1"/>
    <col min="8318" max="8318" width="2.85546875" style="297" bestFit="1" customWidth="1"/>
    <col min="8319" max="8319" width="15.42578125" style="297" bestFit="1" customWidth="1"/>
    <col min="8320" max="8320" width="3.140625" style="297" bestFit="1" customWidth="1"/>
    <col min="8321" max="8321" width="3.42578125" style="297" bestFit="1" customWidth="1"/>
    <col min="8322" max="8322" width="15.42578125" style="297" bestFit="1" customWidth="1"/>
    <col min="8323" max="8324" width="2.5703125" style="297" bestFit="1" customWidth="1"/>
    <col min="8325" max="8326" width="2.85546875" style="297" customWidth="1"/>
    <col min="8327" max="8327" width="4.140625" style="297" customWidth="1"/>
    <col min="8328" max="8328" width="15.42578125" style="298" bestFit="1" customWidth="1"/>
    <col min="8329" max="8335" width="5.7109375" style="297" customWidth="1"/>
    <col min="8336" max="8336" width="10.42578125" style="297" bestFit="1" customWidth="1"/>
    <col min="8337" max="8337" width="13.140625" style="297" bestFit="1" customWidth="1"/>
    <col min="8338" max="8339" width="5.7109375" style="297" customWidth="1"/>
    <col min="8340" max="8340" width="15.42578125" style="298" bestFit="1" customWidth="1"/>
    <col min="8341" max="8341" width="5.5703125" style="297" bestFit="1" customWidth="1"/>
    <col min="8342" max="8342" width="15.42578125" style="297" bestFit="1" customWidth="1"/>
    <col min="8343" max="8343" width="9" style="297" bestFit="1" customWidth="1"/>
    <col min="8344" max="8345" width="6" style="297" bestFit="1" customWidth="1"/>
    <col min="8346" max="8346" width="5.7109375" style="297" customWidth="1"/>
    <col min="8347" max="8347" width="13.140625" style="297" bestFit="1" customWidth="1"/>
    <col min="8348" max="8365" width="5.7109375" style="297" customWidth="1"/>
    <col min="8366" max="8366" width="12" style="297" bestFit="1" customWidth="1"/>
    <col min="8367" max="8367" width="13.140625" style="297" bestFit="1" customWidth="1"/>
    <col min="8368" max="8384" width="5.7109375" style="297" customWidth="1"/>
    <col min="8385" max="8385" width="2.85546875" style="297" bestFit="1" customWidth="1"/>
    <col min="8386" max="8386" width="7.7109375" style="297" bestFit="1" customWidth="1"/>
    <col min="8387" max="8387" width="10.5703125" style="297" bestFit="1" customWidth="1"/>
    <col min="8388" max="8405" width="5.7109375" style="297" customWidth="1"/>
    <col min="8406" max="8406" width="16.5703125" style="297" bestFit="1" customWidth="1"/>
    <col min="8407" max="8407" width="10.5703125" style="297" bestFit="1" customWidth="1"/>
    <col min="8408" max="8425" width="5.7109375" style="297" customWidth="1"/>
    <col min="8426" max="8426" width="2.85546875" style="297" customWidth="1"/>
    <col min="8427" max="8427" width="15.42578125" style="297" bestFit="1" customWidth="1"/>
    <col min="8428" max="8428" width="1.85546875" style="297" bestFit="1" customWidth="1"/>
    <col min="8429" max="8429" width="2.85546875" style="297" bestFit="1" customWidth="1"/>
    <col min="8430" max="8430" width="15.42578125" style="297" bestFit="1" customWidth="1"/>
    <col min="8431" max="8431" width="3.140625" style="297" bestFit="1" customWidth="1"/>
    <col min="8432" max="8432" width="3.42578125" style="297" bestFit="1" customWidth="1"/>
    <col min="8433" max="8433" width="15.42578125" style="297" bestFit="1" customWidth="1"/>
    <col min="8434" max="8435" width="2.5703125" style="297" bestFit="1" customWidth="1"/>
    <col min="8436" max="8437" width="2.85546875" style="297" customWidth="1"/>
    <col min="8438" max="8438" width="4.140625" style="297" customWidth="1"/>
    <col min="8439" max="8439" width="15.42578125" style="298" bestFit="1" customWidth="1"/>
    <col min="8440" max="8446" width="5.7109375" style="297" customWidth="1"/>
    <col min="8447" max="8447" width="10.42578125" style="297" bestFit="1" customWidth="1"/>
    <col min="8448" max="8448" width="13.140625" style="297" bestFit="1" customWidth="1"/>
    <col min="8449" max="8450" width="5.7109375" style="297" customWidth="1"/>
    <col min="8451" max="8451" width="15.42578125" style="298" bestFit="1" customWidth="1"/>
    <col min="8452" max="8452" width="5.5703125" style="297" bestFit="1" customWidth="1"/>
    <col min="8453" max="8453" width="15.42578125" style="297" bestFit="1" customWidth="1"/>
    <col min="8454" max="8454" width="9" style="297" bestFit="1" customWidth="1"/>
    <col min="8455" max="8456" width="6" style="297" bestFit="1" customWidth="1"/>
    <col min="8457" max="8457" width="5.7109375" style="297" customWidth="1"/>
    <col min="8458" max="8458" width="13.140625" style="297" bestFit="1" customWidth="1"/>
    <col min="8459" max="8476" width="5.7109375" style="297" customWidth="1"/>
    <col min="8477" max="8477" width="12" style="297" bestFit="1" customWidth="1"/>
    <col min="8478" max="8478" width="13.140625" style="297" bestFit="1" customWidth="1"/>
    <col min="8479" max="8495" width="5.7109375" style="297" customWidth="1"/>
    <col min="8496" max="8496" width="2.85546875" style="297" bestFit="1" customWidth="1"/>
    <col min="8497" max="8497" width="7.7109375" style="297" bestFit="1" customWidth="1"/>
    <col min="8498" max="8498" width="10.5703125" style="297" bestFit="1" customWidth="1"/>
    <col min="8499" max="8516" width="5.7109375" style="297" customWidth="1"/>
    <col min="8517" max="8517" width="16.5703125" style="297" bestFit="1" customWidth="1"/>
    <col min="8518" max="8518" width="10.5703125" style="297" bestFit="1" customWidth="1"/>
    <col min="8519" max="8536" width="5.7109375" style="297" customWidth="1"/>
    <col min="8537" max="8537" width="2.85546875" style="297" customWidth="1"/>
    <col min="8538" max="8538" width="15.42578125" style="297" bestFit="1" customWidth="1"/>
    <col min="8539" max="8539" width="1.85546875" style="297" bestFit="1" customWidth="1"/>
    <col min="8540" max="8540" width="2.85546875" style="297" bestFit="1" customWidth="1"/>
    <col min="8541" max="8541" width="15.42578125" style="297" bestFit="1" customWidth="1"/>
    <col min="8542" max="8542" width="3.140625" style="297" bestFit="1" customWidth="1"/>
    <col min="8543" max="8543" width="3.42578125" style="297" bestFit="1" customWidth="1"/>
    <col min="8544" max="8544" width="15.42578125" style="297" bestFit="1" customWidth="1"/>
    <col min="8545" max="8546" width="2.5703125" style="297" bestFit="1" customWidth="1"/>
    <col min="8547" max="8548" width="2.85546875" style="297" customWidth="1"/>
    <col min="8549" max="8549" width="4.140625" style="297" customWidth="1"/>
    <col min="8550" max="8550" width="15.42578125" style="298" bestFit="1" customWidth="1"/>
    <col min="8551" max="8557" width="5.7109375" style="297" customWidth="1"/>
    <col min="8558" max="8558" width="10.42578125" style="297" bestFit="1" customWidth="1"/>
    <col min="8559" max="8559" width="13.140625" style="297" bestFit="1" customWidth="1"/>
    <col min="8560" max="8561" width="5.7109375" style="297" customWidth="1"/>
    <col min="8562" max="8562" width="15.42578125" style="298" bestFit="1" customWidth="1"/>
    <col min="8563" max="8563" width="5.5703125" style="297" bestFit="1" customWidth="1"/>
    <col min="8564" max="8564" width="15.42578125" style="297" bestFit="1" customWidth="1"/>
    <col min="8565" max="8565" width="9" style="297" bestFit="1" customWidth="1"/>
    <col min="8566" max="8567" width="6" style="297" bestFit="1" customWidth="1"/>
    <col min="8568" max="8568" width="5.7109375" style="297" customWidth="1"/>
    <col min="8569" max="8569" width="13.140625" style="297" bestFit="1" customWidth="1"/>
    <col min="8570" max="8587" width="5.7109375" style="297" customWidth="1"/>
    <col min="8588" max="8588" width="12" style="297" bestFit="1" customWidth="1"/>
    <col min="8589" max="8589" width="13.140625" style="297" bestFit="1" customWidth="1"/>
    <col min="8590" max="8606" width="5.7109375" style="297" customWidth="1"/>
    <col min="8607" max="8607" width="2.85546875" style="297" bestFit="1" customWidth="1"/>
    <col min="8608" max="8608" width="7.7109375" style="297" bestFit="1" customWidth="1"/>
    <col min="8609" max="8609" width="10.5703125" style="297" bestFit="1" customWidth="1"/>
    <col min="8610" max="8627" width="5.7109375" style="297" customWidth="1"/>
    <col min="8628" max="8628" width="16.5703125" style="297" bestFit="1" customWidth="1"/>
    <col min="8629" max="8629" width="10.5703125" style="297" bestFit="1" customWidth="1"/>
    <col min="8630" max="8647" width="5.7109375" style="297" customWidth="1"/>
    <col min="8648" max="8648" width="2.85546875" style="297" customWidth="1"/>
    <col min="8649" max="8649" width="15.42578125" style="297" bestFit="1" customWidth="1"/>
    <col min="8650" max="8650" width="1.85546875" style="297" bestFit="1" customWidth="1"/>
    <col min="8651" max="8651" width="2.85546875" style="297" bestFit="1" customWidth="1"/>
    <col min="8652" max="8652" width="15.42578125" style="297" bestFit="1" customWidth="1"/>
    <col min="8653" max="8653" width="3.140625" style="297" bestFit="1" customWidth="1"/>
    <col min="8654" max="8654" width="3.42578125" style="297" bestFit="1" customWidth="1"/>
    <col min="8655" max="8655" width="15.42578125" style="297" bestFit="1" customWidth="1"/>
    <col min="8656" max="8657" width="2.5703125" style="297" bestFit="1" customWidth="1"/>
    <col min="8658" max="8659" width="2.85546875" style="297" customWidth="1"/>
    <col min="8660" max="8660" width="4.140625" style="297" customWidth="1"/>
    <col min="8661" max="8661" width="15.42578125" style="298" bestFit="1" customWidth="1"/>
    <col min="8662" max="8668" width="5.7109375" style="297" customWidth="1"/>
    <col min="8669" max="8669" width="10.42578125" style="297" bestFit="1" customWidth="1"/>
    <col min="8670" max="8670" width="13.140625" style="297" bestFit="1" customWidth="1"/>
    <col min="8671" max="8672" width="5.7109375" style="297" customWidth="1"/>
    <col min="8673" max="8673" width="15.42578125" style="298" bestFit="1" customWidth="1"/>
    <col min="8674" max="8674" width="5.5703125" style="297" bestFit="1" customWidth="1"/>
    <col min="8675" max="8675" width="15.42578125" style="297" bestFit="1" customWidth="1"/>
    <col min="8676" max="8676" width="9" style="297" bestFit="1" customWidth="1"/>
    <col min="8677" max="8678" width="6" style="297" bestFit="1" customWidth="1"/>
    <col min="8679" max="8679" width="5.7109375" style="297" customWidth="1"/>
    <col min="8680" max="8680" width="13.140625" style="297" bestFit="1" customWidth="1"/>
    <col min="8681" max="8698" width="5.7109375" style="297" customWidth="1"/>
    <col min="8699" max="8699" width="12" style="297" bestFit="1" customWidth="1"/>
    <col min="8700" max="8700" width="13.140625" style="297" bestFit="1" customWidth="1"/>
    <col min="8701" max="8717" width="5.7109375" style="297" customWidth="1"/>
    <col min="8718" max="8718" width="2.85546875" style="297" bestFit="1" customWidth="1"/>
    <col min="8719" max="8719" width="7.7109375" style="297" bestFit="1" customWidth="1"/>
    <col min="8720" max="8720" width="10.5703125" style="297" bestFit="1" customWidth="1"/>
    <col min="8721" max="8738" width="5.7109375" style="297" customWidth="1"/>
    <col min="8739" max="8739" width="16.5703125" style="297" bestFit="1" customWidth="1"/>
    <col min="8740" max="8740" width="10.5703125" style="297" bestFit="1" customWidth="1"/>
    <col min="8741" max="8758" width="5.7109375" style="297" customWidth="1"/>
    <col min="8759" max="8759" width="2.85546875" style="297" customWidth="1"/>
    <col min="8760" max="8760" width="15.42578125" style="297" bestFit="1" customWidth="1"/>
    <col min="8761" max="8761" width="1.85546875" style="297" bestFit="1" customWidth="1"/>
    <col min="8762" max="8762" width="2.85546875" style="297" bestFit="1" customWidth="1"/>
    <col min="8763" max="8763" width="15.42578125" style="297" bestFit="1" customWidth="1"/>
    <col min="8764" max="8764" width="3.140625" style="297" bestFit="1" customWidth="1"/>
    <col min="8765" max="8765" width="3.42578125" style="297" bestFit="1" customWidth="1"/>
    <col min="8766" max="8766" width="15.42578125" style="297" bestFit="1" customWidth="1"/>
    <col min="8767" max="8768" width="2.5703125" style="297" bestFit="1" customWidth="1"/>
    <col min="8769" max="8770" width="2.85546875" style="297" customWidth="1"/>
    <col min="8771" max="8771" width="4.140625" style="297" customWidth="1"/>
    <col min="8772" max="8772" width="15.42578125" style="298" bestFit="1" customWidth="1"/>
    <col min="8773" max="8779" width="5.7109375" style="297" customWidth="1"/>
    <col min="8780" max="8780" width="10.42578125" style="297" bestFit="1" customWidth="1"/>
    <col min="8781" max="8781" width="13.140625" style="297" bestFit="1" customWidth="1"/>
    <col min="8782" max="8783" width="5.7109375" style="297" customWidth="1"/>
    <col min="8784" max="8784" width="15.42578125" style="298" bestFit="1" customWidth="1"/>
    <col min="8785" max="8785" width="5.5703125" style="297" bestFit="1" customWidth="1"/>
    <col min="8786" max="8786" width="15.42578125" style="297" bestFit="1" customWidth="1"/>
    <col min="8787" max="8787" width="9" style="297" bestFit="1" customWidth="1"/>
    <col min="8788" max="8789" width="6" style="297" bestFit="1" customWidth="1"/>
    <col min="8790" max="8790" width="5.7109375" style="297" customWidth="1"/>
    <col min="8791" max="8791" width="13.140625" style="297" bestFit="1" customWidth="1"/>
    <col min="8792" max="8809" width="5.7109375" style="297" customWidth="1"/>
    <col min="8810" max="8810" width="12" style="297" bestFit="1" customWidth="1"/>
    <col min="8811" max="8811" width="13.140625" style="297" bestFit="1" customWidth="1"/>
    <col min="8812" max="8828" width="5.7109375" style="297" customWidth="1"/>
    <col min="8829" max="8829" width="2.85546875" style="297" bestFit="1" customWidth="1"/>
    <col min="8830" max="8830" width="7.7109375" style="297" bestFit="1" customWidth="1"/>
    <col min="8831" max="8831" width="10.5703125" style="297" bestFit="1" customWidth="1"/>
    <col min="8832" max="8849" width="5.7109375" style="297" customWidth="1"/>
    <col min="8850" max="8850" width="16.5703125" style="297" bestFit="1" customWidth="1"/>
    <col min="8851" max="8851" width="10.5703125" style="297" bestFit="1" customWidth="1"/>
    <col min="8852" max="8869" width="5.7109375" style="297" customWidth="1"/>
    <col min="8870" max="8870" width="2.85546875" style="297" customWidth="1"/>
    <col min="8871" max="8871" width="15.42578125" style="297" bestFit="1" customWidth="1"/>
    <col min="8872" max="8872" width="1.85546875" style="297" bestFit="1" customWidth="1"/>
    <col min="8873" max="8873" width="2.85546875" style="297" bestFit="1" customWidth="1"/>
    <col min="8874" max="8874" width="15.42578125" style="297" bestFit="1" customWidth="1"/>
    <col min="8875" max="8875" width="3.140625" style="297" bestFit="1" customWidth="1"/>
    <col min="8876" max="8876" width="3.42578125" style="297" bestFit="1" customWidth="1"/>
    <col min="8877" max="8877" width="15.42578125" style="297" bestFit="1" customWidth="1"/>
    <col min="8878" max="8879" width="2.5703125" style="297" bestFit="1" customWidth="1"/>
    <col min="8880" max="8881" width="2.85546875" style="297" customWidth="1"/>
    <col min="8882" max="8882" width="4.140625" style="297" customWidth="1"/>
    <col min="8883" max="8883" width="15.42578125" style="298" bestFit="1" customWidth="1"/>
    <col min="8884" max="8890" width="5.7109375" style="297" customWidth="1"/>
    <col min="8891" max="8891" width="10.42578125" style="297" bestFit="1" customWidth="1"/>
    <col min="8892" max="8892" width="13.140625" style="297" bestFit="1" customWidth="1"/>
    <col min="8893" max="8894" width="5.7109375" style="297" customWidth="1"/>
    <col min="8895" max="8895" width="15.42578125" style="298" bestFit="1" customWidth="1"/>
    <col min="8896" max="8896" width="5.5703125" style="297" bestFit="1" customWidth="1"/>
    <col min="8897" max="8897" width="15.42578125" style="297" bestFit="1" customWidth="1"/>
    <col min="8898" max="8898" width="9" style="297" bestFit="1" customWidth="1"/>
    <col min="8899" max="8900" width="6" style="297" bestFit="1" customWidth="1"/>
    <col min="8901" max="8901" width="5.7109375" style="297" customWidth="1"/>
    <col min="8902" max="8902" width="13.140625" style="297" bestFit="1" customWidth="1"/>
    <col min="8903" max="8920" width="5.7109375" style="297" customWidth="1"/>
    <col min="8921" max="8921" width="12" style="297" bestFit="1" customWidth="1"/>
    <col min="8922" max="8922" width="13.140625" style="297" bestFit="1" customWidth="1"/>
    <col min="8923" max="8939" width="5.7109375" style="297" customWidth="1"/>
    <col min="8940" max="8940" width="2.85546875" style="297" bestFit="1" customWidth="1"/>
    <col min="8941" max="8941" width="7.7109375" style="297" bestFit="1" customWidth="1"/>
    <col min="8942" max="8942" width="10.5703125" style="297" bestFit="1" customWidth="1"/>
    <col min="8943" max="8960" width="5.7109375" style="297" customWidth="1"/>
    <col min="8961" max="8961" width="16.5703125" style="297" bestFit="1" customWidth="1"/>
    <col min="8962" max="8962" width="10.5703125" style="297" bestFit="1" customWidth="1"/>
    <col min="8963" max="8980" width="5.7109375" style="297" customWidth="1"/>
    <col min="8981" max="8981" width="2.85546875" style="297" customWidth="1"/>
    <col min="8982" max="8982" width="15.42578125" style="297" bestFit="1" customWidth="1"/>
    <col min="8983" max="8983" width="1.85546875" style="297" bestFit="1" customWidth="1"/>
    <col min="8984" max="8984" width="2.85546875" style="297" bestFit="1" customWidth="1"/>
    <col min="8985" max="8985" width="15.42578125" style="297" bestFit="1" customWidth="1"/>
    <col min="8986" max="8986" width="3.140625" style="297" bestFit="1" customWidth="1"/>
    <col min="8987" max="8987" width="3.42578125" style="297" bestFit="1" customWidth="1"/>
    <col min="8988" max="8988" width="15.42578125" style="297" bestFit="1" customWidth="1"/>
    <col min="8989" max="8990" width="2.5703125" style="297" bestFit="1" customWidth="1"/>
    <col min="8991" max="8992" width="2.85546875" style="297" customWidth="1"/>
    <col min="8993" max="8993" width="4.140625" style="297" customWidth="1"/>
    <col min="8994" max="8994" width="15.42578125" style="298" bestFit="1" customWidth="1"/>
    <col min="8995" max="9001" width="5.7109375" style="297" customWidth="1"/>
    <col min="9002" max="9002" width="10.42578125" style="297" bestFit="1" customWidth="1"/>
    <col min="9003" max="9003" width="13.140625" style="297" bestFit="1" customWidth="1"/>
    <col min="9004" max="9005" width="5.7109375" style="297" customWidth="1"/>
    <col min="9006" max="9006" width="15.42578125" style="298" bestFit="1" customWidth="1"/>
    <col min="9007" max="9007" width="5.5703125" style="297" bestFit="1" customWidth="1"/>
    <col min="9008" max="9008" width="15.42578125" style="297" bestFit="1" customWidth="1"/>
    <col min="9009" max="9009" width="9" style="297" bestFit="1" customWidth="1"/>
    <col min="9010" max="9011" width="6" style="297" bestFit="1" customWidth="1"/>
    <col min="9012" max="9012" width="5.7109375" style="297" customWidth="1"/>
    <col min="9013" max="9013" width="13.140625" style="297" bestFit="1" customWidth="1"/>
    <col min="9014" max="9031" width="5.7109375" style="297" customWidth="1"/>
    <col min="9032" max="9032" width="12" style="297" bestFit="1" customWidth="1"/>
    <col min="9033" max="9033" width="13.140625" style="297" bestFit="1" customWidth="1"/>
    <col min="9034" max="9050" width="5.7109375" style="297" customWidth="1"/>
    <col min="9051" max="9051" width="2.85546875" style="297" bestFit="1" customWidth="1"/>
    <col min="9052" max="9052" width="7.7109375" style="297" bestFit="1" customWidth="1"/>
    <col min="9053" max="9053" width="10.5703125" style="297" bestFit="1" customWidth="1"/>
    <col min="9054" max="9071" width="5.7109375" style="297" customWidth="1"/>
    <col min="9072" max="9072" width="16.5703125" style="297" bestFit="1" customWidth="1"/>
    <col min="9073" max="9073" width="10.5703125" style="297" bestFit="1" customWidth="1"/>
    <col min="9074" max="9091" width="5.7109375" style="297" customWidth="1"/>
    <col min="9092" max="9092" width="2.85546875" style="297" customWidth="1"/>
    <col min="9093" max="9093" width="15.42578125" style="297" bestFit="1" customWidth="1"/>
    <col min="9094" max="9094" width="1.85546875" style="297" bestFit="1" customWidth="1"/>
    <col min="9095" max="9095" width="2.85546875" style="297" bestFit="1" customWidth="1"/>
    <col min="9096" max="9096" width="15.42578125" style="297" bestFit="1" customWidth="1"/>
    <col min="9097" max="9097" width="3.140625" style="297" bestFit="1" customWidth="1"/>
    <col min="9098" max="9098" width="3.42578125" style="297" bestFit="1" customWidth="1"/>
    <col min="9099" max="9099" width="15.42578125" style="297" bestFit="1" customWidth="1"/>
    <col min="9100" max="9101" width="2.5703125" style="297" bestFit="1" customWidth="1"/>
    <col min="9102" max="9103" width="2.85546875" style="297" customWidth="1"/>
    <col min="9104" max="9104" width="4.140625" style="297" customWidth="1"/>
    <col min="9105" max="9105" width="15.42578125" style="298" bestFit="1" customWidth="1"/>
    <col min="9106" max="9112" width="5.7109375" style="297" customWidth="1"/>
    <col min="9113" max="9113" width="10.42578125" style="297" bestFit="1" customWidth="1"/>
    <col min="9114" max="9114" width="13.140625" style="297" bestFit="1" customWidth="1"/>
    <col min="9115" max="9116" width="5.7109375" style="297" customWidth="1"/>
    <col min="9117" max="9117" width="15.42578125" style="298" bestFit="1" customWidth="1"/>
    <col min="9118" max="9118" width="5.5703125" style="297" bestFit="1" customWidth="1"/>
    <col min="9119" max="9119" width="15.42578125" style="297" bestFit="1" customWidth="1"/>
    <col min="9120" max="9120" width="9" style="297" bestFit="1" customWidth="1"/>
    <col min="9121" max="9122" width="6" style="297" bestFit="1" customWidth="1"/>
    <col min="9123" max="9123" width="5.7109375" style="297" customWidth="1"/>
    <col min="9124" max="9124" width="13.140625" style="297" bestFit="1" customWidth="1"/>
    <col min="9125" max="9142" width="5.7109375" style="297" customWidth="1"/>
    <col min="9143" max="9143" width="12" style="297" bestFit="1" customWidth="1"/>
    <col min="9144" max="9144" width="13.140625" style="297" bestFit="1" customWidth="1"/>
    <col min="9145" max="9161" width="5.7109375" style="297" customWidth="1"/>
    <col min="9162" max="9162" width="2.85546875" style="297" bestFit="1" customWidth="1"/>
    <col min="9163" max="9163" width="7.7109375" style="297" bestFit="1" customWidth="1"/>
    <col min="9164" max="9164" width="10.5703125" style="297" bestFit="1" customWidth="1"/>
    <col min="9165" max="9182" width="5.7109375" style="297" customWidth="1"/>
    <col min="9183" max="9183" width="16.5703125" style="297" bestFit="1" customWidth="1"/>
    <col min="9184" max="9184" width="10.5703125" style="297" bestFit="1" customWidth="1"/>
    <col min="9185" max="9202" width="5.7109375" style="297" customWidth="1"/>
    <col min="9203" max="9203" width="2.85546875" style="297" customWidth="1"/>
    <col min="9204" max="9204" width="15.42578125" style="297" bestFit="1" customWidth="1"/>
    <col min="9205" max="9205" width="1.85546875" style="297" bestFit="1" customWidth="1"/>
    <col min="9206" max="9206" width="2.85546875" style="297" bestFit="1" customWidth="1"/>
    <col min="9207" max="9207" width="15.42578125" style="297" bestFit="1" customWidth="1"/>
    <col min="9208" max="9208" width="3.140625" style="297" bestFit="1" customWidth="1"/>
    <col min="9209" max="9209" width="3.42578125" style="297" bestFit="1" customWidth="1"/>
    <col min="9210" max="9210" width="15.42578125" style="297" bestFit="1" customWidth="1"/>
    <col min="9211" max="9212" width="2.5703125" style="297" bestFit="1" customWidth="1"/>
    <col min="9213" max="9214" width="2.85546875" style="297" customWidth="1"/>
    <col min="9215" max="9215" width="4.140625" style="297" customWidth="1"/>
    <col min="9216" max="9216" width="15.42578125" style="298" bestFit="1" customWidth="1"/>
    <col min="9217" max="9223" width="5.7109375" style="297" customWidth="1"/>
    <col min="9224" max="9224" width="10.42578125" style="297" bestFit="1" customWidth="1"/>
    <col min="9225" max="9225" width="13.140625" style="297" bestFit="1" customWidth="1"/>
    <col min="9226" max="9227" width="5.7109375" style="297" customWidth="1"/>
    <col min="9228" max="9228" width="15.42578125" style="298" bestFit="1" customWidth="1"/>
    <col min="9229" max="9229" width="5.5703125" style="297" bestFit="1" customWidth="1"/>
    <col min="9230" max="9230" width="15.42578125" style="297" bestFit="1" customWidth="1"/>
    <col min="9231" max="9231" width="9" style="297" bestFit="1" customWidth="1"/>
    <col min="9232" max="9233" width="6" style="297" bestFit="1" customWidth="1"/>
    <col min="9234" max="9234" width="5.7109375" style="297" customWidth="1"/>
    <col min="9235" max="9235" width="13.140625" style="297" bestFit="1" customWidth="1"/>
    <col min="9236" max="9253" width="5.7109375" style="297" customWidth="1"/>
    <col min="9254" max="9254" width="12" style="297" bestFit="1" customWidth="1"/>
    <col min="9255" max="9255" width="13.140625" style="297" bestFit="1" customWidth="1"/>
    <col min="9256" max="9272" width="5.7109375" style="297" customWidth="1"/>
    <col min="9273" max="9273" width="2.85546875" style="297" bestFit="1" customWidth="1"/>
    <col min="9274" max="9274" width="7.7109375" style="297" bestFit="1" customWidth="1"/>
    <col min="9275" max="9275" width="10.5703125" style="297" bestFit="1" customWidth="1"/>
    <col min="9276" max="9293" width="5.7109375" style="297" customWidth="1"/>
    <col min="9294" max="9294" width="16.5703125" style="297" bestFit="1" customWidth="1"/>
    <col min="9295" max="9295" width="10.5703125" style="297" bestFit="1" customWidth="1"/>
    <col min="9296" max="9313" width="5.7109375" style="297" customWidth="1"/>
    <col min="9314" max="9314" width="2.85546875" style="297" customWidth="1"/>
    <col min="9315" max="9315" width="15.42578125" style="297" bestFit="1" customWidth="1"/>
    <col min="9316" max="9316" width="1.85546875" style="297" bestFit="1" customWidth="1"/>
    <col min="9317" max="9317" width="2.85546875" style="297" bestFit="1" customWidth="1"/>
    <col min="9318" max="9318" width="15.42578125" style="297" bestFit="1" customWidth="1"/>
    <col min="9319" max="9319" width="3.140625" style="297" bestFit="1" customWidth="1"/>
    <col min="9320" max="9320" width="3.42578125" style="297" bestFit="1" customWidth="1"/>
    <col min="9321" max="9321" width="15.42578125" style="297" bestFit="1" customWidth="1"/>
    <col min="9322" max="9323" width="2.5703125" style="297" bestFit="1" customWidth="1"/>
    <col min="9324" max="9325" width="2.85546875" style="297" customWidth="1"/>
    <col min="9326" max="9326" width="4.140625" style="297" customWidth="1"/>
    <col min="9327" max="9327" width="15.42578125" style="298" bestFit="1" customWidth="1"/>
    <col min="9328" max="9334" width="5.7109375" style="297" customWidth="1"/>
    <col min="9335" max="9335" width="10.42578125" style="297" bestFit="1" customWidth="1"/>
    <col min="9336" max="9336" width="13.140625" style="297" bestFit="1" customWidth="1"/>
    <col min="9337" max="9338" width="5.7109375" style="297" customWidth="1"/>
    <col min="9339" max="9339" width="15.42578125" style="298" bestFit="1" customWidth="1"/>
    <col min="9340" max="9340" width="5.5703125" style="297" bestFit="1" customWidth="1"/>
    <col min="9341" max="9341" width="15.42578125" style="297" bestFit="1" customWidth="1"/>
    <col min="9342" max="9342" width="9" style="297" bestFit="1" customWidth="1"/>
    <col min="9343" max="9344" width="6" style="297" bestFit="1" customWidth="1"/>
    <col min="9345" max="9345" width="5.7109375" style="297" customWidth="1"/>
    <col min="9346" max="9346" width="13.140625" style="297" bestFit="1" customWidth="1"/>
    <col min="9347" max="9364" width="5.7109375" style="297" customWidth="1"/>
    <col min="9365" max="9365" width="12" style="297" bestFit="1" customWidth="1"/>
    <col min="9366" max="9366" width="13.140625" style="297" bestFit="1" customWidth="1"/>
    <col min="9367" max="9383" width="5.7109375" style="297" customWidth="1"/>
    <col min="9384" max="9384" width="2.85546875" style="297" bestFit="1" customWidth="1"/>
    <col min="9385" max="9385" width="7.7109375" style="297" bestFit="1" customWidth="1"/>
    <col min="9386" max="9386" width="10.5703125" style="297" bestFit="1" customWidth="1"/>
    <col min="9387" max="9404" width="5.7109375" style="297" customWidth="1"/>
    <col min="9405" max="9405" width="16.5703125" style="297" bestFit="1" customWidth="1"/>
    <col min="9406" max="9406" width="10.5703125" style="297" bestFit="1" customWidth="1"/>
    <col min="9407" max="9424" width="5.7109375" style="297" customWidth="1"/>
    <col min="9425" max="9425" width="2.85546875" style="297" customWidth="1"/>
    <col min="9426" max="9426" width="15.42578125" style="297" bestFit="1" customWidth="1"/>
    <col min="9427" max="9427" width="1.85546875" style="297" bestFit="1" customWidth="1"/>
    <col min="9428" max="9428" width="2.85546875" style="297" bestFit="1" customWidth="1"/>
    <col min="9429" max="9429" width="15.42578125" style="297" bestFit="1" customWidth="1"/>
    <col min="9430" max="9430" width="3.140625" style="297" bestFit="1" customWidth="1"/>
    <col min="9431" max="9431" width="3.42578125" style="297" bestFit="1" customWidth="1"/>
    <col min="9432" max="9432" width="15.42578125" style="297" bestFit="1" customWidth="1"/>
    <col min="9433" max="9434" width="2.5703125" style="297" bestFit="1" customWidth="1"/>
    <col min="9435" max="9436" width="2.85546875" style="297" customWidth="1"/>
    <col min="9437" max="9437" width="4.140625" style="297" customWidth="1"/>
    <col min="9438" max="9438" width="15.42578125" style="298" bestFit="1" customWidth="1"/>
    <col min="9439" max="9445" width="5.7109375" style="297" customWidth="1"/>
    <col min="9446" max="9446" width="10.42578125" style="297" bestFit="1" customWidth="1"/>
    <col min="9447" max="9447" width="13.140625" style="297" bestFit="1" customWidth="1"/>
    <col min="9448" max="9449" width="5.7109375" style="297" customWidth="1"/>
    <col min="9450" max="9450" width="15.42578125" style="298" bestFit="1" customWidth="1"/>
    <col min="9451" max="9451" width="5.5703125" style="297" bestFit="1" customWidth="1"/>
    <col min="9452" max="9452" width="15.42578125" style="297" bestFit="1" customWidth="1"/>
    <col min="9453" max="9453" width="9" style="297" bestFit="1" customWidth="1"/>
    <col min="9454" max="9455" width="6" style="297" bestFit="1" customWidth="1"/>
    <col min="9456" max="9456" width="5.7109375" style="297" customWidth="1"/>
    <col min="9457" max="9457" width="13.140625" style="297" bestFit="1" customWidth="1"/>
    <col min="9458" max="9475" width="5.7109375" style="297" customWidth="1"/>
    <col min="9476" max="9476" width="12" style="297" bestFit="1" customWidth="1"/>
    <col min="9477" max="9477" width="13.140625" style="297" bestFit="1" customWidth="1"/>
    <col min="9478" max="9494" width="5.7109375" style="297" customWidth="1"/>
    <col min="9495" max="9495" width="2.85546875" style="297" bestFit="1" customWidth="1"/>
    <col min="9496" max="9496" width="7.7109375" style="297" bestFit="1" customWidth="1"/>
    <col min="9497" max="9497" width="10.5703125" style="297" bestFit="1" customWidth="1"/>
    <col min="9498" max="9515" width="5.7109375" style="297" customWidth="1"/>
    <col min="9516" max="9516" width="16.5703125" style="297" bestFit="1" customWidth="1"/>
    <col min="9517" max="9517" width="10.5703125" style="297" bestFit="1" customWidth="1"/>
    <col min="9518" max="9535" width="5.7109375" style="297" customWidth="1"/>
    <col min="9536" max="9536" width="2.85546875" style="297" customWidth="1"/>
    <col min="9537" max="9537" width="15.42578125" style="297" bestFit="1" customWidth="1"/>
    <col min="9538" max="9538" width="1.85546875" style="297" bestFit="1" customWidth="1"/>
    <col min="9539" max="9539" width="2.85546875" style="297" bestFit="1" customWidth="1"/>
    <col min="9540" max="9540" width="15.42578125" style="297" bestFit="1" customWidth="1"/>
    <col min="9541" max="9541" width="3.140625" style="297" bestFit="1" customWidth="1"/>
    <col min="9542" max="9542" width="3.42578125" style="297" bestFit="1" customWidth="1"/>
    <col min="9543" max="9543" width="15.42578125" style="297" bestFit="1" customWidth="1"/>
    <col min="9544" max="9545" width="2.5703125" style="297" bestFit="1" customWidth="1"/>
    <col min="9546" max="9547" width="2.85546875" style="297" customWidth="1"/>
    <col min="9548" max="9548" width="4.140625" style="297" customWidth="1"/>
    <col min="9549" max="9549" width="15.42578125" style="298" bestFit="1" customWidth="1"/>
    <col min="9550" max="9556" width="5.7109375" style="297" customWidth="1"/>
    <col min="9557" max="9557" width="10.42578125" style="297" bestFit="1" customWidth="1"/>
    <col min="9558" max="9558" width="13.140625" style="297" bestFit="1" customWidth="1"/>
    <col min="9559" max="9560" width="5.7109375" style="297" customWidth="1"/>
    <col min="9561" max="9561" width="15.42578125" style="298" bestFit="1" customWidth="1"/>
    <col min="9562" max="9562" width="5.5703125" style="297" bestFit="1" customWidth="1"/>
    <col min="9563" max="9563" width="15.42578125" style="297" bestFit="1" customWidth="1"/>
    <col min="9564" max="9564" width="9" style="297" bestFit="1" customWidth="1"/>
    <col min="9565" max="9566" width="6" style="297" bestFit="1" customWidth="1"/>
    <col min="9567" max="9567" width="5.7109375" style="297" customWidth="1"/>
    <col min="9568" max="9568" width="13.140625" style="297" bestFit="1" customWidth="1"/>
    <col min="9569" max="9586" width="5.7109375" style="297" customWidth="1"/>
    <col min="9587" max="9587" width="12" style="297" bestFit="1" customWidth="1"/>
    <col min="9588" max="9588" width="13.140625" style="297" bestFit="1" customWidth="1"/>
    <col min="9589" max="9605" width="5.7109375" style="297" customWidth="1"/>
    <col min="9606" max="9606" width="2.85546875" style="297" bestFit="1" customWidth="1"/>
    <col min="9607" max="9607" width="7.7109375" style="297" bestFit="1" customWidth="1"/>
    <col min="9608" max="9608" width="10.5703125" style="297" bestFit="1" customWidth="1"/>
    <col min="9609" max="9626" width="5.7109375" style="297" customWidth="1"/>
    <col min="9627" max="9627" width="16.5703125" style="297" bestFit="1" customWidth="1"/>
    <col min="9628" max="9628" width="10.5703125" style="297" bestFit="1" customWidth="1"/>
    <col min="9629" max="9646" width="5.7109375" style="297" customWidth="1"/>
    <col min="9647" max="9647" width="2.85546875" style="297" customWidth="1"/>
    <col min="9648" max="9648" width="15.42578125" style="297" bestFit="1" customWidth="1"/>
    <col min="9649" max="9649" width="1.85546875" style="297" bestFit="1" customWidth="1"/>
    <col min="9650" max="9650" width="2.85546875" style="297" bestFit="1" customWidth="1"/>
    <col min="9651" max="9651" width="15.42578125" style="297" bestFit="1" customWidth="1"/>
    <col min="9652" max="9652" width="3.140625" style="297" bestFit="1" customWidth="1"/>
    <col min="9653" max="9653" width="3.42578125" style="297" bestFit="1" customWidth="1"/>
    <col min="9654" max="9654" width="15.42578125" style="297" bestFit="1" customWidth="1"/>
    <col min="9655" max="9656" width="2.5703125" style="297" bestFit="1" customWidth="1"/>
    <col min="9657" max="9658" width="2.85546875" style="297" customWidth="1"/>
    <col min="9659" max="9659" width="4.140625" style="297" customWidth="1"/>
    <col min="9660" max="9660" width="15.42578125" style="298" bestFit="1" customWidth="1"/>
    <col min="9661" max="9667" width="5.7109375" style="297" customWidth="1"/>
    <col min="9668" max="9668" width="10.42578125" style="297" bestFit="1" customWidth="1"/>
    <col min="9669" max="9669" width="13.140625" style="297" bestFit="1" customWidth="1"/>
    <col min="9670" max="9671" width="5.7109375" style="297" customWidth="1"/>
    <col min="9672" max="9672" width="15.42578125" style="298" bestFit="1" customWidth="1"/>
    <col min="9673" max="9673" width="5.5703125" style="297" bestFit="1" customWidth="1"/>
    <col min="9674" max="9674" width="15.42578125" style="297" bestFit="1" customWidth="1"/>
    <col min="9675" max="9675" width="9" style="297" bestFit="1" customWidth="1"/>
    <col min="9676" max="9677" width="6" style="297" bestFit="1" customWidth="1"/>
    <col min="9678" max="9678" width="5.7109375" style="297" customWidth="1"/>
    <col min="9679" max="9679" width="13.140625" style="297" bestFit="1" customWidth="1"/>
    <col min="9680" max="9697" width="5.7109375" style="297" customWidth="1"/>
    <col min="9698" max="9698" width="12" style="297" bestFit="1" customWidth="1"/>
    <col min="9699" max="9699" width="13.140625" style="297" bestFit="1" customWidth="1"/>
    <col min="9700" max="9716" width="5.7109375" style="297" customWidth="1"/>
    <col min="9717" max="9717" width="2.85546875" style="297" bestFit="1" customWidth="1"/>
    <col min="9718" max="9718" width="7.7109375" style="297" bestFit="1" customWidth="1"/>
    <col min="9719" max="9719" width="10.5703125" style="297" bestFit="1" customWidth="1"/>
    <col min="9720" max="9737" width="5.7109375" style="297" customWidth="1"/>
    <col min="9738" max="9738" width="16.5703125" style="297" bestFit="1" customWidth="1"/>
    <col min="9739" max="9739" width="10.5703125" style="297" bestFit="1" customWidth="1"/>
    <col min="9740" max="9757" width="5.7109375" style="297" customWidth="1"/>
    <col min="9758" max="9758" width="2.85546875" style="297" customWidth="1"/>
    <col min="9759" max="9759" width="15.42578125" style="297" bestFit="1" customWidth="1"/>
    <col min="9760" max="9760" width="1.85546875" style="297" bestFit="1" customWidth="1"/>
    <col min="9761" max="9761" width="2.85546875" style="297" bestFit="1" customWidth="1"/>
    <col min="9762" max="9762" width="15.42578125" style="297" bestFit="1" customWidth="1"/>
    <col min="9763" max="9763" width="3.140625" style="297" bestFit="1" customWidth="1"/>
    <col min="9764" max="9764" width="3.42578125" style="297" bestFit="1" customWidth="1"/>
    <col min="9765" max="9765" width="15.42578125" style="297" bestFit="1" customWidth="1"/>
    <col min="9766" max="9767" width="2.5703125" style="297" bestFit="1" customWidth="1"/>
    <col min="9768" max="9769" width="2.85546875" style="297" customWidth="1"/>
    <col min="9770" max="9770" width="4.140625" style="297" customWidth="1"/>
    <col min="9771" max="9771" width="15.42578125" style="298" bestFit="1" customWidth="1"/>
    <col min="9772" max="9778" width="5.7109375" style="297" customWidth="1"/>
    <col min="9779" max="9779" width="10.42578125" style="297" bestFit="1" customWidth="1"/>
    <col min="9780" max="9780" width="13.140625" style="297" bestFit="1" customWidth="1"/>
    <col min="9781" max="9782" width="5.7109375" style="297" customWidth="1"/>
    <col min="9783" max="9783" width="15.42578125" style="298" bestFit="1" customWidth="1"/>
    <col min="9784" max="9784" width="5.5703125" style="297" bestFit="1" customWidth="1"/>
    <col min="9785" max="9785" width="15.42578125" style="297" bestFit="1" customWidth="1"/>
    <col min="9786" max="9786" width="9" style="297" bestFit="1" customWidth="1"/>
    <col min="9787" max="9788" width="6" style="297" bestFit="1" customWidth="1"/>
    <col min="9789" max="9789" width="5.7109375" style="297" customWidth="1"/>
    <col min="9790" max="9790" width="13.140625" style="297" bestFit="1" customWidth="1"/>
    <col min="9791" max="9808" width="5.7109375" style="297" customWidth="1"/>
    <col min="9809" max="9809" width="12" style="297" bestFit="1" customWidth="1"/>
    <col min="9810" max="9810" width="13.140625" style="297" bestFit="1" customWidth="1"/>
    <col min="9811" max="9827" width="5.7109375" style="297" customWidth="1"/>
    <col min="9828" max="9828" width="2.85546875" style="297" bestFit="1" customWidth="1"/>
    <col min="9829" max="9829" width="7.7109375" style="297" bestFit="1" customWidth="1"/>
    <col min="9830" max="9830" width="10.5703125" style="297" bestFit="1" customWidth="1"/>
    <col min="9831" max="9848" width="5.7109375" style="297" customWidth="1"/>
    <col min="9849" max="9849" width="16.5703125" style="297" bestFit="1" customWidth="1"/>
    <col min="9850" max="9850" width="10.5703125" style="297" bestFit="1" customWidth="1"/>
    <col min="9851" max="9868" width="5.7109375" style="297" customWidth="1"/>
    <col min="9869" max="9869" width="2.85546875" style="297" customWidth="1"/>
    <col min="9870" max="9870" width="15.42578125" style="297" bestFit="1" customWidth="1"/>
    <col min="9871" max="9871" width="1.85546875" style="297" bestFit="1" customWidth="1"/>
    <col min="9872" max="9872" width="2.85546875" style="297" bestFit="1" customWidth="1"/>
    <col min="9873" max="9873" width="15.42578125" style="297" bestFit="1" customWidth="1"/>
    <col min="9874" max="9874" width="3.140625" style="297" bestFit="1" customWidth="1"/>
    <col min="9875" max="9875" width="3.42578125" style="297" bestFit="1" customWidth="1"/>
    <col min="9876" max="9876" width="15.42578125" style="297" bestFit="1" customWidth="1"/>
    <col min="9877" max="9878" width="2.5703125" style="297" bestFit="1" customWidth="1"/>
    <col min="9879" max="9880" width="2.85546875" style="297" customWidth="1"/>
    <col min="9881" max="9881" width="4.140625" style="297" customWidth="1"/>
    <col min="9882" max="9882" width="15.42578125" style="298" bestFit="1" customWidth="1"/>
    <col min="9883" max="9889" width="5.7109375" style="297" customWidth="1"/>
    <col min="9890" max="9890" width="10.42578125" style="297" bestFit="1" customWidth="1"/>
    <col min="9891" max="9891" width="13.140625" style="297" bestFit="1" customWidth="1"/>
    <col min="9892" max="9893" width="5.7109375" style="297" customWidth="1"/>
    <col min="9894" max="9894" width="15.42578125" style="298" bestFit="1" customWidth="1"/>
    <col min="9895" max="9895" width="5.5703125" style="297" bestFit="1" customWidth="1"/>
    <col min="9896" max="9896" width="15.42578125" style="297" bestFit="1" customWidth="1"/>
    <col min="9897" max="9897" width="9" style="297" bestFit="1" customWidth="1"/>
    <col min="9898" max="9899" width="6" style="297" bestFit="1" customWidth="1"/>
    <col min="9900" max="9900" width="5.7109375" style="297" customWidth="1"/>
    <col min="9901" max="9901" width="13.140625" style="297" bestFit="1" customWidth="1"/>
    <col min="9902" max="9919" width="5.7109375" style="297" customWidth="1"/>
    <col min="9920" max="9920" width="12" style="297" bestFit="1" customWidth="1"/>
    <col min="9921" max="9921" width="13.140625" style="297" bestFit="1" customWidth="1"/>
    <col min="9922" max="9938" width="5.7109375" style="297" customWidth="1"/>
    <col min="9939" max="9939" width="2.85546875" style="297" bestFit="1" customWidth="1"/>
    <col min="9940" max="9940" width="7.7109375" style="297" bestFit="1" customWidth="1"/>
    <col min="9941" max="9941" width="10.5703125" style="297" bestFit="1" customWidth="1"/>
    <col min="9942" max="9959" width="5.7109375" style="297" customWidth="1"/>
    <col min="9960" max="9960" width="16.5703125" style="297" bestFit="1" customWidth="1"/>
    <col min="9961" max="9961" width="10.5703125" style="297" bestFit="1" customWidth="1"/>
    <col min="9962" max="9979" width="5.7109375" style="297" customWidth="1"/>
    <col min="9980" max="9980" width="2.85546875" style="297" customWidth="1"/>
    <col min="9981" max="9981" width="15.42578125" style="297" bestFit="1" customWidth="1"/>
    <col min="9982" max="9982" width="1.85546875" style="297" bestFit="1" customWidth="1"/>
    <col min="9983" max="9983" width="2.85546875" style="297" bestFit="1" customWidth="1"/>
    <col min="9984" max="9984" width="15.42578125" style="297" bestFit="1" customWidth="1"/>
    <col min="9985" max="9985" width="3.140625" style="297" bestFit="1" customWidth="1"/>
    <col min="9986" max="9986" width="3.42578125" style="297" bestFit="1" customWidth="1"/>
    <col min="9987" max="9987" width="15.42578125" style="297" bestFit="1" customWidth="1"/>
    <col min="9988" max="9989" width="2.5703125" style="297" bestFit="1" customWidth="1"/>
    <col min="9990" max="9991" width="2.85546875" style="297" customWidth="1"/>
    <col min="9992" max="9992" width="4.140625" style="297" customWidth="1"/>
    <col min="9993" max="9993" width="15.42578125" style="298" bestFit="1" customWidth="1"/>
    <col min="9994" max="10000" width="5.7109375" style="297" customWidth="1"/>
    <col min="10001" max="10001" width="10.42578125" style="297" bestFit="1" customWidth="1"/>
    <col min="10002" max="10002" width="13.140625" style="297" bestFit="1" customWidth="1"/>
    <col min="10003" max="10004" width="5.7109375" style="297" customWidth="1"/>
    <col min="10005" max="10005" width="15.42578125" style="298" bestFit="1" customWidth="1"/>
    <col min="10006" max="10006" width="5.5703125" style="297" bestFit="1" customWidth="1"/>
    <col min="10007" max="10007" width="15.42578125" style="297" bestFit="1" customWidth="1"/>
    <col min="10008" max="10008" width="9" style="297" bestFit="1" customWidth="1"/>
    <col min="10009" max="10010" width="6" style="297" bestFit="1" customWidth="1"/>
    <col min="10011" max="10011" width="5.7109375" style="297" customWidth="1"/>
    <col min="10012" max="10012" width="13.140625" style="297" bestFit="1" customWidth="1"/>
    <col min="10013" max="10030" width="5.7109375" style="297" customWidth="1"/>
    <col min="10031" max="10031" width="12" style="297" bestFit="1" customWidth="1"/>
    <col min="10032" max="10032" width="13.140625" style="297" bestFit="1" customWidth="1"/>
    <col min="10033" max="10049" width="5.7109375" style="297" customWidth="1"/>
    <col min="10050" max="10050" width="2.85546875" style="297" bestFit="1" customWidth="1"/>
    <col min="10051" max="10051" width="7.7109375" style="297" bestFit="1" customWidth="1"/>
    <col min="10052" max="10052" width="10.5703125" style="297" bestFit="1" customWidth="1"/>
    <col min="10053" max="10070" width="5.7109375" style="297" customWidth="1"/>
    <col min="10071" max="10071" width="16.5703125" style="297" bestFit="1" customWidth="1"/>
    <col min="10072" max="10072" width="10.5703125" style="297" bestFit="1" customWidth="1"/>
    <col min="10073" max="10090" width="5.7109375" style="297" customWidth="1"/>
    <col min="10091" max="10091" width="2.85546875" style="297" customWidth="1"/>
    <col min="10092" max="10092" width="15.42578125" style="297" bestFit="1" customWidth="1"/>
    <col min="10093" max="10093" width="1.85546875" style="297" bestFit="1" customWidth="1"/>
    <col min="10094" max="10094" width="2.85546875" style="297" bestFit="1" customWidth="1"/>
    <col min="10095" max="10095" width="15.42578125" style="297" bestFit="1" customWidth="1"/>
    <col min="10096" max="10096" width="3.140625" style="297" bestFit="1" customWidth="1"/>
    <col min="10097" max="10097" width="3.42578125" style="297" bestFit="1" customWidth="1"/>
    <col min="10098" max="10098" width="15.42578125" style="297" bestFit="1" customWidth="1"/>
    <col min="10099" max="10100" width="2.5703125" style="297" bestFit="1" customWidth="1"/>
    <col min="10101" max="10102" width="2.85546875" style="297" customWidth="1"/>
    <col min="10103" max="10103" width="4.140625" style="297" customWidth="1"/>
    <col min="10104" max="10104" width="15.42578125" style="298" bestFit="1" customWidth="1"/>
    <col min="10105" max="10111" width="5.7109375" style="297" customWidth="1"/>
    <col min="10112" max="10112" width="10.42578125" style="297" bestFit="1" customWidth="1"/>
    <col min="10113" max="10113" width="13.140625" style="297" bestFit="1" customWidth="1"/>
    <col min="10114" max="10115" width="5.7109375" style="297" customWidth="1"/>
    <col min="10116" max="10116" width="15.42578125" style="298" bestFit="1" customWidth="1"/>
    <col min="10117" max="10117" width="5.5703125" style="297" bestFit="1" customWidth="1"/>
    <col min="10118" max="10118" width="15.42578125" style="297" bestFit="1" customWidth="1"/>
    <col min="10119" max="10119" width="9" style="297" bestFit="1" customWidth="1"/>
    <col min="10120" max="10121" width="6" style="297" bestFit="1" customWidth="1"/>
    <col min="10122" max="10122" width="5.7109375" style="297" customWidth="1"/>
    <col min="10123" max="10123" width="13.140625" style="297" bestFit="1" customWidth="1"/>
    <col min="10124" max="10141" width="5.7109375" style="297" customWidth="1"/>
    <col min="10142" max="10142" width="12" style="297" bestFit="1" customWidth="1"/>
    <col min="10143" max="10143" width="13.140625" style="297" bestFit="1" customWidth="1"/>
    <col min="10144" max="10160" width="5.7109375" style="297" customWidth="1"/>
    <col min="10161" max="10161" width="2.85546875" style="297" bestFit="1" customWidth="1"/>
    <col min="10162" max="10162" width="7.7109375" style="297" bestFit="1" customWidth="1"/>
    <col min="10163" max="10163" width="10.5703125" style="297" bestFit="1" customWidth="1"/>
    <col min="10164" max="10181" width="5.7109375" style="297" customWidth="1"/>
    <col min="10182" max="10182" width="16.5703125" style="297" bestFit="1" customWidth="1"/>
    <col min="10183" max="10183" width="10.5703125" style="297" bestFit="1" customWidth="1"/>
    <col min="10184" max="10201" width="5.7109375" style="297" customWidth="1"/>
    <col min="10202" max="10202" width="2.85546875" style="297" customWidth="1"/>
    <col min="10203" max="10203" width="15.42578125" style="297" bestFit="1" customWidth="1"/>
    <col min="10204" max="10204" width="1.85546875" style="297" bestFit="1" customWidth="1"/>
    <col min="10205" max="10205" width="2.85546875" style="297" bestFit="1" customWidth="1"/>
    <col min="10206" max="10206" width="15.42578125" style="297" bestFit="1" customWidth="1"/>
    <col min="10207" max="10207" width="3.140625" style="297" bestFit="1" customWidth="1"/>
    <col min="10208" max="10208" width="3.42578125" style="297" bestFit="1" customWidth="1"/>
    <col min="10209" max="10209" width="15.42578125" style="297" bestFit="1" customWidth="1"/>
    <col min="10210" max="10211" width="2.5703125" style="297" bestFit="1" customWidth="1"/>
    <col min="10212" max="10213" width="2.85546875" style="297" customWidth="1"/>
    <col min="10214" max="10214" width="4.140625" style="297" customWidth="1"/>
    <col min="10215" max="10215" width="15.42578125" style="298" bestFit="1" customWidth="1"/>
    <col min="10216" max="10222" width="5.7109375" style="297" customWidth="1"/>
    <col min="10223" max="10223" width="10.42578125" style="297" bestFit="1" customWidth="1"/>
    <col min="10224" max="10224" width="13.140625" style="297" bestFit="1" customWidth="1"/>
    <col min="10225" max="10226" width="5.7109375" style="297" customWidth="1"/>
    <col min="10227" max="10227" width="15.42578125" style="298" bestFit="1" customWidth="1"/>
    <col min="10228" max="10228" width="5.5703125" style="297" bestFit="1" customWidth="1"/>
    <col min="10229" max="10229" width="15.42578125" style="297" bestFit="1" customWidth="1"/>
    <col min="10230" max="10230" width="9" style="297" bestFit="1" customWidth="1"/>
    <col min="10231" max="10232" width="6" style="297" bestFit="1" customWidth="1"/>
    <col min="10233" max="10233" width="5.7109375" style="297" customWidth="1"/>
    <col min="10234" max="10234" width="13.140625" style="297" bestFit="1" customWidth="1"/>
    <col min="10235" max="10252" width="5.7109375" style="297" customWidth="1"/>
    <col min="10253" max="10253" width="12" style="297" bestFit="1" customWidth="1"/>
    <col min="10254" max="10254" width="13.140625" style="297" bestFit="1" customWidth="1"/>
    <col min="10255" max="10271" width="5.7109375" style="297" customWidth="1"/>
    <col min="10272" max="10272" width="2.85546875" style="297" bestFit="1" customWidth="1"/>
    <col min="10273" max="10273" width="7.7109375" style="297" bestFit="1" customWidth="1"/>
    <col min="10274" max="10274" width="10.5703125" style="297" bestFit="1" customWidth="1"/>
    <col min="10275" max="10292" width="5.7109375" style="297" customWidth="1"/>
    <col min="10293" max="10293" width="16.5703125" style="297" bestFit="1" customWidth="1"/>
    <col min="10294" max="10294" width="10.5703125" style="297" bestFit="1" customWidth="1"/>
    <col min="10295" max="10312" width="5.7109375" style="297" customWidth="1"/>
    <col min="10313" max="10313" width="2.85546875" style="297" customWidth="1"/>
    <col min="10314" max="10314" width="15.42578125" style="297" bestFit="1" customWidth="1"/>
    <col min="10315" max="10315" width="1.85546875" style="297" bestFit="1" customWidth="1"/>
    <col min="10316" max="10316" width="2.85546875" style="297" bestFit="1" customWidth="1"/>
    <col min="10317" max="10317" width="15.42578125" style="297" bestFit="1" customWidth="1"/>
    <col min="10318" max="10318" width="3.140625" style="297" bestFit="1" customWidth="1"/>
    <col min="10319" max="10319" width="3.42578125" style="297" bestFit="1" customWidth="1"/>
    <col min="10320" max="10320" width="15.42578125" style="297" bestFit="1" customWidth="1"/>
    <col min="10321" max="10322" width="2.5703125" style="297" bestFit="1" customWidth="1"/>
    <col min="10323" max="10324" width="2.85546875" style="297" customWidth="1"/>
    <col min="10325" max="10325" width="4.140625" style="297" customWidth="1"/>
    <col min="10326" max="10326" width="15.42578125" style="298" bestFit="1" customWidth="1"/>
    <col min="10327" max="10333" width="5.7109375" style="297" customWidth="1"/>
    <col min="10334" max="10334" width="10.42578125" style="297" bestFit="1" customWidth="1"/>
    <col min="10335" max="10335" width="13.140625" style="297" bestFit="1" customWidth="1"/>
    <col min="10336" max="10337" width="5.7109375" style="297" customWidth="1"/>
    <col min="10338" max="10338" width="15.42578125" style="298" bestFit="1" customWidth="1"/>
    <col min="10339" max="10339" width="5.5703125" style="297" bestFit="1" customWidth="1"/>
    <col min="10340" max="10340" width="15.42578125" style="297" bestFit="1" customWidth="1"/>
    <col min="10341" max="10341" width="9" style="297" bestFit="1" customWidth="1"/>
    <col min="10342" max="10343" width="6" style="297" bestFit="1" customWidth="1"/>
    <col min="10344" max="10344" width="5.7109375" style="297" customWidth="1"/>
    <col min="10345" max="10345" width="13.140625" style="297" bestFit="1" customWidth="1"/>
    <col min="10346" max="10363" width="5.7109375" style="297" customWidth="1"/>
    <col min="10364" max="10364" width="12" style="297" bestFit="1" customWidth="1"/>
    <col min="10365" max="10365" width="13.140625" style="297" bestFit="1" customWidth="1"/>
    <col min="10366" max="10382" width="5.7109375" style="297" customWidth="1"/>
    <col min="10383" max="10383" width="2.85546875" style="297" bestFit="1" customWidth="1"/>
    <col min="10384" max="10384" width="7.7109375" style="297" bestFit="1" customWidth="1"/>
    <col min="10385" max="10385" width="10.5703125" style="297" bestFit="1" customWidth="1"/>
    <col min="10386" max="10403" width="5.7109375" style="297" customWidth="1"/>
    <col min="10404" max="10404" width="16.5703125" style="297" bestFit="1" customWidth="1"/>
    <col min="10405" max="10405" width="10.5703125" style="297" bestFit="1" customWidth="1"/>
    <col min="10406" max="10423" width="5.7109375" style="297" customWidth="1"/>
    <col min="10424" max="10424" width="2.85546875" style="297" customWidth="1"/>
    <col min="10425" max="10425" width="15.42578125" style="297" bestFit="1" customWidth="1"/>
    <col min="10426" max="10426" width="1.85546875" style="297" bestFit="1" customWidth="1"/>
    <col min="10427" max="10427" width="2.85546875" style="297" bestFit="1" customWidth="1"/>
    <col min="10428" max="10428" width="15.42578125" style="297" bestFit="1" customWidth="1"/>
    <col min="10429" max="10429" width="3.140625" style="297" bestFit="1" customWidth="1"/>
    <col min="10430" max="10430" width="3.42578125" style="297" bestFit="1" customWidth="1"/>
    <col min="10431" max="10431" width="15.42578125" style="297" bestFit="1" customWidth="1"/>
    <col min="10432" max="10433" width="2.5703125" style="297" bestFit="1" customWidth="1"/>
    <col min="10434" max="10435" width="2.85546875" style="297" customWidth="1"/>
    <col min="10436" max="10436" width="4.140625" style="297" customWidth="1"/>
    <col min="10437" max="10437" width="15.42578125" style="298" bestFit="1" customWidth="1"/>
    <col min="10438" max="10444" width="5.7109375" style="297" customWidth="1"/>
    <col min="10445" max="10445" width="10.42578125" style="297" bestFit="1" customWidth="1"/>
    <col min="10446" max="10446" width="13.140625" style="297" bestFit="1" customWidth="1"/>
    <col min="10447" max="10448" width="5.7109375" style="297" customWidth="1"/>
    <col min="10449" max="10449" width="15.42578125" style="298" bestFit="1" customWidth="1"/>
    <col min="10450" max="10450" width="5.5703125" style="297" bestFit="1" customWidth="1"/>
    <col min="10451" max="10451" width="15.42578125" style="297" bestFit="1" customWidth="1"/>
    <col min="10452" max="10452" width="9" style="297" bestFit="1" customWidth="1"/>
    <col min="10453" max="10454" width="6" style="297" bestFit="1" customWidth="1"/>
    <col min="10455" max="10455" width="5.7109375" style="297" customWidth="1"/>
    <col min="10456" max="10456" width="13.140625" style="297" bestFit="1" customWidth="1"/>
    <col min="10457" max="10474" width="5.7109375" style="297" customWidth="1"/>
    <col min="10475" max="10475" width="12" style="297" bestFit="1" customWidth="1"/>
    <col min="10476" max="10476" width="13.140625" style="297" bestFit="1" customWidth="1"/>
    <col min="10477" max="10493" width="5.7109375" style="297" customWidth="1"/>
    <col min="10494" max="10494" width="2.85546875" style="297" bestFit="1" customWidth="1"/>
    <col min="10495" max="10495" width="7.7109375" style="297" bestFit="1" customWidth="1"/>
    <col min="10496" max="10496" width="10.5703125" style="297" bestFit="1" customWidth="1"/>
    <col min="10497" max="10514" width="5.7109375" style="297" customWidth="1"/>
    <col min="10515" max="10515" width="16.5703125" style="297" bestFit="1" customWidth="1"/>
    <col min="10516" max="10516" width="10.5703125" style="297" bestFit="1" customWidth="1"/>
    <col min="10517" max="10534" width="5.7109375" style="297" customWidth="1"/>
    <col min="10535" max="10535" width="2.85546875" style="297" customWidth="1"/>
    <col min="10536" max="10536" width="15.42578125" style="297" bestFit="1" customWidth="1"/>
    <col min="10537" max="10537" width="1.85546875" style="297" bestFit="1" customWidth="1"/>
    <col min="10538" max="10538" width="2.85546875" style="297" bestFit="1" customWidth="1"/>
    <col min="10539" max="10539" width="15.42578125" style="297" bestFit="1" customWidth="1"/>
    <col min="10540" max="10540" width="3.140625" style="297" bestFit="1" customWidth="1"/>
    <col min="10541" max="10541" width="3.42578125" style="297" bestFit="1" customWidth="1"/>
    <col min="10542" max="10542" width="15.42578125" style="297" bestFit="1" customWidth="1"/>
    <col min="10543" max="10544" width="2.5703125" style="297" bestFit="1" customWidth="1"/>
    <col min="10545" max="10546" width="2.85546875" style="297" customWidth="1"/>
    <col min="10547" max="10547" width="4.140625" style="297" customWidth="1"/>
    <col min="10548" max="10548" width="15.42578125" style="298" bestFit="1" customWidth="1"/>
    <col min="10549" max="10555" width="5.7109375" style="297" customWidth="1"/>
    <col min="10556" max="10556" width="10.42578125" style="297" bestFit="1" customWidth="1"/>
    <col min="10557" max="10557" width="13.140625" style="297" bestFit="1" customWidth="1"/>
    <col min="10558" max="10559" width="5.7109375" style="297" customWidth="1"/>
    <col min="10560" max="10560" width="15.42578125" style="298" bestFit="1" customWidth="1"/>
    <col min="10561" max="10561" width="5.5703125" style="297" bestFit="1" customWidth="1"/>
    <col min="10562" max="10562" width="15.42578125" style="297" bestFit="1" customWidth="1"/>
    <col min="10563" max="10563" width="9" style="297" bestFit="1" customWidth="1"/>
    <col min="10564" max="10565" width="6" style="297" bestFit="1" customWidth="1"/>
    <col min="10566" max="10566" width="5.7109375" style="297" customWidth="1"/>
    <col min="10567" max="10567" width="13.140625" style="297" bestFit="1" customWidth="1"/>
    <col min="10568" max="10585" width="5.7109375" style="297" customWidth="1"/>
    <col min="10586" max="10586" width="12" style="297" bestFit="1" customWidth="1"/>
    <col min="10587" max="10587" width="13.140625" style="297" bestFit="1" customWidth="1"/>
    <col min="10588" max="10604" width="5.7109375" style="297" customWidth="1"/>
    <col min="10605" max="10605" width="2.85546875" style="297" bestFit="1" customWidth="1"/>
    <col min="10606" max="10606" width="7.7109375" style="297" bestFit="1" customWidth="1"/>
    <col min="10607" max="10607" width="10.5703125" style="297" bestFit="1" customWidth="1"/>
    <col min="10608" max="10625" width="5.7109375" style="297" customWidth="1"/>
    <col min="10626" max="10626" width="16.5703125" style="297" bestFit="1" customWidth="1"/>
    <col min="10627" max="10627" width="10.5703125" style="297" bestFit="1" customWidth="1"/>
    <col min="10628" max="10645" width="5.7109375" style="297" customWidth="1"/>
    <col min="10646" max="10646" width="2.85546875" style="297" customWidth="1"/>
    <col min="10647" max="10647" width="15.42578125" style="297" bestFit="1" customWidth="1"/>
    <col min="10648" max="10648" width="1.85546875" style="297" bestFit="1" customWidth="1"/>
    <col min="10649" max="10649" width="2.85546875" style="297" bestFit="1" customWidth="1"/>
    <col min="10650" max="10650" width="15.42578125" style="297" bestFit="1" customWidth="1"/>
    <col min="10651" max="10651" width="3.140625" style="297" bestFit="1" customWidth="1"/>
    <col min="10652" max="10652" width="3.42578125" style="297" bestFit="1" customWidth="1"/>
    <col min="10653" max="10653" width="15.42578125" style="297" bestFit="1" customWidth="1"/>
    <col min="10654" max="10655" width="2.5703125" style="297" bestFit="1" customWidth="1"/>
    <col min="10656" max="10657" width="2.85546875" style="297" customWidth="1"/>
    <col min="10658" max="10658" width="4.140625" style="297" customWidth="1"/>
    <col min="10659" max="10659" width="15.42578125" style="298" bestFit="1" customWidth="1"/>
    <col min="10660" max="10666" width="5.7109375" style="297" customWidth="1"/>
    <col min="10667" max="10667" width="10.42578125" style="297" bestFit="1" customWidth="1"/>
    <col min="10668" max="10668" width="13.140625" style="297" bestFit="1" customWidth="1"/>
    <col min="10669" max="10670" width="5.7109375" style="297" customWidth="1"/>
    <col min="10671" max="10671" width="15.42578125" style="298" bestFit="1" customWidth="1"/>
    <col min="10672" max="10672" width="5.5703125" style="297" bestFit="1" customWidth="1"/>
    <col min="10673" max="10673" width="15.42578125" style="297" bestFit="1" customWidth="1"/>
    <col min="10674" max="10674" width="9" style="297" bestFit="1" customWidth="1"/>
    <col min="10675" max="10676" width="6" style="297" bestFit="1" customWidth="1"/>
    <col min="10677" max="10677" width="5.7109375" style="297" customWidth="1"/>
    <col min="10678" max="10678" width="13.140625" style="297" bestFit="1" customWidth="1"/>
    <col min="10679" max="10696" width="5.7109375" style="297" customWidth="1"/>
    <col min="10697" max="10697" width="12" style="297" bestFit="1" customWidth="1"/>
    <col min="10698" max="10698" width="13.140625" style="297" bestFit="1" customWidth="1"/>
    <col min="10699" max="10715" width="5.7109375" style="297" customWidth="1"/>
    <col min="10716" max="10716" width="2.85546875" style="297" bestFit="1" customWidth="1"/>
    <col min="10717" max="10717" width="7.7109375" style="297" bestFit="1" customWidth="1"/>
    <col min="10718" max="10718" width="10.5703125" style="297" bestFit="1" customWidth="1"/>
    <col min="10719" max="10736" width="5.7109375" style="297" customWidth="1"/>
    <col min="10737" max="10737" width="16.5703125" style="297" bestFit="1" customWidth="1"/>
    <col min="10738" max="10738" width="10.5703125" style="297" bestFit="1" customWidth="1"/>
    <col min="10739" max="10756" width="5.7109375" style="297" customWidth="1"/>
    <col min="10757" max="10757" width="2.85546875" style="297" customWidth="1"/>
    <col min="10758" max="10758" width="15.42578125" style="297" bestFit="1" customWidth="1"/>
    <col min="10759" max="10759" width="1.85546875" style="297" bestFit="1" customWidth="1"/>
    <col min="10760" max="10760" width="2.85546875" style="297" bestFit="1" customWidth="1"/>
    <col min="10761" max="10761" width="15.42578125" style="297" bestFit="1" customWidth="1"/>
    <col min="10762" max="10762" width="3.140625" style="297" bestFit="1" customWidth="1"/>
    <col min="10763" max="10763" width="3.42578125" style="297" bestFit="1" customWidth="1"/>
    <col min="10764" max="10764" width="15.42578125" style="297" bestFit="1" customWidth="1"/>
    <col min="10765" max="10766" width="2.5703125" style="297" bestFit="1" customWidth="1"/>
    <col min="10767" max="10768" width="2.85546875" style="297" customWidth="1"/>
    <col min="10769" max="10769" width="4.140625" style="297" customWidth="1"/>
    <col min="10770" max="10770" width="15.42578125" style="298" bestFit="1" customWidth="1"/>
    <col min="10771" max="10777" width="5.7109375" style="297" customWidth="1"/>
    <col min="10778" max="10778" width="10.42578125" style="297" bestFit="1" customWidth="1"/>
    <col min="10779" max="10779" width="13.140625" style="297" bestFit="1" customWidth="1"/>
    <col min="10780" max="10781" width="5.7109375" style="297" customWidth="1"/>
    <col min="10782" max="10782" width="15.42578125" style="298" bestFit="1" customWidth="1"/>
    <col min="10783" max="10783" width="5.5703125" style="297" bestFit="1" customWidth="1"/>
    <col min="10784" max="10784" width="15.42578125" style="297" bestFit="1" customWidth="1"/>
    <col min="10785" max="10785" width="9" style="297" bestFit="1" customWidth="1"/>
    <col min="10786" max="10787" width="6" style="297" bestFit="1" customWidth="1"/>
    <col min="10788" max="10788" width="5.7109375" style="297" customWidth="1"/>
    <col min="10789" max="10789" width="13.140625" style="297" bestFit="1" customWidth="1"/>
    <col min="10790" max="10807" width="5.7109375" style="297" customWidth="1"/>
    <col min="10808" max="10808" width="12" style="297" bestFit="1" customWidth="1"/>
    <col min="10809" max="10809" width="13.140625" style="297" bestFit="1" customWidth="1"/>
    <col min="10810" max="10826" width="5.7109375" style="297" customWidth="1"/>
    <col min="10827" max="10827" width="2.85546875" style="297" bestFit="1" customWidth="1"/>
    <col min="10828" max="10828" width="7.7109375" style="297" bestFit="1" customWidth="1"/>
    <col min="10829" max="10829" width="10.5703125" style="297" bestFit="1" customWidth="1"/>
    <col min="10830" max="10847" width="5.7109375" style="297" customWidth="1"/>
    <col min="10848" max="10848" width="16.5703125" style="297" bestFit="1" customWidth="1"/>
    <col min="10849" max="10849" width="10.5703125" style="297" bestFit="1" customWidth="1"/>
    <col min="10850" max="10867" width="5.7109375" style="297" customWidth="1"/>
    <col min="10868" max="10868" width="2.85546875" style="297" customWidth="1"/>
    <col min="10869" max="10869" width="15.42578125" style="297" bestFit="1" customWidth="1"/>
    <col min="10870" max="10870" width="1.85546875" style="297" bestFit="1" customWidth="1"/>
    <col min="10871" max="10871" width="2.85546875" style="297" bestFit="1" customWidth="1"/>
    <col min="10872" max="10872" width="15.42578125" style="297" bestFit="1" customWidth="1"/>
    <col min="10873" max="10873" width="3.140625" style="297" bestFit="1" customWidth="1"/>
    <col min="10874" max="10874" width="3.42578125" style="297" bestFit="1" customWidth="1"/>
    <col min="10875" max="10875" width="15.42578125" style="297" bestFit="1" customWidth="1"/>
    <col min="10876" max="10877" width="2.5703125" style="297" bestFit="1" customWidth="1"/>
    <col min="10878" max="10879" width="2.85546875" style="297" customWidth="1"/>
    <col min="10880" max="10880" width="4.140625" style="297" customWidth="1"/>
    <col min="10881" max="10881" width="15.42578125" style="298" bestFit="1" customWidth="1"/>
    <col min="10882" max="10888" width="5.7109375" style="297" customWidth="1"/>
    <col min="10889" max="10889" width="10.42578125" style="297" bestFit="1" customWidth="1"/>
    <col min="10890" max="10890" width="13.140625" style="297" bestFit="1" customWidth="1"/>
    <col min="10891" max="10892" width="5.7109375" style="297" customWidth="1"/>
    <col min="10893" max="10893" width="15.42578125" style="298" bestFit="1" customWidth="1"/>
    <col min="10894" max="10894" width="5.5703125" style="297" bestFit="1" customWidth="1"/>
    <col min="10895" max="10895" width="15.42578125" style="297" bestFit="1" customWidth="1"/>
    <col min="10896" max="10896" width="9" style="297" bestFit="1" customWidth="1"/>
    <col min="10897" max="10898" width="6" style="297" bestFit="1" customWidth="1"/>
    <col min="10899" max="10899" width="5.7109375" style="297" customWidth="1"/>
    <col min="10900" max="10900" width="13.140625" style="297" bestFit="1" customWidth="1"/>
    <col min="10901" max="10918" width="5.7109375" style="297" customWidth="1"/>
    <col min="10919" max="10919" width="12" style="297" bestFit="1" customWidth="1"/>
    <col min="10920" max="10920" width="13.140625" style="297" bestFit="1" customWidth="1"/>
    <col min="10921" max="10937" width="5.7109375" style="297" customWidth="1"/>
    <col min="10938" max="10938" width="2.85546875" style="297" bestFit="1" customWidth="1"/>
    <col min="10939" max="10939" width="7.7109375" style="297" bestFit="1" customWidth="1"/>
    <col min="10940" max="10940" width="10.5703125" style="297" bestFit="1" customWidth="1"/>
    <col min="10941" max="10958" width="5.7109375" style="297" customWidth="1"/>
    <col min="10959" max="10959" width="16.5703125" style="297" bestFit="1" customWidth="1"/>
    <col min="10960" max="10960" width="10.5703125" style="297" bestFit="1" customWidth="1"/>
    <col min="10961" max="10978" width="5.7109375" style="297" customWidth="1"/>
    <col min="10979" max="10979" width="2.85546875" style="297" customWidth="1"/>
    <col min="10980" max="10980" width="15.42578125" style="297" bestFit="1" customWidth="1"/>
    <col min="10981" max="10981" width="1.85546875" style="297" bestFit="1" customWidth="1"/>
    <col min="10982" max="10982" width="2.85546875" style="297" bestFit="1" customWidth="1"/>
    <col min="10983" max="10983" width="15.42578125" style="297" bestFit="1" customWidth="1"/>
    <col min="10984" max="10984" width="3.140625" style="297" bestFit="1" customWidth="1"/>
    <col min="10985" max="10985" width="3.42578125" style="297" bestFit="1" customWidth="1"/>
    <col min="10986" max="10986" width="15.42578125" style="297" bestFit="1" customWidth="1"/>
    <col min="10987" max="10988" width="2.5703125" style="297" bestFit="1" customWidth="1"/>
    <col min="10989" max="10990" width="2.85546875" style="297" customWidth="1"/>
    <col min="10991" max="10991" width="4.140625" style="297" customWidth="1"/>
    <col min="10992" max="10992" width="15.42578125" style="298" bestFit="1" customWidth="1"/>
    <col min="10993" max="10999" width="5.7109375" style="297" customWidth="1"/>
    <col min="11000" max="11000" width="10.42578125" style="297" bestFit="1" customWidth="1"/>
    <col min="11001" max="11001" width="13.140625" style="297" bestFit="1" customWidth="1"/>
    <col min="11002" max="11003" width="5.7109375" style="297" customWidth="1"/>
    <col min="11004" max="11004" width="15.42578125" style="298" bestFit="1" customWidth="1"/>
    <col min="11005" max="11005" width="5.5703125" style="297" bestFit="1" customWidth="1"/>
    <col min="11006" max="11006" width="15.42578125" style="297" bestFit="1" customWidth="1"/>
    <col min="11007" max="11007" width="9" style="297" bestFit="1" customWidth="1"/>
    <col min="11008" max="11009" width="6" style="297" bestFit="1" customWidth="1"/>
    <col min="11010" max="11010" width="5.7109375" style="297" customWidth="1"/>
    <col min="11011" max="11011" width="13.140625" style="297" bestFit="1" customWidth="1"/>
    <col min="11012" max="11029" width="5.7109375" style="297" customWidth="1"/>
    <col min="11030" max="11030" width="12" style="297" bestFit="1" customWidth="1"/>
    <col min="11031" max="11031" width="13.140625" style="297" bestFit="1" customWidth="1"/>
    <col min="11032" max="11048" width="5.7109375" style="297" customWidth="1"/>
    <col min="11049" max="11049" width="2.85546875" style="297" bestFit="1" customWidth="1"/>
    <col min="11050" max="11050" width="7.7109375" style="297" bestFit="1" customWidth="1"/>
    <col min="11051" max="11051" width="10.5703125" style="297" bestFit="1" customWidth="1"/>
    <col min="11052" max="11069" width="5.7109375" style="297" customWidth="1"/>
    <col min="11070" max="11070" width="16.5703125" style="297" bestFit="1" customWidth="1"/>
    <col min="11071" max="11071" width="10.5703125" style="297" bestFit="1" customWidth="1"/>
    <col min="11072" max="11089" width="5.7109375" style="297" customWidth="1"/>
    <col min="11090" max="11090" width="2.85546875" style="297" customWidth="1"/>
    <col min="11091" max="11091" width="15.42578125" style="297" bestFit="1" customWidth="1"/>
    <col min="11092" max="11092" width="1.85546875" style="297" bestFit="1" customWidth="1"/>
    <col min="11093" max="11093" width="2.85546875" style="297" bestFit="1" customWidth="1"/>
    <col min="11094" max="11094" width="15.42578125" style="297" bestFit="1" customWidth="1"/>
    <col min="11095" max="11095" width="3.140625" style="297" bestFit="1" customWidth="1"/>
    <col min="11096" max="11096" width="3.42578125" style="297" bestFit="1" customWidth="1"/>
    <col min="11097" max="11097" width="15.42578125" style="297" bestFit="1" customWidth="1"/>
    <col min="11098" max="11099" width="2.5703125" style="297" bestFit="1" customWidth="1"/>
    <col min="11100" max="11101" width="2.85546875" style="297" customWidth="1"/>
    <col min="11102" max="11102" width="4.140625" style="297" customWidth="1"/>
    <col min="11103" max="11103" width="15.42578125" style="298" bestFit="1" customWidth="1"/>
    <col min="11104" max="11110" width="5.7109375" style="297" customWidth="1"/>
    <col min="11111" max="11111" width="10.42578125" style="297" bestFit="1" customWidth="1"/>
    <col min="11112" max="11112" width="13.140625" style="297" bestFit="1" customWidth="1"/>
    <col min="11113" max="11114" width="5.7109375" style="297" customWidth="1"/>
    <col min="11115" max="11115" width="15.42578125" style="298" bestFit="1" customWidth="1"/>
    <col min="11116" max="11116" width="5.5703125" style="297" bestFit="1" customWidth="1"/>
    <col min="11117" max="11117" width="15.42578125" style="297" bestFit="1" customWidth="1"/>
    <col min="11118" max="11118" width="9" style="297" bestFit="1" customWidth="1"/>
    <col min="11119" max="11120" width="6" style="297" bestFit="1" customWidth="1"/>
    <col min="11121" max="11121" width="5.7109375" style="297" customWidth="1"/>
    <col min="11122" max="11122" width="13.140625" style="297" bestFit="1" customWidth="1"/>
    <col min="11123" max="11140" width="5.7109375" style="297" customWidth="1"/>
    <col min="11141" max="11141" width="12" style="297" bestFit="1" customWidth="1"/>
    <col min="11142" max="11142" width="13.140625" style="297" bestFit="1" customWidth="1"/>
    <col min="11143" max="11159" width="5.7109375" style="297" customWidth="1"/>
    <col min="11160" max="11160" width="2.85546875" style="297" bestFit="1" customWidth="1"/>
    <col min="11161" max="11161" width="7.7109375" style="297" bestFit="1" customWidth="1"/>
    <col min="11162" max="11162" width="10.5703125" style="297" bestFit="1" customWidth="1"/>
    <col min="11163" max="11180" width="5.7109375" style="297" customWidth="1"/>
    <col min="11181" max="11181" width="16.5703125" style="297" bestFit="1" customWidth="1"/>
    <col min="11182" max="11182" width="10.5703125" style="297" bestFit="1" customWidth="1"/>
    <col min="11183" max="11200" width="5.7109375" style="297" customWidth="1"/>
    <col min="11201" max="11201" width="2.85546875" style="297" customWidth="1"/>
    <col min="11202" max="11202" width="15.42578125" style="297" bestFit="1" customWidth="1"/>
    <col min="11203" max="11203" width="1.85546875" style="297" bestFit="1" customWidth="1"/>
    <col min="11204" max="11204" width="2.85546875" style="297" bestFit="1" customWidth="1"/>
    <col min="11205" max="11205" width="15.42578125" style="297" bestFit="1" customWidth="1"/>
    <col min="11206" max="11206" width="3.140625" style="297" bestFit="1" customWidth="1"/>
    <col min="11207" max="11207" width="3.42578125" style="297" bestFit="1" customWidth="1"/>
    <col min="11208" max="11208" width="15.42578125" style="297" bestFit="1" customWidth="1"/>
    <col min="11209" max="11210" width="2.5703125" style="297" bestFit="1" customWidth="1"/>
    <col min="11211" max="11212" width="2.85546875" style="297" customWidth="1"/>
    <col min="11213" max="11213" width="4.140625" style="297" customWidth="1"/>
    <col min="11214" max="11214" width="15.42578125" style="298" bestFit="1" customWidth="1"/>
    <col min="11215" max="11221" width="5.7109375" style="297" customWidth="1"/>
    <col min="11222" max="11222" width="10.42578125" style="297" bestFit="1" customWidth="1"/>
    <col min="11223" max="11223" width="13.140625" style="297" bestFit="1" customWidth="1"/>
    <col min="11224" max="11225" width="5.7109375" style="297" customWidth="1"/>
    <col min="11226" max="11226" width="15.42578125" style="298" bestFit="1" customWidth="1"/>
    <col min="11227" max="11227" width="5.5703125" style="297" bestFit="1" customWidth="1"/>
    <col min="11228" max="11228" width="15.42578125" style="297" bestFit="1" customWidth="1"/>
    <col min="11229" max="11229" width="9" style="297" bestFit="1" customWidth="1"/>
    <col min="11230" max="11231" width="6" style="297" bestFit="1" customWidth="1"/>
    <col min="11232" max="11232" width="5.7109375" style="297" customWidth="1"/>
    <col min="11233" max="11233" width="13.140625" style="297" bestFit="1" customWidth="1"/>
    <col min="11234" max="11251" width="5.7109375" style="297" customWidth="1"/>
    <col min="11252" max="11252" width="12" style="297" bestFit="1" customWidth="1"/>
    <col min="11253" max="11253" width="13.140625" style="297" bestFit="1" customWidth="1"/>
    <col min="11254" max="11270" width="5.7109375" style="297" customWidth="1"/>
    <col min="11271" max="11271" width="2.85546875" style="297" bestFit="1" customWidth="1"/>
    <col min="11272" max="11272" width="7.7109375" style="297" bestFit="1" customWidth="1"/>
    <col min="11273" max="11273" width="10.5703125" style="297" bestFit="1" customWidth="1"/>
    <col min="11274" max="11291" width="5.7109375" style="297" customWidth="1"/>
    <col min="11292" max="11292" width="16.5703125" style="297" bestFit="1" customWidth="1"/>
    <col min="11293" max="11293" width="10.5703125" style="297" bestFit="1" customWidth="1"/>
    <col min="11294" max="11311" width="5.7109375" style="297" customWidth="1"/>
    <col min="11312" max="11312" width="2.85546875" style="297" customWidth="1"/>
    <col min="11313" max="11313" width="15.42578125" style="297" bestFit="1" customWidth="1"/>
    <col min="11314" max="11314" width="1.85546875" style="297" bestFit="1" customWidth="1"/>
    <col min="11315" max="11315" width="2.85546875" style="297" bestFit="1" customWidth="1"/>
    <col min="11316" max="11316" width="15.42578125" style="297" bestFit="1" customWidth="1"/>
    <col min="11317" max="11317" width="3.140625" style="297" bestFit="1" customWidth="1"/>
    <col min="11318" max="11318" width="3.42578125" style="297" bestFit="1" customWidth="1"/>
    <col min="11319" max="11319" width="15.42578125" style="297" bestFit="1" customWidth="1"/>
    <col min="11320" max="11321" width="2.5703125" style="297" bestFit="1" customWidth="1"/>
    <col min="11322" max="16384" width="8.7109375" style="1"/>
  </cols>
  <sheetData>
    <row r="1" spans="1:11321" x14ac:dyDescent="0.25">
      <c r="B1" s="297">
        <v>0</v>
      </c>
      <c r="AH1" s="297" t="s">
        <v>182</v>
      </c>
    </row>
    <row r="2" spans="1:11321" x14ac:dyDescent="0.25">
      <c r="K2" s="297" t="s">
        <v>261</v>
      </c>
      <c r="V2" s="297" t="s">
        <v>183</v>
      </c>
      <c r="AH2" s="297">
        <v>1</v>
      </c>
      <c r="AI2" s="297">
        <v>2</v>
      </c>
      <c r="AJ2" s="297">
        <v>3</v>
      </c>
      <c r="AK2" s="297">
        <v>5</v>
      </c>
      <c r="AL2" s="297">
        <v>6</v>
      </c>
      <c r="AM2" s="297">
        <v>9</v>
      </c>
      <c r="AP2" s="297" t="s">
        <v>184</v>
      </c>
      <c r="BJ2" s="297" t="s">
        <v>185</v>
      </c>
      <c r="CD2" s="297" t="s">
        <v>186</v>
      </c>
      <c r="DA2" s="297">
        <f>INDEX(Matches!E8:E115,MATCH(105,Matches!C8:C115,0),0)</f>
        <v>0</v>
      </c>
      <c r="DB2" s="297" t="s">
        <v>187</v>
      </c>
      <c r="DC2" s="297" t="s">
        <v>188</v>
      </c>
    </row>
    <row r="3" spans="1:11321" s="299" customFormat="1" ht="30.95" customHeight="1" x14ac:dyDescent="0.25">
      <c r="B3" s="300"/>
      <c r="C3" s="301"/>
      <c r="D3" s="300" t="s">
        <v>35</v>
      </c>
      <c r="E3" s="300" t="s">
        <v>36</v>
      </c>
      <c r="F3" s="300" t="s">
        <v>37</v>
      </c>
      <c r="G3" s="300" t="s">
        <v>187</v>
      </c>
      <c r="H3" s="300" t="s">
        <v>188</v>
      </c>
      <c r="I3" s="300" t="s">
        <v>189</v>
      </c>
      <c r="J3" s="300" t="s">
        <v>190</v>
      </c>
      <c r="K3" s="300" t="s">
        <v>191</v>
      </c>
      <c r="L3" s="300" t="s">
        <v>192</v>
      </c>
      <c r="M3" s="300"/>
      <c r="N3" s="300" t="s">
        <v>193</v>
      </c>
      <c r="O3" s="301"/>
      <c r="P3" s="300"/>
      <c r="Q3" s="300" t="s">
        <v>194</v>
      </c>
      <c r="R3" s="300" t="s">
        <v>195</v>
      </c>
      <c r="S3" s="300" t="s">
        <v>196</v>
      </c>
      <c r="T3" s="300" t="s">
        <v>197</v>
      </c>
      <c r="U3" s="300"/>
      <c r="V3" s="300" t="s">
        <v>198</v>
      </c>
      <c r="W3" s="300" t="s">
        <v>35</v>
      </c>
      <c r="X3" s="300" t="s">
        <v>36</v>
      </c>
      <c r="Y3" s="300" t="s">
        <v>37</v>
      </c>
      <c r="Z3" s="300" t="s">
        <v>187</v>
      </c>
      <c r="AA3" s="300" t="s">
        <v>188</v>
      </c>
      <c r="AB3" s="300" t="s">
        <v>189</v>
      </c>
      <c r="AC3" s="300" t="s">
        <v>34</v>
      </c>
      <c r="AD3" s="300" t="s">
        <v>199</v>
      </c>
      <c r="AE3" s="300" t="s">
        <v>200</v>
      </c>
      <c r="AF3" s="300" t="s">
        <v>201</v>
      </c>
      <c r="AG3" s="300" t="s">
        <v>202</v>
      </c>
      <c r="AH3" s="300" t="s">
        <v>1</v>
      </c>
      <c r="AI3" s="300" t="s">
        <v>203</v>
      </c>
      <c r="AJ3" s="300" t="s">
        <v>187</v>
      </c>
      <c r="AK3" s="300" t="s">
        <v>204</v>
      </c>
      <c r="AL3" s="300" t="s">
        <v>200</v>
      </c>
      <c r="AM3" s="300" t="s">
        <v>201</v>
      </c>
      <c r="AN3" s="300" t="s">
        <v>205</v>
      </c>
      <c r="AO3" s="300"/>
      <c r="AP3" s="300" t="s">
        <v>198</v>
      </c>
      <c r="AQ3" s="300" t="s">
        <v>35</v>
      </c>
      <c r="AR3" s="300" t="s">
        <v>36</v>
      </c>
      <c r="AS3" s="300" t="s">
        <v>37</v>
      </c>
      <c r="AT3" s="300" t="s">
        <v>187</v>
      </c>
      <c r="AU3" s="300" t="s">
        <v>188</v>
      </c>
      <c r="AV3" s="300" t="s">
        <v>189</v>
      </c>
      <c r="AW3" s="300" t="s">
        <v>34</v>
      </c>
      <c r="AX3" s="300" t="s">
        <v>199</v>
      </c>
      <c r="AY3" s="300" t="s">
        <v>200</v>
      </c>
      <c r="AZ3" s="300" t="s">
        <v>201</v>
      </c>
      <c r="BA3" s="300" t="s">
        <v>202</v>
      </c>
      <c r="BB3" s="300" t="s">
        <v>1</v>
      </c>
      <c r="BC3" s="300" t="s">
        <v>203</v>
      </c>
      <c r="BD3" s="300" t="s">
        <v>187</v>
      </c>
      <c r="BE3" s="300" t="s">
        <v>204</v>
      </c>
      <c r="BF3" s="300" t="s">
        <v>200</v>
      </c>
      <c r="BG3" s="300" t="s">
        <v>201</v>
      </c>
      <c r="BH3" s="300" t="s">
        <v>205</v>
      </c>
      <c r="BI3" s="300"/>
      <c r="BJ3" s="300" t="s">
        <v>198</v>
      </c>
      <c r="BK3" s="300" t="s">
        <v>35</v>
      </c>
      <c r="BL3" s="300" t="s">
        <v>36</v>
      </c>
      <c r="BM3" s="300" t="s">
        <v>37</v>
      </c>
      <c r="BN3" s="300" t="s">
        <v>187</v>
      </c>
      <c r="BO3" s="300" t="s">
        <v>188</v>
      </c>
      <c r="BP3" s="300" t="s">
        <v>189</v>
      </c>
      <c r="BQ3" s="300" t="s">
        <v>34</v>
      </c>
      <c r="BR3" s="300" t="s">
        <v>199</v>
      </c>
      <c r="BS3" s="300" t="s">
        <v>200</v>
      </c>
      <c r="BT3" s="300" t="s">
        <v>201</v>
      </c>
      <c r="BU3" s="300" t="s">
        <v>202</v>
      </c>
      <c r="BV3" s="300" t="s">
        <v>1</v>
      </c>
      <c r="BW3" s="300" t="s">
        <v>203</v>
      </c>
      <c r="BX3" s="300" t="s">
        <v>187</v>
      </c>
      <c r="BY3" s="300" t="s">
        <v>199</v>
      </c>
      <c r="BZ3" s="300" t="s">
        <v>200</v>
      </c>
      <c r="CA3" s="300" t="s">
        <v>201</v>
      </c>
      <c r="CB3" s="300" t="s">
        <v>205</v>
      </c>
      <c r="CC3" s="300"/>
      <c r="CD3" s="300" t="s">
        <v>198</v>
      </c>
      <c r="CE3" s="300" t="s">
        <v>35</v>
      </c>
      <c r="CF3" s="300" t="s">
        <v>36</v>
      </c>
      <c r="CG3" s="300" t="s">
        <v>37</v>
      </c>
      <c r="CH3" s="300" t="s">
        <v>187</v>
      </c>
      <c r="CI3" s="300" t="s">
        <v>188</v>
      </c>
      <c r="CJ3" s="300" t="s">
        <v>189</v>
      </c>
      <c r="CK3" s="300" t="s">
        <v>34</v>
      </c>
      <c r="CL3" s="300" t="s">
        <v>199</v>
      </c>
      <c r="CM3" s="300" t="s">
        <v>200</v>
      </c>
      <c r="CN3" s="300" t="s">
        <v>201</v>
      </c>
      <c r="CO3" s="300" t="s">
        <v>202</v>
      </c>
      <c r="CP3" s="300" t="s">
        <v>1</v>
      </c>
      <c r="CQ3" s="300" t="s">
        <v>203</v>
      </c>
      <c r="CR3" s="300" t="s">
        <v>187</v>
      </c>
      <c r="CS3" s="300" t="s">
        <v>199</v>
      </c>
      <c r="CT3" s="300" t="s">
        <v>200</v>
      </c>
      <c r="CU3" s="300" t="s">
        <v>201</v>
      </c>
      <c r="CV3" s="300" t="s">
        <v>205</v>
      </c>
      <c r="CW3" s="300"/>
      <c r="CX3" s="300"/>
      <c r="CY3" s="300"/>
      <c r="CZ3" s="300">
        <v>1</v>
      </c>
      <c r="DA3" s="300" t="str">
        <f>Matches!F8</f>
        <v>Mexico</v>
      </c>
      <c r="DB3" s="300">
        <f>IF(DA2&lt;&gt;"",IF(AND(Matches!H8&lt;&gt;"",Matches!I8&lt;&gt;""),Matches!H8,0),"")</f>
        <v>0</v>
      </c>
      <c r="DC3" s="300">
        <f>IF(DA2&lt;&gt;"",IF(AND(Matches!H8&lt;&gt;"",Matches!I8&lt;&gt;""),Matches!I8,0),"")</f>
        <v>0</v>
      </c>
      <c r="DD3" s="300" t="str">
        <f>Matches!K8</f>
        <v>South Africa</v>
      </c>
      <c r="DE3" s="300" t="str">
        <f>IF(AND(Matches!H8&lt;&gt;"",Matches!I8&lt;&gt;""),IF(DB3&gt;DC3,"W",IF(DB3=DC3,"D","L")),"")</f>
        <v/>
      </c>
      <c r="DF3" s="300" t="str">
        <f>IF(DE3&lt;&gt;"",IF(DE3="W","L",IF(DE3="L","W","D")),"")</f>
        <v/>
      </c>
      <c r="DG3" s="300"/>
      <c r="DH3" s="300"/>
      <c r="DI3" s="300"/>
      <c r="DJ3" s="301"/>
      <c r="DK3" s="300"/>
      <c r="DL3" s="300"/>
      <c r="DM3" s="300"/>
      <c r="DN3" s="300"/>
      <c r="DO3" s="300"/>
      <c r="DP3" s="300"/>
      <c r="DQ3" s="300"/>
      <c r="DR3" s="300"/>
      <c r="DS3" s="300"/>
      <c r="DT3" s="300"/>
      <c r="DU3" s="300"/>
      <c r="DV3" s="301"/>
      <c r="DW3" s="300"/>
      <c r="DX3" s="300"/>
      <c r="DY3" s="300"/>
      <c r="DZ3" s="300"/>
      <c r="EA3" s="300"/>
      <c r="EB3" s="300"/>
      <c r="EC3" s="300"/>
      <c r="ED3" s="300"/>
      <c r="EE3" s="300"/>
      <c r="EF3" s="300"/>
      <c r="EG3" s="300"/>
      <c r="EH3" s="300"/>
      <c r="EI3" s="300"/>
      <c r="EJ3" s="300"/>
      <c r="EK3" s="300"/>
      <c r="EL3" s="300"/>
      <c r="EM3" s="300"/>
      <c r="EN3" s="300"/>
      <c r="EO3" s="300"/>
      <c r="EP3" s="300"/>
      <c r="EQ3" s="300"/>
      <c r="ER3" s="300"/>
      <c r="ES3" s="300"/>
      <c r="ET3" s="300"/>
      <c r="EU3" s="300"/>
      <c r="EV3" s="300"/>
      <c r="EW3" s="300"/>
      <c r="EX3" s="300"/>
      <c r="EY3" s="300"/>
      <c r="EZ3" s="300"/>
      <c r="FA3" s="300"/>
      <c r="FB3" s="300"/>
      <c r="FC3" s="300"/>
      <c r="FD3" s="300"/>
      <c r="FE3" s="300"/>
      <c r="FF3" s="300"/>
      <c r="FG3" s="300"/>
      <c r="FH3" s="300"/>
      <c r="FI3" s="300"/>
      <c r="FJ3" s="300"/>
      <c r="FK3" s="300"/>
      <c r="FL3" s="300"/>
      <c r="FM3" s="300"/>
      <c r="FN3" s="300"/>
      <c r="FO3" s="300"/>
      <c r="FP3" s="300"/>
      <c r="FQ3" s="300"/>
      <c r="FR3" s="300"/>
      <c r="FS3" s="300"/>
      <c r="FT3" s="300"/>
      <c r="FU3" s="300"/>
      <c r="FV3" s="300"/>
      <c r="FW3" s="300"/>
      <c r="FX3" s="300"/>
      <c r="FY3" s="300"/>
      <c r="FZ3" s="300"/>
      <c r="GA3" s="300"/>
      <c r="GB3" s="300"/>
      <c r="GC3" s="300"/>
      <c r="GD3" s="300"/>
      <c r="GE3" s="300"/>
      <c r="GF3" s="300"/>
      <c r="GG3" s="300"/>
      <c r="GH3" s="300"/>
      <c r="GI3" s="300"/>
      <c r="GJ3" s="300"/>
      <c r="GK3" s="300"/>
      <c r="GL3" s="300"/>
      <c r="GM3" s="300"/>
      <c r="GN3" s="300"/>
      <c r="GO3" s="300"/>
      <c r="GP3" s="300"/>
      <c r="GQ3" s="300"/>
      <c r="GR3" s="300"/>
      <c r="GS3" s="300"/>
      <c r="GT3" s="300"/>
      <c r="GU3" s="300"/>
      <c r="GV3" s="300"/>
      <c r="GW3" s="300"/>
      <c r="GX3" s="300"/>
      <c r="GY3" s="300"/>
      <c r="GZ3" s="300"/>
      <c r="HA3" s="300"/>
      <c r="HB3" s="300"/>
      <c r="HC3" s="300"/>
      <c r="HD3" s="300"/>
      <c r="HE3" s="300"/>
      <c r="HF3" s="300"/>
      <c r="HG3" s="300"/>
      <c r="HH3" s="300"/>
      <c r="HI3" s="300"/>
      <c r="HJ3" s="300"/>
      <c r="HK3" s="300"/>
      <c r="HL3" s="300"/>
      <c r="HM3" s="300"/>
      <c r="HN3" s="300"/>
      <c r="HO3" s="300"/>
      <c r="HP3" s="300"/>
      <c r="HQ3" s="301"/>
      <c r="HR3" s="300"/>
      <c r="HS3" s="300"/>
      <c r="HT3" s="300"/>
      <c r="HU3" s="300"/>
      <c r="HV3" s="300"/>
      <c r="HW3" s="300"/>
      <c r="HX3" s="300"/>
      <c r="HY3" s="300"/>
      <c r="HZ3" s="300"/>
      <c r="IA3" s="300"/>
      <c r="IB3" s="300"/>
      <c r="IC3" s="301"/>
      <c r="ID3" s="300"/>
      <c r="IE3" s="300"/>
      <c r="IF3" s="300"/>
      <c r="IG3" s="300"/>
      <c r="IH3" s="300"/>
      <c r="II3" s="300"/>
      <c r="IJ3" s="300"/>
      <c r="IK3" s="300"/>
      <c r="IL3" s="300"/>
      <c r="IM3" s="300"/>
      <c r="IN3" s="300"/>
      <c r="IO3" s="300"/>
      <c r="IP3" s="300"/>
      <c r="IQ3" s="300"/>
      <c r="IR3" s="300"/>
      <c r="IS3" s="300"/>
      <c r="IT3" s="300"/>
      <c r="IU3" s="300"/>
      <c r="IV3" s="300"/>
      <c r="IW3" s="300"/>
      <c r="IX3" s="300"/>
      <c r="IY3" s="300"/>
      <c r="IZ3" s="300"/>
      <c r="JA3" s="300"/>
      <c r="JB3" s="300"/>
      <c r="JC3" s="300"/>
      <c r="JD3" s="300"/>
      <c r="JE3" s="300"/>
      <c r="JF3" s="300"/>
      <c r="JG3" s="300"/>
      <c r="JH3" s="300"/>
      <c r="JI3" s="300"/>
      <c r="JJ3" s="300"/>
      <c r="JK3" s="300"/>
      <c r="JL3" s="300"/>
      <c r="JM3" s="300"/>
      <c r="JN3" s="300"/>
      <c r="JO3" s="300"/>
      <c r="JP3" s="300"/>
      <c r="JQ3" s="300"/>
      <c r="JR3" s="300"/>
      <c r="JS3" s="300"/>
      <c r="JT3" s="300"/>
      <c r="JU3" s="300"/>
      <c r="JV3" s="300"/>
      <c r="JW3" s="300"/>
      <c r="JX3" s="300"/>
      <c r="JY3" s="300"/>
      <c r="JZ3" s="300"/>
      <c r="KA3" s="300"/>
      <c r="KB3" s="300"/>
      <c r="KC3" s="300"/>
      <c r="KD3" s="300"/>
      <c r="KE3" s="300"/>
      <c r="KF3" s="300"/>
      <c r="KG3" s="300"/>
      <c r="KH3" s="300"/>
      <c r="KI3" s="300"/>
      <c r="KJ3" s="300"/>
      <c r="KK3" s="300"/>
      <c r="KL3" s="300"/>
      <c r="KM3" s="300"/>
      <c r="KN3" s="300"/>
      <c r="KO3" s="300"/>
      <c r="KP3" s="300"/>
      <c r="KQ3" s="300"/>
      <c r="KR3" s="300"/>
      <c r="KS3" s="300"/>
      <c r="KT3" s="300"/>
      <c r="KU3" s="300"/>
      <c r="KV3" s="300"/>
      <c r="KW3" s="300"/>
      <c r="KX3" s="300"/>
      <c r="KY3" s="300"/>
      <c r="KZ3" s="300"/>
      <c r="LA3" s="300"/>
      <c r="LB3" s="300"/>
      <c r="LC3" s="300"/>
      <c r="LD3" s="300"/>
      <c r="LE3" s="300"/>
      <c r="LF3" s="300"/>
      <c r="LG3" s="300"/>
      <c r="LH3" s="300"/>
      <c r="LI3" s="300"/>
      <c r="LJ3" s="300"/>
      <c r="LK3" s="300"/>
      <c r="LL3" s="300"/>
      <c r="LM3" s="300"/>
      <c r="LN3" s="300"/>
      <c r="LO3" s="300"/>
      <c r="LP3" s="300"/>
      <c r="LQ3" s="300"/>
      <c r="LR3" s="300"/>
      <c r="LS3" s="300"/>
      <c r="LT3" s="300"/>
      <c r="LU3" s="300"/>
      <c r="LV3" s="300"/>
      <c r="LW3" s="300"/>
      <c r="LX3" s="301"/>
      <c r="LY3" s="300"/>
      <c r="LZ3" s="300"/>
      <c r="MA3" s="300"/>
      <c r="MB3" s="300"/>
      <c r="MC3" s="300"/>
      <c r="MD3" s="300"/>
      <c r="ME3" s="300"/>
      <c r="MF3" s="300"/>
      <c r="MG3" s="300"/>
      <c r="MH3" s="300"/>
      <c r="MI3" s="300"/>
      <c r="MJ3" s="301"/>
      <c r="MK3" s="300"/>
      <c r="ML3" s="300"/>
      <c r="MM3" s="300"/>
      <c r="MN3" s="300"/>
      <c r="MO3" s="300"/>
      <c r="MP3" s="300"/>
      <c r="MQ3" s="300"/>
      <c r="MR3" s="300"/>
      <c r="MS3" s="300"/>
      <c r="MT3" s="300"/>
      <c r="MU3" s="300"/>
      <c r="MV3" s="300"/>
      <c r="MW3" s="300"/>
      <c r="MX3" s="300"/>
      <c r="MY3" s="300"/>
      <c r="MZ3" s="300"/>
      <c r="NA3" s="300"/>
      <c r="NB3" s="300"/>
      <c r="NC3" s="300"/>
      <c r="ND3" s="300"/>
      <c r="NE3" s="300"/>
      <c r="NF3" s="300"/>
      <c r="NG3" s="300"/>
      <c r="NH3" s="300"/>
      <c r="NI3" s="300"/>
      <c r="NJ3" s="300"/>
      <c r="NK3" s="300"/>
      <c r="NL3" s="300"/>
      <c r="NM3" s="300"/>
      <c r="NN3" s="300"/>
      <c r="NO3" s="300"/>
      <c r="NP3" s="300"/>
      <c r="NQ3" s="300"/>
      <c r="NR3" s="300"/>
      <c r="NS3" s="300"/>
      <c r="NT3" s="300"/>
      <c r="NU3" s="300"/>
      <c r="NV3" s="300"/>
      <c r="NW3" s="300"/>
      <c r="NX3" s="300"/>
      <c r="NY3" s="300"/>
      <c r="NZ3" s="300"/>
      <c r="OA3" s="300"/>
      <c r="OB3" s="300"/>
      <c r="OC3" s="300"/>
      <c r="OD3" s="300"/>
      <c r="OE3" s="300"/>
      <c r="OF3" s="300"/>
      <c r="OG3" s="300"/>
      <c r="OH3" s="300"/>
      <c r="OI3" s="300"/>
      <c r="OJ3" s="300"/>
      <c r="OK3" s="300"/>
      <c r="OL3" s="300"/>
      <c r="OM3" s="300"/>
      <c r="ON3" s="300"/>
      <c r="OO3" s="300"/>
      <c r="OP3" s="300"/>
      <c r="OQ3" s="300"/>
      <c r="OR3" s="300"/>
      <c r="OS3" s="300"/>
      <c r="OT3" s="300"/>
      <c r="OU3" s="300"/>
      <c r="OV3" s="300"/>
      <c r="OW3" s="300"/>
      <c r="OX3" s="300"/>
      <c r="OY3" s="300"/>
      <c r="OZ3" s="300"/>
      <c r="PA3" s="300"/>
      <c r="PB3" s="300"/>
      <c r="PC3" s="300"/>
      <c r="PD3" s="300"/>
      <c r="PE3" s="300"/>
      <c r="PF3" s="300"/>
      <c r="PG3" s="300"/>
      <c r="PH3" s="300"/>
      <c r="PI3" s="300"/>
      <c r="PJ3" s="300"/>
      <c r="PK3" s="300"/>
      <c r="PL3" s="300"/>
      <c r="PM3" s="300"/>
      <c r="PN3" s="300"/>
      <c r="PO3" s="300"/>
      <c r="PP3" s="300"/>
      <c r="PQ3" s="300"/>
      <c r="PR3" s="300"/>
      <c r="PS3" s="300"/>
      <c r="PT3" s="300"/>
      <c r="PU3" s="300"/>
      <c r="PV3" s="300"/>
      <c r="PW3" s="300"/>
      <c r="PX3" s="300"/>
      <c r="PY3" s="300"/>
      <c r="PZ3" s="300"/>
      <c r="QA3" s="300"/>
      <c r="QB3" s="300"/>
      <c r="QC3" s="300"/>
      <c r="QD3" s="300"/>
      <c r="QE3" s="301"/>
      <c r="QF3" s="300"/>
      <c r="QG3" s="300"/>
      <c r="QH3" s="300"/>
      <c r="QI3" s="300"/>
      <c r="QJ3" s="300"/>
      <c r="QK3" s="300"/>
      <c r="QL3" s="300"/>
      <c r="QM3" s="300"/>
      <c r="QN3" s="300"/>
      <c r="QO3" s="300"/>
      <c r="QP3" s="300"/>
      <c r="QQ3" s="301"/>
      <c r="QR3" s="300"/>
      <c r="QS3" s="300"/>
      <c r="QT3" s="300"/>
      <c r="QU3" s="300"/>
      <c r="QV3" s="300"/>
      <c r="QW3" s="300"/>
      <c r="QX3" s="300"/>
      <c r="QY3" s="300"/>
      <c r="QZ3" s="300"/>
      <c r="RA3" s="300"/>
      <c r="RB3" s="300"/>
      <c r="RC3" s="300"/>
      <c r="RD3" s="300"/>
      <c r="RE3" s="300"/>
      <c r="RF3" s="300"/>
      <c r="RG3" s="300"/>
      <c r="RH3" s="300"/>
      <c r="RI3" s="300"/>
      <c r="RJ3" s="300"/>
      <c r="RK3" s="300"/>
      <c r="RL3" s="300"/>
      <c r="RM3" s="300"/>
      <c r="RN3" s="300"/>
      <c r="RO3" s="300"/>
      <c r="RP3" s="300"/>
      <c r="RQ3" s="300"/>
      <c r="RR3" s="300"/>
      <c r="RS3" s="300"/>
      <c r="RT3" s="300"/>
      <c r="RU3" s="300"/>
      <c r="RV3" s="300"/>
      <c r="RW3" s="300"/>
      <c r="RX3" s="300"/>
      <c r="RY3" s="300"/>
      <c r="RZ3" s="300"/>
      <c r="SA3" s="300"/>
      <c r="SB3" s="300"/>
      <c r="SC3" s="300"/>
      <c r="SD3" s="300"/>
      <c r="SE3" s="300"/>
      <c r="SF3" s="300"/>
      <c r="SG3" s="300"/>
      <c r="SH3" s="300"/>
      <c r="SI3" s="300"/>
      <c r="SJ3" s="300"/>
      <c r="SK3" s="300"/>
      <c r="SL3" s="300"/>
      <c r="SM3" s="300"/>
      <c r="SN3" s="300"/>
      <c r="SO3" s="300"/>
      <c r="SP3" s="300"/>
      <c r="SQ3" s="300"/>
      <c r="SR3" s="300"/>
      <c r="SS3" s="300"/>
      <c r="ST3" s="300"/>
      <c r="SU3" s="300"/>
      <c r="SV3" s="300"/>
      <c r="SW3" s="300"/>
      <c r="SX3" s="300"/>
      <c r="SY3" s="300"/>
      <c r="SZ3" s="300"/>
      <c r="TA3" s="300"/>
      <c r="TB3" s="300"/>
      <c r="TC3" s="300"/>
      <c r="TD3" s="300"/>
      <c r="TE3" s="300"/>
      <c r="TF3" s="300"/>
      <c r="TG3" s="300"/>
      <c r="TH3" s="300"/>
      <c r="TI3" s="300"/>
      <c r="TJ3" s="300"/>
      <c r="TK3" s="300"/>
      <c r="TL3" s="300"/>
      <c r="TM3" s="300"/>
      <c r="TN3" s="300"/>
      <c r="TO3" s="300"/>
      <c r="TP3" s="300"/>
      <c r="TQ3" s="300"/>
      <c r="TR3" s="300"/>
      <c r="TS3" s="300"/>
      <c r="TT3" s="300"/>
      <c r="TU3" s="300"/>
      <c r="TV3" s="300"/>
      <c r="TW3" s="300"/>
      <c r="TX3" s="300"/>
      <c r="TY3" s="300"/>
      <c r="TZ3" s="300"/>
      <c r="UA3" s="300"/>
      <c r="UB3" s="300"/>
      <c r="UC3" s="300"/>
      <c r="UD3" s="300"/>
      <c r="UE3" s="300"/>
      <c r="UF3" s="300"/>
      <c r="UG3" s="300"/>
      <c r="UH3" s="300"/>
      <c r="UI3" s="300"/>
      <c r="UJ3" s="300"/>
      <c r="UK3" s="300"/>
      <c r="UL3" s="301"/>
      <c r="UM3" s="300"/>
      <c r="UN3" s="300"/>
      <c r="UO3" s="300"/>
      <c r="UP3" s="300"/>
      <c r="UQ3" s="300"/>
      <c r="UR3" s="300"/>
      <c r="US3" s="300"/>
      <c r="UT3" s="300"/>
      <c r="UU3" s="300"/>
      <c r="UV3" s="300"/>
      <c r="UW3" s="300"/>
      <c r="UX3" s="301"/>
      <c r="UY3" s="300"/>
      <c r="UZ3" s="300"/>
      <c r="VA3" s="300"/>
      <c r="VB3" s="300"/>
      <c r="VC3" s="300"/>
      <c r="VD3" s="300"/>
      <c r="VE3" s="300"/>
      <c r="VF3" s="300"/>
      <c r="VG3" s="300"/>
      <c r="VH3" s="300"/>
      <c r="VI3" s="300"/>
      <c r="VJ3" s="300"/>
      <c r="VK3" s="300"/>
      <c r="VL3" s="300"/>
      <c r="VM3" s="300"/>
      <c r="VN3" s="300"/>
      <c r="VO3" s="300"/>
      <c r="VP3" s="300"/>
      <c r="VQ3" s="300"/>
      <c r="VR3" s="300"/>
      <c r="VS3" s="300"/>
      <c r="VT3" s="300"/>
      <c r="VU3" s="300"/>
      <c r="VV3" s="300"/>
      <c r="VW3" s="300"/>
      <c r="VX3" s="300"/>
      <c r="VY3" s="300"/>
      <c r="VZ3" s="300"/>
      <c r="WA3" s="300"/>
      <c r="WB3" s="300"/>
      <c r="WC3" s="300"/>
      <c r="WD3" s="300"/>
      <c r="WE3" s="300"/>
      <c r="WF3" s="300"/>
      <c r="WG3" s="300"/>
      <c r="WH3" s="300"/>
      <c r="WI3" s="300"/>
      <c r="WJ3" s="300"/>
      <c r="WK3" s="300"/>
      <c r="WL3" s="300"/>
      <c r="WM3" s="300"/>
      <c r="WN3" s="300"/>
      <c r="WO3" s="300"/>
      <c r="WP3" s="300"/>
      <c r="WQ3" s="300"/>
      <c r="WR3" s="300"/>
      <c r="WS3" s="300"/>
      <c r="WT3" s="300"/>
      <c r="WU3" s="300"/>
      <c r="WV3" s="300"/>
      <c r="WW3" s="300"/>
      <c r="WX3" s="300"/>
      <c r="WY3" s="300"/>
      <c r="WZ3" s="300"/>
      <c r="XA3" s="300"/>
      <c r="XB3" s="300"/>
      <c r="XC3" s="300"/>
      <c r="XD3" s="300"/>
      <c r="XE3" s="300"/>
      <c r="XF3" s="300"/>
      <c r="XG3" s="300"/>
      <c r="XH3" s="300"/>
      <c r="XI3" s="300"/>
      <c r="XJ3" s="300"/>
      <c r="XK3" s="300"/>
      <c r="XL3" s="300"/>
      <c r="XM3" s="300"/>
      <c r="XN3" s="300"/>
      <c r="XO3" s="300"/>
      <c r="XP3" s="300"/>
      <c r="XQ3" s="300"/>
      <c r="XR3" s="300"/>
      <c r="XS3" s="300"/>
      <c r="XT3" s="300"/>
      <c r="XU3" s="300"/>
      <c r="XV3" s="300"/>
      <c r="XW3" s="300"/>
      <c r="XX3" s="300"/>
      <c r="XY3" s="300"/>
      <c r="XZ3" s="300"/>
      <c r="YA3" s="300"/>
      <c r="YB3" s="300"/>
      <c r="YC3" s="300"/>
      <c r="YD3" s="300"/>
      <c r="YE3" s="300"/>
      <c r="YF3" s="300"/>
      <c r="YG3" s="300"/>
      <c r="YH3" s="300"/>
      <c r="YI3" s="300"/>
      <c r="YJ3" s="300"/>
      <c r="YK3" s="300"/>
      <c r="YL3" s="300"/>
      <c r="YM3" s="300"/>
      <c r="YN3" s="300"/>
      <c r="YO3" s="300"/>
      <c r="YP3" s="300"/>
      <c r="YQ3" s="300"/>
      <c r="YR3" s="300"/>
      <c r="YS3" s="301"/>
      <c r="YT3" s="300"/>
      <c r="YU3" s="300"/>
      <c r="YV3" s="300"/>
      <c r="YW3" s="300"/>
      <c r="YX3" s="300"/>
      <c r="YY3" s="300"/>
      <c r="YZ3" s="300"/>
      <c r="ZA3" s="300"/>
      <c r="ZB3" s="300"/>
      <c r="ZC3" s="300"/>
      <c r="ZD3" s="300"/>
      <c r="ZE3" s="301"/>
      <c r="ZF3" s="300"/>
      <c r="ZG3" s="300"/>
      <c r="ZH3" s="300"/>
      <c r="ZI3" s="300"/>
      <c r="ZJ3" s="300"/>
      <c r="ZK3" s="300"/>
      <c r="ZL3" s="300"/>
      <c r="ZM3" s="300"/>
      <c r="ZN3" s="300"/>
      <c r="ZO3" s="300"/>
      <c r="ZP3" s="300"/>
      <c r="ZQ3" s="300"/>
      <c r="ZR3" s="300"/>
      <c r="ZS3" s="300"/>
      <c r="ZT3" s="300"/>
      <c r="ZU3" s="300"/>
      <c r="ZV3" s="300"/>
      <c r="ZW3" s="300"/>
      <c r="ZX3" s="300"/>
      <c r="ZY3" s="300"/>
      <c r="ZZ3" s="300"/>
      <c r="AAA3" s="300"/>
      <c r="AAB3" s="300"/>
      <c r="AAC3" s="300"/>
      <c r="AAD3" s="300"/>
      <c r="AAE3" s="300"/>
      <c r="AAF3" s="300"/>
      <c r="AAG3" s="300"/>
      <c r="AAH3" s="300"/>
      <c r="AAI3" s="300"/>
      <c r="AAJ3" s="300"/>
      <c r="AAK3" s="300"/>
      <c r="AAL3" s="300"/>
      <c r="AAM3" s="300"/>
      <c r="AAN3" s="300"/>
      <c r="AAO3" s="300"/>
      <c r="AAP3" s="300"/>
      <c r="AAQ3" s="300"/>
      <c r="AAR3" s="300"/>
      <c r="AAS3" s="300"/>
      <c r="AAT3" s="300"/>
      <c r="AAU3" s="300"/>
      <c r="AAV3" s="300"/>
      <c r="AAW3" s="300"/>
      <c r="AAX3" s="300"/>
      <c r="AAY3" s="300"/>
      <c r="AAZ3" s="300"/>
      <c r="ABA3" s="300"/>
      <c r="ABB3" s="300"/>
      <c r="ABC3" s="300"/>
      <c r="ABD3" s="300"/>
      <c r="ABE3" s="300"/>
      <c r="ABF3" s="300"/>
      <c r="ABG3" s="300"/>
      <c r="ABH3" s="300"/>
      <c r="ABI3" s="300"/>
      <c r="ABJ3" s="300"/>
      <c r="ABK3" s="300"/>
      <c r="ABL3" s="300"/>
      <c r="ABM3" s="300"/>
      <c r="ABN3" s="300"/>
      <c r="ABO3" s="300"/>
      <c r="ABP3" s="300"/>
      <c r="ABQ3" s="300"/>
      <c r="ABR3" s="300"/>
      <c r="ABS3" s="300"/>
      <c r="ABT3" s="300"/>
      <c r="ABU3" s="300"/>
      <c r="ABV3" s="300"/>
      <c r="ABW3" s="300"/>
      <c r="ABX3" s="300"/>
      <c r="ABY3" s="300"/>
      <c r="ABZ3" s="300"/>
      <c r="ACA3" s="300"/>
      <c r="ACB3" s="300"/>
      <c r="ACC3" s="300"/>
      <c r="ACD3" s="300"/>
      <c r="ACE3" s="300"/>
      <c r="ACF3" s="300"/>
      <c r="ACG3" s="300"/>
      <c r="ACH3" s="300"/>
      <c r="ACI3" s="300"/>
      <c r="ACJ3" s="300"/>
      <c r="ACK3" s="300"/>
      <c r="ACL3" s="300"/>
      <c r="ACM3" s="300"/>
      <c r="ACN3" s="300"/>
      <c r="ACO3" s="300"/>
      <c r="ACP3" s="300"/>
      <c r="ACQ3" s="300"/>
      <c r="ACR3" s="300"/>
      <c r="ACS3" s="300"/>
      <c r="ACT3" s="300"/>
      <c r="ACU3" s="300"/>
      <c r="ACV3" s="300"/>
      <c r="ACW3" s="300"/>
      <c r="ACX3" s="300"/>
      <c r="ACY3" s="300"/>
      <c r="ACZ3" s="301"/>
      <c r="ADA3" s="300"/>
      <c r="ADB3" s="300"/>
      <c r="ADC3" s="300"/>
      <c r="ADD3" s="300"/>
      <c r="ADE3" s="300"/>
      <c r="ADF3" s="300"/>
      <c r="ADG3" s="300"/>
      <c r="ADH3" s="300"/>
      <c r="ADI3" s="300"/>
      <c r="ADJ3" s="300"/>
      <c r="ADK3" s="300"/>
      <c r="ADL3" s="301"/>
      <c r="ADM3" s="300"/>
      <c r="ADN3" s="300"/>
      <c r="ADO3" s="300"/>
      <c r="ADP3" s="300"/>
      <c r="ADQ3" s="300"/>
      <c r="ADR3" s="300"/>
      <c r="ADS3" s="300"/>
      <c r="ADT3" s="300"/>
      <c r="ADU3" s="300"/>
      <c r="ADV3" s="300"/>
      <c r="ADW3" s="300"/>
      <c r="ADX3" s="300"/>
      <c r="ADY3" s="300"/>
      <c r="ADZ3" s="300"/>
      <c r="AEA3" s="300"/>
      <c r="AEB3" s="300"/>
      <c r="AEC3" s="300"/>
      <c r="AED3" s="300"/>
      <c r="AEE3" s="300"/>
      <c r="AEF3" s="300"/>
      <c r="AEG3" s="300"/>
      <c r="AEH3" s="300"/>
      <c r="AEI3" s="300"/>
      <c r="AEJ3" s="300"/>
      <c r="AEK3" s="300"/>
      <c r="AEL3" s="300"/>
      <c r="AEM3" s="300"/>
      <c r="AEN3" s="300"/>
      <c r="AEO3" s="300"/>
      <c r="AEP3" s="300"/>
      <c r="AEQ3" s="300"/>
      <c r="AER3" s="300"/>
      <c r="AES3" s="300"/>
      <c r="AET3" s="300"/>
      <c r="AEU3" s="300"/>
      <c r="AEV3" s="300"/>
      <c r="AEW3" s="300"/>
      <c r="AEX3" s="300"/>
      <c r="AEY3" s="300"/>
      <c r="AEZ3" s="300"/>
      <c r="AFA3" s="300"/>
      <c r="AFB3" s="300"/>
      <c r="AFC3" s="300"/>
      <c r="AFD3" s="300"/>
      <c r="AFE3" s="300"/>
      <c r="AFF3" s="300"/>
      <c r="AFG3" s="300"/>
      <c r="AFH3" s="300"/>
      <c r="AFI3" s="300"/>
      <c r="AFJ3" s="300"/>
      <c r="AFK3" s="300"/>
      <c r="AFL3" s="300"/>
      <c r="AFM3" s="300"/>
      <c r="AFN3" s="300"/>
      <c r="AFO3" s="300"/>
      <c r="AFP3" s="300"/>
      <c r="AFQ3" s="300"/>
      <c r="AFR3" s="300"/>
      <c r="AFS3" s="300"/>
      <c r="AFT3" s="300"/>
      <c r="AFU3" s="300"/>
      <c r="AFV3" s="300"/>
      <c r="AFW3" s="300"/>
      <c r="AFX3" s="300"/>
      <c r="AFY3" s="300"/>
      <c r="AFZ3" s="300"/>
      <c r="AGA3" s="300"/>
      <c r="AGB3" s="300"/>
      <c r="AGC3" s="300"/>
      <c r="AGD3" s="300"/>
      <c r="AGE3" s="300"/>
      <c r="AGF3" s="300"/>
      <c r="AGG3" s="300"/>
      <c r="AGH3" s="300"/>
      <c r="AGI3" s="300"/>
      <c r="AGJ3" s="300"/>
      <c r="AGK3" s="300"/>
      <c r="AGL3" s="300"/>
      <c r="AGM3" s="300"/>
      <c r="AGN3" s="300"/>
      <c r="AGO3" s="300"/>
      <c r="AGP3" s="300"/>
      <c r="AGQ3" s="300"/>
      <c r="AGR3" s="300"/>
      <c r="AGS3" s="300"/>
      <c r="AGT3" s="300"/>
      <c r="AGU3" s="300"/>
      <c r="AGV3" s="300"/>
      <c r="AGW3" s="300"/>
      <c r="AGX3" s="300"/>
      <c r="AGY3" s="300"/>
      <c r="AGZ3" s="300"/>
      <c r="AHA3" s="300"/>
      <c r="AHB3" s="300"/>
      <c r="AHC3" s="300"/>
      <c r="AHD3" s="300"/>
      <c r="AHE3" s="300"/>
      <c r="AHF3" s="300"/>
      <c r="AHG3" s="301"/>
      <c r="AHH3" s="300"/>
      <c r="AHI3" s="300"/>
      <c r="AHJ3" s="300"/>
      <c r="AHK3" s="300"/>
      <c r="AHL3" s="300"/>
      <c r="AHM3" s="300"/>
      <c r="AHN3" s="300"/>
      <c r="AHO3" s="300"/>
      <c r="AHP3" s="300"/>
      <c r="AHQ3" s="300"/>
      <c r="AHR3" s="300"/>
      <c r="AHS3" s="301"/>
      <c r="AHT3" s="300"/>
      <c r="AHU3" s="300"/>
      <c r="AHV3" s="300"/>
      <c r="AHW3" s="300"/>
      <c r="AHX3" s="300"/>
      <c r="AHY3" s="300"/>
      <c r="AHZ3" s="300"/>
      <c r="AIA3" s="300"/>
      <c r="AIB3" s="300"/>
      <c r="AIC3" s="300"/>
      <c r="AID3" s="300"/>
      <c r="AIE3" s="300"/>
      <c r="AIF3" s="300"/>
      <c r="AIG3" s="300"/>
      <c r="AIH3" s="300"/>
      <c r="AII3" s="300"/>
      <c r="AIJ3" s="300"/>
      <c r="AIK3" s="300"/>
      <c r="AIL3" s="300"/>
      <c r="AIM3" s="300"/>
      <c r="AIN3" s="300"/>
      <c r="AIO3" s="300"/>
      <c r="AIP3" s="300"/>
      <c r="AIQ3" s="300"/>
      <c r="AIR3" s="300"/>
      <c r="AIS3" s="300"/>
      <c r="AIT3" s="300"/>
      <c r="AIU3" s="300"/>
      <c r="AIV3" s="300"/>
      <c r="AIW3" s="300"/>
      <c r="AIX3" s="300"/>
      <c r="AIY3" s="300"/>
      <c r="AIZ3" s="300"/>
      <c r="AJA3" s="300"/>
      <c r="AJB3" s="300"/>
      <c r="AJC3" s="300"/>
      <c r="AJD3" s="300"/>
      <c r="AJE3" s="300"/>
      <c r="AJF3" s="300"/>
      <c r="AJG3" s="300"/>
      <c r="AJH3" s="300"/>
      <c r="AJI3" s="300"/>
      <c r="AJJ3" s="300"/>
      <c r="AJK3" s="300"/>
      <c r="AJL3" s="300"/>
      <c r="AJM3" s="300"/>
      <c r="AJN3" s="300"/>
      <c r="AJO3" s="300"/>
      <c r="AJP3" s="300"/>
      <c r="AJQ3" s="300"/>
      <c r="AJR3" s="300"/>
      <c r="AJS3" s="300"/>
      <c r="AJT3" s="300"/>
      <c r="AJU3" s="300"/>
      <c r="AJV3" s="300"/>
      <c r="AJW3" s="300"/>
      <c r="AJX3" s="300"/>
      <c r="AJY3" s="300"/>
      <c r="AJZ3" s="300"/>
      <c r="AKA3" s="300"/>
      <c r="AKB3" s="300"/>
      <c r="AKC3" s="300"/>
      <c r="AKD3" s="300"/>
      <c r="AKE3" s="300"/>
      <c r="AKF3" s="300"/>
      <c r="AKG3" s="300"/>
      <c r="AKH3" s="300"/>
      <c r="AKI3" s="300"/>
      <c r="AKJ3" s="300"/>
      <c r="AKK3" s="300"/>
      <c r="AKL3" s="300"/>
      <c r="AKM3" s="300"/>
      <c r="AKN3" s="300"/>
      <c r="AKO3" s="300"/>
      <c r="AKP3" s="300"/>
      <c r="AKQ3" s="300"/>
      <c r="AKR3" s="300"/>
      <c r="AKS3" s="300"/>
      <c r="AKT3" s="300"/>
      <c r="AKU3" s="300"/>
      <c r="AKV3" s="300"/>
      <c r="AKW3" s="300"/>
      <c r="AKX3" s="300"/>
      <c r="AKY3" s="300"/>
      <c r="AKZ3" s="300"/>
      <c r="ALA3" s="300"/>
      <c r="ALB3" s="300"/>
      <c r="ALC3" s="300"/>
      <c r="ALD3" s="300"/>
      <c r="ALE3" s="300"/>
      <c r="ALF3" s="300"/>
      <c r="ALG3" s="300"/>
      <c r="ALH3" s="300"/>
      <c r="ALI3" s="300"/>
      <c r="ALJ3" s="300"/>
      <c r="ALK3" s="300"/>
      <c r="ALL3" s="300"/>
      <c r="ALM3" s="300"/>
      <c r="ALN3" s="301"/>
      <c r="ALO3" s="300"/>
      <c r="ALP3" s="300"/>
      <c r="ALQ3" s="300"/>
      <c r="ALR3" s="300"/>
      <c r="ALS3" s="300"/>
      <c r="ALT3" s="300"/>
      <c r="ALU3" s="300"/>
      <c r="ALV3" s="300"/>
      <c r="ALW3" s="300"/>
      <c r="ALX3" s="300"/>
      <c r="ALY3" s="300"/>
      <c r="ALZ3" s="301"/>
      <c r="AMA3" s="300"/>
      <c r="AMB3" s="300"/>
      <c r="AMC3" s="300"/>
      <c r="AMD3" s="300"/>
      <c r="AME3" s="300"/>
      <c r="AMF3" s="300"/>
      <c r="AMG3" s="300"/>
      <c r="AMH3" s="300"/>
      <c r="AMI3" s="300"/>
      <c r="AMJ3" s="300"/>
      <c r="AMK3" s="300"/>
      <c r="AML3" s="300"/>
      <c r="AMM3" s="300"/>
      <c r="AMN3" s="300"/>
      <c r="AMO3" s="300"/>
      <c r="AMP3" s="300"/>
      <c r="AMQ3" s="300"/>
      <c r="AMR3" s="300"/>
      <c r="AMS3" s="300"/>
      <c r="AMT3" s="300"/>
      <c r="AMU3" s="300"/>
      <c r="AMV3" s="300"/>
      <c r="AMW3" s="300"/>
      <c r="AMX3" s="300"/>
      <c r="AMY3" s="300"/>
      <c r="AMZ3" s="300"/>
      <c r="ANA3" s="300"/>
      <c r="ANB3" s="300"/>
      <c r="ANC3" s="300"/>
      <c r="AND3" s="300"/>
      <c r="ANE3" s="300"/>
      <c r="ANF3" s="300"/>
      <c r="ANG3" s="300"/>
      <c r="ANH3" s="300"/>
      <c r="ANI3" s="300"/>
      <c r="ANJ3" s="300"/>
      <c r="ANK3" s="300"/>
      <c r="ANL3" s="300"/>
      <c r="ANM3" s="300"/>
      <c r="ANN3" s="300"/>
      <c r="ANO3" s="300"/>
      <c r="ANP3" s="300"/>
      <c r="ANQ3" s="300"/>
      <c r="ANR3" s="300"/>
      <c r="ANS3" s="300"/>
      <c r="ANT3" s="300"/>
      <c r="ANU3" s="300"/>
      <c r="ANV3" s="300"/>
      <c r="ANW3" s="300"/>
      <c r="ANX3" s="300"/>
      <c r="ANY3" s="300"/>
      <c r="ANZ3" s="300"/>
      <c r="AOA3" s="300"/>
      <c r="AOB3" s="300"/>
      <c r="AOC3" s="300"/>
      <c r="AOD3" s="300"/>
      <c r="AOE3" s="300"/>
      <c r="AOF3" s="300"/>
      <c r="AOG3" s="300"/>
      <c r="AOH3" s="300"/>
      <c r="AOI3" s="300"/>
      <c r="AOJ3" s="300"/>
      <c r="AOK3" s="300"/>
      <c r="AOL3" s="300"/>
      <c r="AOM3" s="300"/>
      <c r="AON3" s="300"/>
      <c r="AOO3" s="300"/>
      <c r="AOP3" s="300"/>
      <c r="AOQ3" s="300"/>
      <c r="AOR3" s="300"/>
      <c r="AOS3" s="300"/>
      <c r="AOT3" s="300"/>
      <c r="AOU3" s="300"/>
      <c r="AOV3" s="300"/>
      <c r="AOW3" s="300"/>
      <c r="AOX3" s="300"/>
      <c r="AOY3" s="300"/>
      <c r="AOZ3" s="300"/>
      <c r="APA3" s="300"/>
      <c r="APB3" s="300"/>
      <c r="APC3" s="300"/>
      <c r="APD3" s="300"/>
      <c r="APE3" s="300"/>
      <c r="APF3" s="300"/>
      <c r="APG3" s="300"/>
      <c r="APH3" s="300"/>
      <c r="API3" s="300"/>
      <c r="APJ3" s="300"/>
      <c r="APK3" s="300"/>
      <c r="APL3" s="300"/>
      <c r="APM3" s="300"/>
      <c r="APN3" s="300"/>
      <c r="APO3" s="300"/>
      <c r="APP3" s="300"/>
      <c r="APQ3" s="300"/>
      <c r="APR3" s="300"/>
      <c r="APS3" s="300"/>
      <c r="APT3" s="300"/>
      <c r="APU3" s="301"/>
      <c r="APV3" s="300"/>
      <c r="APW3" s="300"/>
      <c r="APX3" s="300"/>
      <c r="APY3" s="300"/>
      <c r="APZ3" s="300"/>
      <c r="AQA3" s="300"/>
      <c r="AQB3" s="300"/>
      <c r="AQC3" s="300"/>
      <c r="AQD3" s="300"/>
      <c r="AQE3" s="300"/>
      <c r="AQF3" s="300"/>
      <c r="AQG3" s="301"/>
      <c r="AQH3" s="300"/>
      <c r="AQI3" s="300"/>
      <c r="AQJ3" s="300"/>
      <c r="AQK3" s="300"/>
      <c r="AQL3" s="300"/>
      <c r="AQM3" s="300"/>
      <c r="AQN3" s="300"/>
      <c r="AQO3" s="300"/>
      <c r="AQP3" s="300"/>
      <c r="AQQ3" s="300"/>
      <c r="AQR3" s="300"/>
      <c r="AQS3" s="300"/>
      <c r="AQT3" s="300"/>
      <c r="AQU3" s="300"/>
      <c r="AQV3" s="300"/>
      <c r="AQW3" s="300"/>
      <c r="AQX3" s="300"/>
      <c r="AQY3" s="300"/>
      <c r="AQZ3" s="300"/>
      <c r="ARA3" s="300"/>
      <c r="ARB3" s="300"/>
      <c r="ARC3" s="300"/>
      <c r="ARD3" s="300"/>
      <c r="ARE3" s="300"/>
      <c r="ARF3" s="300"/>
      <c r="ARG3" s="300"/>
      <c r="ARH3" s="300"/>
      <c r="ARI3" s="300"/>
      <c r="ARJ3" s="300"/>
      <c r="ARK3" s="300"/>
      <c r="ARL3" s="300"/>
      <c r="ARM3" s="300"/>
      <c r="ARN3" s="300"/>
      <c r="ARO3" s="300"/>
      <c r="ARP3" s="300"/>
      <c r="ARQ3" s="300"/>
      <c r="ARR3" s="300"/>
      <c r="ARS3" s="300"/>
      <c r="ART3" s="300"/>
      <c r="ARU3" s="300"/>
      <c r="ARV3" s="300"/>
      <c r="ARW3" s="300"/>
      <c r="ARX3" s="300"/>
      <c r="ARY3" s="300"/>
      <c r="ARZ3" s="300"/>
      <c r="ASA3" s="300"/>
      <c r="ASB3" s="300"/>
      <c r="ASC3" s="300"/>
      <c r="ASD3" s="300"/>
      <c r="ASE3" s="300"/>
      <c r="ASF3" s="300"/>
      <c r="ASG3" s="300"/>
      <c r="ASH3" s="300"/>
      <c r="ASI3" s="300"/>
      <c r="ASJ3" s="300"/>
      <c r="ASK3" s="300"/>
      <c r="ASL3" s="300"/>
      <c r="ASM3" s="300"/>
      <c r="ASN3" s="300"/>
      <c r="ASO3" s="300"/>
      <c r="ASP3" s="300"/>
      <c r="ASQ3" s="300"/>
      <c r="ASR3" s="300"/>
      <c r="ASS3" s="300"/>
      <c r="AST3" s="300"/>
      <c r="ASU3" s="300"/>
      <c r="ASV3" s="300"/>
      <c r="ASW3" s="300"/>
      <c r="ASX3" s="300"/>
      <c r="ASY3" s="300"/>
      <c r="ASZ3" s="300"/>
      <c r="ATA3" s="300"/>
      <c r="ATB3" s="300"/>
      <c r="ATC3" s="300"/>
      <c r="ATD3" s="300"/>
      <c r="ATE3" s="300"/>
      <c r="ATF3" s="300"/>
      <c r="ATG3" s="300"/>
      <c r="ATH3" s="300"/>
      <c r="ATI3" s="300"/>
      <c r="ATJ3" s="300"/>
      <c r="ATK3" s="300"/>
      <c r="ATL3" s="300"/>
      <c r="ATM3" s="300"/>
      <c r="ATN3" s="300"/>
      <c r="ATO3" s="300"/>
      <c r="ATP3" s="300"/>
      <c r="ATQ3" s="300"/>
      <c r="ATR3" s="300"/>
      <c r="ATS3" s="300"/>
      <c r="ATT3" s="300"/>
      <c r="ATU3" s="300"/>
      <c r="ATV3" s="300"/>
      <c r="ATW3" s="300"/>
      <c r="ATX3" s="300"/>
      <c r="ATY3" s="300"/>
      <c r="ATZ3" s="300"/>
      <c r="AUA3" s="300"/>
      <c r="AUB3" s="301"/>
      <c r="AUC3" s="300"/>
      <c r="AUD3" s="300"/>
      <c r="AUE3" s="300"/>
      <c r="AUF3" s="300"/>
      <c r="AUG3" s="300"/>
      <c r="AUH3" s="300"/>
      <c r="AUI3" s="300"/>
      <c r="AUJ3" s="300"/>
      <c r="AUK3" s="300"/>
      <c r="AUL3" s="300"/>
      <c r="AUM3" s="300"/>
      <c r="AUN3" s="301"/>
      <c r="AUO3" s="300"/>
      <c r="AUP3" s="300"/>
      <c r="AUQ3" s="300"/>
      <c r="AUR3" s="300"/>
      <c r="AUS3" s="300"/>
      <c r="AUT3" s="300"/>
      <c r="AUU3" s="300"/>
      <c r="AUV3" s="300"/>
      <c r="AUW3" s="300"/>
      <c r="AUX3" s="300"/>
      <c r="AUY3" s="300"/>
      <c r="AUZ3" s="300"/>
      <c r="AVA3" s="300"/>
      <c r="AVB3" s="300"/>
      <c r="AVC3" s="300"/>
      <c r="AVD3" s="300"/>
      <c r="AVE3" s="300"/>
      <c r="AVF3" s="300"/>
      <c r="AVG3" s="300"/>
      <c r="AVH3" s="300"/>
      <c r="AVI3" s="300"/>
      <c r="AVJ3" s="300"/>
      <c r="AVK3" s="300"/>
      <c r="AVL3" s="300"/>
      <c r="AVM3" s="300"/>
      <c r="AVN3" s="300"/>
      <c r="AVO3" s="300"/>
      <c r="AVP3" s="300"/>
      <c r="AVQ3" s="300"/>
      <c r="AVR3" s="300"/>
      <c r="AVS3" s="300"/>
      <c r="AVT3" s="300"/>
      <c r="AVU3" s="300"/>
      <c r="AVV3" s="300"/>
      <c r="AVW3" s="300"/>
      <c r="AVX3" s="300"/>
      <c r="AVY3" s="300"/>
      <c r="AVZ3" s="300"/>
      <c r="AWA3" s="300"/>
      <c r="AWB3" s="300"/>
      <c r="AWC3" s="300"/>
      <c r="AWD3" s="300"/>
      <c r="AWE3" s="300"/>
      <c r="AWF3" s="300"/>
      <c r="AWG3" s="300"/>
      <c r="AWH3" s="300"/>
      <c r="AWI3" s="300"/>
      <c r="AWJ3" s="300"/>
      <c r="AWK3" s="300"/>
      <c r="AWL3" s="300"/>
      <c r="AWM3" s="300"/>
      <c r="AWN3" s="300"/>
      <c r="AWO3" s="300"/>
      <c r="AWP3" s="300"/>
      <c r="AWQ3" s="300"/>
      <c r="AWR3" s="300"/>
      <c r="AWS3" s="300"/>
      <c r="AWT3" s="300"/>
      <c r="AWU3" s="300"/>
      <c r="AWV3" s="300"/>
      <c r="AWW3" s="300"/>
      <c r="AWX3" s="300"/>
      <c r="AWY3" s="300"/>
      <c r="AWZ3" s="300"/>
      <c r="AXA3" s="300"/>
      <c r="AXB3" s="300"/>
      <c r="AXC3" s="300"/>
      <c r="AXD3" s="300"/>
      <c r="AXE3" s="300"/>
      <c r="AXF3" s="300"/>
      <c r="AXG3" s="300"/>
      <c r="AXH3" s="300"/>
      <c r="AXI3" s="300"/>
      <c r="AXJ3" s="300"/>
      <c r="AXK3" s="300"/>
      <c r="AXL3" s="300"/>
      <c r="AXM3" s="300"/>
      <c r="AXN3" s="300"/>
      <c r="AXO3" s="300"/>
      <c r="AXP3" s="300"/>
      <c r="AXQ3" s="300"/>
      <c r="AXR3" s="300"/>
      <c r="AXS3" s="300"/>
      <c r="AXT3" s="300"/>
      <c r="AXU3" s="300"/>
      <c r="AXV3" s="300"/>
      <c r="AXW3" s="300"/>
      <c r="AXX3" s="300"/>
      <c r="AXY3" s="300"/>
      <c r="AXZ3" s="300"/>
      <c r="AYA3" s="300"/>
      <c r="AYB3" s="300"/>
      <c r="AYC3" s="300"/>
      <c r="AYD3" s="300"/>
      <c r="AYE3" s="300"/>
      <c r="AYF3" s="300"/>
      <c r="AYG3" s="300"/>
      <c r="AYH3" s="300"/>
      <c r="AYI3" s="301"/>
      <c r="AYJ3" s="300"/>
      <c r="AYK3" s="300"/>
      <c r="AYL3" s="300"/>
      <c r="AYM3" s="300"/>
      <c r="AYN3" s="300"/>
      <c r="AYO3" s="300"/>
      <c r="AYP3" s="300"/>
      <c r="AYQ3" s="300"/>
      <c r="AYR3" s="300"/>
      <c r="AYS3" s="300"/>
      <c r="AYT3" s="300"/>
      <c r="AYU3" s="301"/>
      <c r="AYV3" s="300"/>
      <c r="AYW3" s="300"/>
      <c r="AYX3" s="300"/>
      <c r="AYY3" s="300"/>
      <c r="AYZ3" s="300"/>
      <c r="AZA3" s="300"/>
      <c r="AZB3" s="300"/>
      <c r="AZC3" s="300"/>
      <c r="AZD3" s="300"/>
      <c r="AZE3" s="300"/>
      <c r="AZF3" s="300"/>
      <c r="AZG3" s="300"/>
      <c r="AZH3" s="300"/>
      <c r="AZI3" s="300"/>
      <c r="AZJ3" s="300"/>
      <c r="AZK3" s="300"/>
      <c r="AZL3" s="300"/>
      <c r="AZM3" s="300"/>
      <c r="AZN3" s="300"/>
      <c r="AZO3" s="300"/>
      <c r="AZP3" s="300"/>
      <c r="AZQ3" s="300"/>
      <c r="AZR3" s="300"/>
      <c r="AZS3" s="300"/>
      <c r="AZT3" s="300"/>
      <c r="AZU3" s="300"/>
      <c r="AZV3" s="300"/>
      <c r="AZW3" s="300"/>
      <c r="AZX3" s="300"/>
      <c r="AZY3" s="300"/>
      <c r="AZZ3" s="300"/>
      <c r="BAA3" s="300"/>
      <c r="BAB3" s="300"/>
      <c r="BAC3" s="300"/>
      <c r="BAD3" s="300"/>
      <c r="BAE3" s="300"/>
      <c r="BAF3" s="300"/>
      <c r="BAG3" s="300"/>
      <c r="BAH3" s="300"/>
      <c r="BAI3" s="300"/>
      <c r="BAJ3" s="300"/>
      <c r="BAK3" s="300"/>
      <c r="BAL3" s="300"/>
      <c r="BAM3" s="300"/>
      <c r="BAN3" s="300"/>
      <c r="BAO3" s="300"/>
      <c r="BAP3" s="300"/>
      <c r="BAQ3" s="300"/>
      <c r="BAR3" s="300"/>
      <c r="BAS3" s="300"/>
      <c r="BAT3" s="300"/>
      <c r="BAU3" s="300"/>
      <c r="BAV3" s="300"/>
      <c r="BAW3" s="300"/>
      <c r="BAX3" s="300"/>
      <c r="BAY3" s="300"/>
      <c r="BAZ3" s="300"/>
      <c r="BBA3" s="300"/>
      <c r="BBB3" s="300"/>
      <c r="BBC3" s="300"/>
      <c r="BBD3" s="300"/>
      <c r="BBE3" s="300"/>
      <c r="BBF3" s="300"/>
      <c r="BBG3" s="300"/>
      <c r="BBH3" s="300"/>
      <c r="BBI3" s="300"/>
      <c r="BBJ3" s="300"/>
      <c r="BBK3" s="300"/>
      <c r="BBL3" s="300"/>
      <c r="BBM3" s="300"/>
      <c r="BBN3" s="300"/>
      <c r="BBO3" s="300"/>
      <c r="BBP3" s="300"/>
      <c r="BBQ3" s="300"/>
      <c r="BBR3" s="300"/>
      <c r="BBS3" s="300"/>
      <c r="BBT3" s="300"/>
      <c r="BBU3" s="300"/>
      <c r="BBV3" s="300"/>
      <c r="BBW3" s="300"/>
      <c r="BBX3" s="300"/>
      <c r="BBY3" s="300"/>
      <c r="BBZ3" s="300"/>
      <c r="BCA3" s="300"/>
      <c r="BCB3" s="300"/>
      <c r="BCC3" s="300"/>
      <c r="BCD3" s="300"/>
      <c r="BCE3" s="300"/>
      <c r="BCF3" s="300"/>
      <c r="BCG3" s="300"/>
      <c r="BCH3" s="300"/>
      <c r="BCI3" s="300"/>
      <c r="BCJ3" s="300"/>
      <c r="BCK3" s="300"/>
      <c r="BCL3" s="300"/>
      <c r="BCM3" s="300"/>
      <c r="BCN3" s="300"/>
      <c r="BCO3" s="300"/>
      <c r="BCP3" s="301"/>
      <c r="BCQ3" s="300"/>
      <c r="BCR3" s="300"/>
      <c r="BCS3" s="300"/>
      <c r="BCT3" s="300"/>
      <c r="BCU3" s="300"/>
      <c r="BCV3" s="300"/>
      <c r="BCW3" s="300"/>
      <c r="BCX3" s="300"/>
      <c r="BCY3" s="300"/>
      <c r="BCZ3" s="300"/>
      <c r="BDA3" s="300"/>
      <c r="BDB3" s="301"/>
      <c r="BDC3" s="300"/>
      <c r="BDD3" s="300"/>
      <c r="BDE3" s="300"/>
      <c r="BDF3" s="300"/>
      <c r="BDG3" s="300"/>
      <c r="BDH3" s="300"/>
      <c r="BDI3" s="300"/>
      <c r="BDJ3" s="300"/>
      <c r="BDK3" s="300"/>
      <c r="BDL3" s="300"/>
      <c r="BDM3" s="300"/>
      <c r="BDN3" s="300"/>
      <c r="BDO3" s="300"/>
      <c r="BDP3" s="300"/>
      <c r="BDQ3" s="300"/>
      <c r="BDR3" s="300"/>
      <c r="BDS3" s="300"/>
      <c r="BDT3" s="300"/>
      <c r="BDU3" s="300"/>
      <c r="BDV3" s="300"/>
      <c r="BDW3" s="300"/>
      <c r="BDX3" s="300"/>
      <c r="BDY3" s="300"/>
      <c r="BDZ3" s="300"/>
      <c r="BEA3" s="300"/>
      <c r="BEB3" s="300"/>
      <c r="BEC3" s="300"/>
      <c r="BED3" s="300"/>
      <c r="BEE3" s="300"/>
      <c r="BEF3" s="300"/>
      <c r="BEG3" s="300"/>
      <c r="BEH3" s="300"/>
      <c r="BEI3" s="300"/>
      <c r="BEJ3" s="300"/>
      <c r="BEK3" s="300"/>
      <c r="BEL3" s="300"/>
      <c r="BEM3" s="300"/>
      <c r="BEN3" s="300"/>
      <c r="BEO3" s="300"/>
      <c r="BEP3" s="300"/>
      <c r="BEQ3" s="300"/>
      <c r="BER3" s="300"/>
      <c r="BES3" s="300"/>
      <c r="BET3" s="300"/>
      <c r="BEU3" s="300"/>
      <c r="BEV3" s="300"/>
      <c r="BEW3" s="300"/>
      <c r="BEX3" s="300"/>
      <c r="BEY3" s="300"/>
      <c r="BEZ3" s="300"/>
      <c r="BFA3" s="300"/>
      <c r="BFB3" s="300"/>
      <c r="BFC3" s="300"/>
      <c r="BFD3" s="300"/>
      <c r="BFE3" s="300"/>
      <c r="BFF3" s="300"/>
      <c r="BFG3" s="300"/>
      <c r="BFH3" s="300"/>
      <c r="BFI3" s="300"/>
      <c r="BFJ3" s="300"/>
      <c r="BFK3" s="300"/>
      <c r="BFL3" s="300"/>
      <c r="BFM3" s="300"/>
      <c r="BFN3" s="300"/>
      <c r="BFO3" s="300"/>
      <c r="BFP3" s="300"/>
      <c r="BFQ3" s="300"/>
      <c r="BFR3" s="300"/>
      <c r="BFS3" s="300"/>
      <c r="BFT3" s="300"/>
      <c r="BFU3" s="300"/>
      <c r="BFV3" s="300"/>
      <c r="BFW3" s="300"/>
      <c r="BFX3" s="300"/>
      <c r="BFY3" s="300"/>
      <c r="BFZ3" s="300"/>
      <c r="BGA3" s="300"/>
      <c r="BGB3" s="300"/>
      <c r="BGC3" s="300"/>
      <c r="BGD3" s="300"/>
      <c r="BGE3" s="300"/>
      <c r="BGF3" s="300"/>
      <c r="BGG3" s="300"/>
      <c r="BGH3" s="300"/>
      <c r="BGI3" s="300"/>
      <c r="BGJ3" s="300"/>
      <c r="BGK3" s="300"/>
      <c r="BGL3" s="300"/>
      <c r="BGM3" s="300"/>
      <c r="BGN3" s="300"/>
      <c r="BGO3" s="300"/>
      <c r="BGP3" s="300"/>
      <c r="BGQ3" s="300"/>
      <c r="BGR3" s="300"/>
      <c r="BGS3" s="300"/>
      <c r="BGT3" s="300"/>
      <c r="BGU3" s="300"/>
      <c r="BGV3" s="300"/>
      <c r="BGW3" s="301"/>
      <c r="BGX3" s="300"/>
      <c r="BGY3" s="300"/>
      <c r="BGZ3" s="300"/>
      <c r="BHA3" s="300"/>
      <c r="BHB3" s="300"/>
      <c r="BHC3" s="300"/>
      <c r="BHD3" s="300"/>
      <c r="BHE3" s="300"/>
      <c r="BHF3" s="300"/>
      <c r="BHG3" s="300"/>
      <c r="BHH3" s="300"/>
      <c r="BHI3" s="301"/>
      <c r="BHJ3" s="300"/>
      <c r="BHK3" s="300"/>
      <c r="BHL3" s="300"/>
      <c r="BHM3" s="300"/>
      <c r="BHN3" s="300"/>
      <c r="BHO3" s="300"/>
      <c r="BHP3" s="300"/>
      <c r="BHQ3" s="300"/>
      <c r="BHR3" s="300"/>
      <c r="BHS3" s="300"/>
      <c r="BHT3" s="300"/>
      <c r="BHU3" s="300"/>
      <c r="BHV3" s="300"/>
      <c r="BHW3" s="300"/>
      <c r="BHX3" s="300"/>
      <c r="BHY3" s="300"/>
      <c r="BHZ3" s="300"/>
      <c r="BIA3" s="300"/>
      <c r="BIB3" s="300"/>
      <c r="BIC3" s="300"/>
      <c r="BID3" s="300"/>
      <c r="BIE3" s="300"/>
      <c r="BIF3" s="300"/>
      <c r="BIG3" s="300"/>
      <c r="BIH3" s="300"/>
      <c r="BII3" s="300"/>
      <c r="BIJ3" s="300"/>
      <c r="BIK3" s="300"/>
      <c r="BIL3" s="300"/>
      <c r="BIM3" s="300"/>
      <c r="BIN3" s="300"/>
      <c r="BIO3" s="300"/>
      <c r="BIP3" s="300"/>
      <c r="BIQ3" s="300"/>
      <c r="BIR3" s="300"/>
      <c r="BIS3" s="300"/>
      <c r="BIT3" s="300"/>
      <c r="BIU3" s="300"/>
      <c r="BIV3" s="300"/>
      <c r="BIW3" s="300"/>
      <c r="BIX3" s="300"/>
      <c r="BIY3" s="300"/>
      <c r="BIZ3" s="300"/>
      <c r="BJA3" s="300"/>
      <c r="BJB3" s="300"/>
      <c r="BJC3" s="300"/>
      <c r="BJD3" s="300"/>
      <c r="BJE3" s="300"/>
      <c r="BJF3" s="300"/>
      <c r="BJG3" s="300"/>
      <c r="BJH3" s="300"/>
      <c r="BJI3" s="300"/>
      <c r="BJJ3" s="300"/>
      <c r="BJK3" s="300"/>
      <c r="BJL3" s="300"/>
      <c r="BJM3" s="300"/>
      <c r="BJN3" s="300"/>
      <c r="BJO3" s="300"/>
      <c r="BJP3" s="300"/>
      <c r="BJQ3" s="300"/>
      <c r="BJR3" s="300"/>
      <c r="BJS3" s="300"/>
      <c r="BJT3" s="300"/>
      <c r="BJU3" s="300"/>
      <c r="BJV3" s="300"/>
      <c r="BJW3" s="300"/>
      <c r="BJX3" s="300"/>
      <c r="BJY3" s="300"/>
      <c r="BJZ3" s="300"/>
      <c r="BKA3" s="300"/>
      <c r="BKB3" s="300"/>
      <c r="BKC3" s="300"/>
      <c r="BKD3" s="300"/>
      <c r="BKE3" s="300"/>
      <c r="BKF3" s="300"/>
      <c r="BKG3" s="300"/>
      <c r="BKH3" s="300"/>
      <c r="BKI3" s="300"/>
      <c r="BKJ3" s="300"/>
      <c r="BKK3" s="300"/>
      <c r="BKL3" s="300"/>
      <c r="BKM3" s="300"/>
      <c r="BKN3" s="300"/>
      <c r="BKO3" s="300"/>
      <c r="BKP3" s="300"/>
      <c r="BKQ3" s="300"/>
      <c r="BKR3" s="300"/>
      <c r="BKS3" s="300"/>
      <c r="BKT3" s="300"/>
      <c r="BKU3" s="300"/>
      <c r="BKV3" s="300"/>
      <c r="BKW3" s="300"/>
      <c r="BKX3" s="300"/>
      <c r="BKY3" s="300"/>
      <c r="BKZ3" s="300"/>
      <c r="BLA3" s="300"/>
      <c r="BLB3" s="300"/>
      <c r="BLC3" s="300"/>
      <c r="BLD3" s="301"/>
      <c r="BLE3" s="300"/>
      <c r="BLF3" s="300"/>
      <c r="BLG3" s="300"/>
      <c r="BLH3" s="300"/>
      <c r="BLI3" s="300"/>
      <c r="BLJ3" s="300"/>
      <c r="BLK3" s="300"/>
      <c r="BLL3" s="300"/>
      <c r="BLM3" s="300"/>
      <c r="BLN3" s="300"/>
      <c r="BLO3" s="300"/>
      <c r="BLP3" s="301"/>
      <c r="BLQ3" s="300"/>
      <c r="BLR3" s="300"/>
      <c r="BLS3" s="300"/>
      <c r="BLT3" s="300"/>
      <c r="BLU3" s="300"/>
      <c r="BLV3" s="300"/>
      <c r="BLW3" s="300"/>
      <c r="BLX3" s="300"/>
      <c r="BLY3" s="300"/>
      <c r="BLZ3" s="300"/>
      <c r="BMA3" s="300"/>
      <c r="BMB3" s="300"/>
      <c r="BMC3" s="300"/>
      <c r="BMD3" s="300"/>
      <c r="BME3" s="300"/>
      <c r="BMF3" s="300"/>
      <c r="BMG3" s="300"/>
      <c r="BMH3" s="300"/>
      <c r="BMI3" s="300"/>
      <c r="BMJ3" s="300"/>
      <c r="BMK3" s="300"/>
      <c r="BML3" s="300"/>
      <c r="BMM3" s="300"/>
      <c r="BMN3" s="300"/>
      <c r="BMO3" s="300"/>
      <c r="BMP3" s="300"/>
      <c r="BMQ3" s="300"/>
      <c r="BMR3" s="300"/>
      <c r="BMS3" s="300"/>
      <c r="BMT3" s="300"/>
      <c r="BMU3" s="300"/>
      <c r="BMV3" s="300"/>
      <c r="BMW3" s="300"/>
      <c r="BMX3" s="300"/>
      <c r="BMY3" s="300"/>
      <c r="BMZ3" s="300"/>
      <c r="BNA3" s="300"/>
      <c r="BNB3" s="300"/>
      <c r="BNC3" s="300"/>
      <c r="BND3" s="300"/>
      <c r="BNE3" s="300"/>
      <c r="BNF3" s="300"/>
      <c r="BNG3" s="300"/>
      <c r="BNH3" s="300"/>
      <c r="BNI3" s="300"/>
      <c r="BNJ3" s="300"/>
      <c r="BNK3" s="300"/>
      <c r="BNL3" s="300"/>
      <c r="BNM3" s="300"/>
      <c r="BNN3" s="300"/>
      <c r="BNO3" s="300"/>
      <c r="BNP3" s="300"/>
      <c r="BNQ3" s="300"/>
      <c r="BNR3" s="300"/>
      <c r="BNS3" s="300"/>
      <c r="BNT3" s="300"/>
      <c r="BNU3" s="300"/>
      <c r="BNV3" s="300"/>
      <c r="BNW3" s="300"/>
      <c r="BNX3" s="300"/>
      <c r="BNY3" s="300"/>
      <c r="BNZ3" s="300"/>
      <c r="BOA3" s="300"/>
      <c r="BOB3" s="300"/>
      <c r="BOC3" s="300"/>
      <c r="BOD3" s="300"/>
      <c r="BOE3" s="300"/>
      <c r="BOF3" s="300"/>
      <c r="BOG3" s="300"/>
      <c r="BOH3" s="300"/>
      <c r="BOI3" s="300"/>
      <c r="BOJ3" s="300"/>
      <c r="BOK3" s="300"/>
      <c r="BOL3" s="300"/>
      <c r="BOM3" s="300"/>
      <c r="BON3" s="300"/>
      <c r="BOO3" s="300"/>
      <c r="BOP3" s="300"/>
      <c r="BOQ3" s="300"/>
      <c r="BOR3" s="300"/>
      <c r="BOS3" s="300"/>
      <c r="BOT3" s="300"/>
      <c r="BOU3" s="300"/>
      <c r="BOV3" s="300"/>
      <c r="BOW3" s="300"/>
      <c r="BOX3" s="300"/>
      <c r="BOY3" s="300"/>
      <c r="BOZ3" s="300"/>
      <c r="BPA3" s="300"/>
      <c r="BPB3" s="300"/>
      <c r="BPC3" s="300"/>
      <c r="BPD3" s="300"/>
      <c r="BPE3" s="300"/>
      <c r="BPF3" s="300"/>
      <c r="BPG3" s="300"/>
      <c r="BPH3" s="300"/>
      <c r="BPI3" s="300"/>
      <c r="BPJ3" s="300"/>
      <c r="BPK3" s="301"/>
      <c r="BPL3" s="300"/>
      <c r="BPM3" s="300"/>
      <c r="BPN3" s="300"/>
      <c r="BPO3" s="300"/>
      <c r="BPP3" s="300"/>
      <c r="BPQ3" s="300"/>
      <c r="BPR3" s="300"/>
      <c r="BPS3" s="300"/>
      <c r="BPT3" s="300"/>
      <c r="BPU3" s="300"/>
      <c r="BPV3" s="300"/>
      <c r="BPW3" s="301"/>
      <c r="BPX3" s="300"/>
      <c r="BPY3" s="300"/>
      <c r="BPZ3" s="300"/>
      <c r="BQA3" s="300"/>
      <c r="BQB3" s="300"/>
      <c r="BQC3" s="300"/>
      <c r="BQD3" s="300"/>
      <c r="BQE3" s="300"/>
      <c r="BQF3" s="300"/>
      <c r="BQG3" s="300"/>
      <c r="BQH3" s="300"/>
      <c r="BQI3" s="300"/>
      <c r="BQJ3" s="300"/>
      <c r="BQK3" s="300"/>
      <c r="BQL3" s="300"/>
      <c r="BQM3" s="300"/>
      <c r="BQN3" s="300"/>
      <c r="BQO3" s="300"/>
      <c r="BQP3" s="300"/>
      <c r="BQQ3" s="300"/>
      <c r="BQR3" s="300"/>
      <c r="BQS3" s="300"/>
      <c r="BQT3" s="300"/>
      <c r="BQU3" s="300"/>
      <c r="BQV3" s="300"/>
      <c r="BQW3" s="300"/>
      <c r="BQX3" s="300"/>
      <c r="BQY3" s="300"/>
      <c r="BQZ3" s="300"/>
      <c r="BRA3" s="300"/>
      <c r="BRB3" s="300"/>
      <c r="BRC3" s="300"/>
      <c r="BRD3" s="300"/>
      <c r="BRE3" s="300"/>
      <c r="BRF3" s="300"/>
      <c r="BRG3" s="300"/>
      <c r="BRH3" s="300"/>
      <c r="BRI3" s="300"/>
      <c r="BRJ3" s="300"/>
      <c r="BRK3" s="300"/>
      <c r="BRL3" s="300"/>
      <c r="BRM3" s="300"/>
      <c r="BRN3" s="300"/>
      <c r="BRO3" s="300"/>
      <c r="BRP3" s="300"/>
      <c r="BRQ3" s="300"/>
      <c r="BRR3" s="300"/>
      <c r="BRS3" s="300"/>
      <c r="BRT3" s="300"/>
      <c r="BRU3" s="300"/>
      <c r="BRV3" s="300"/>
      <c r="BRW3" s="300"/>
      <c r="BRX3" s="300"/>
      <c r="BRY3" s="300"/>
      <c r="BRZ3" s="300"/>
      <c r="BSA3" s="300"/>
      <c r="BSB3" s="300"/>
      <c r="BSC3" s="300"/>
      <c r="BSD3" s="300"/>
      <c r="BSE3" s="300"/>
      <c r="BSF3" s="300"/>
      <c r="BSG3" s="300"/>
      <c r="BSH3" s="300"/>
      <c r="BSI3" s="300"/>
      <c r="BSJ3" s="300"/>
      <c r="BSK3" s="300"/>
      <c r="BSL3" s="300"/>
      <c r="BSM3" s="300"/>
      <c r="BSN3" s="300"/>
      <c r="BSO3" s="300"/>
      <c r="BSP3" s="300"/>
      <c r="BSQ3" s="300"/>
      <c r="BSR3" s="300"/>
      <c r="BSS3" s="300"/>
      <c r="BST3" s="300"/>
      <c r="BSU3" s="300"/>
      <c r="BSV3" s="300"/>
      <c r="BSW3" s="300"/>
      <c r="BSX3" s="300"/>
      <c r="BSY3" s="300"/>
      <c r="BSZ3" s="300"/>
      <c r="BTA3" s="300"/>
      <c r="BTB3" s="300"/>
      <c r="BTC3" s="300"/>
      <c r="BTD3" s="300"/>
      <c r="BTE3" s="300"/>
      <c r="BTF3" s="300"/>
      <c r="BTG3" s="300"/>
      <c r="BTH3" s="300"/>
      <c r="BTI3" s="300"/>
      <c r="BTJ3" s="300"/>
      <c r="BTK3" s="300"/>
      <c r="BTL3" s="300"/>
      <c r="BTM3" s="300"/>
      <c r="BTN3" s="300"/>
      <c r="BTO3" s="300"/>
      <c r="BTP3" s="300"/>
      <c r="BTQ3" s="300"/>
      <c r="BTR3" s="301"/>
      <c r="BTS3" s="300"/>
      <c r="BTT3" s="300"/>
      <c r="BTU3" s="300"/>
      <c r="BTV3" s="300"/>
      <c r="BTW3" s="300"/>
      <c r="BTX3" s="300"/>
      <c r="BTY3" s="300"/>
      <c r="BTZ3" s="300"/>
      <c r="BUA3" s="300"/>
      <c r="BUB3" s="300"/>
      <c r="BUC3" s="300"/>
      <c r="BUD3" s="301"/>
      <c r="BUE3" s="300"/>
      <c r="BUF3" s="300"/>
      <c r="BUG3" s="300"/>
      <c r="BUH3" s="300"/>
      <c r="BUI3" s="300"/>
      <c r="BUJ3" s="300"/>
      <c r="BUK3" s="300"/>
      <c r="BUL3" s="300"/>
      <c r="BUM3" s="300"/>
      <c r="BUN3" s="300"/>
      <c r="BUO3" s="300"/>
      <c r="BUP3" s="300"/>
      <c r="BUQ3" s="300"/>
      <c r="BUR3" s="300"/>
      <c r="BUS3" s="300"/>
      <c r="BUT3" s="300"/>
      <c r="BUU3" s="300"/>
      <c r="BUV3" s="300"/>
      <c r="BUW3" s="300"/>
      <c r="BUX3" s="300"/>
      <c r="BUY3" s="300"/>
      <c r="BUZ3" s="300"/>
      <c r="BVA3" s="300"/>
      <c r="BVB3" s="300"/>
      <c r="BVC3" s="300"/>
      <c r="BVD3" s="300"/>
      <c r="BVE3" s="300"/>
      <c r="BVF3" s="300"/>
      <c r="BVG3" s="300"/>
      <c r="BVH3" s="300"/>
      <c r="BVI3" s="300"/>
      <c r="BVJ3" s="300"/>
      <c r="BVK3" s="300"/>
      <c r="BVL3" s="300"/>
      <c r="BVM3" s="300"/>
      <c r="BVN3" s="300"/>
      <c r="BVO3" s="300"/>
      <c r="BVP3" s="300"/>
      <c r="BVQ3" s="300"/>
      <c r="BVR3" s="300"/>
      <c r="BVS3" s="300"/>
      <c r="BVT3" s="300"/>
      <c r="BVU3" s="300"/>
      <c r="BVV3" s="300"/>
      <c r="BVW3" s="300"/>
      <c r="BVX3" s="300"/>
      <c r="BVY3" s="300"/>
      <c r="BVZ3" s="300"/>
      <c r="BWA3" s="300"/>
      <c r="BWB3" s="300"/>
      <c r="BWC3" s="300"/>
      <c r="BWD3" s="300"/>
      <c r="BWE3" s="300"/>
      <c r="BWF3" s="300"/>
      <c r="BWG3" s="300"/>
      <c r="BWH3" s="300"/>
      <c r="BWI3" s="300"/>
      <c r="BWJ3" s="300"/>
      <c r="BWK3" s="300"/>
      <c r="BWL3" s="300"/>
      <c r="BWM3" s="300"/>
      <c r="BWN3" s="300"/>
      <c r="BWO3" s="300"/>
      <c r="BWP3" s="300"/>
      <c r="BWQ3" s="300"/>
      <c r="BWR3" s="300"/>
      <c r="BWS3" s="300"/>
      <c r="BWT3" s="300"/>
      <c r="BWU3" s="300"/>
      <c r="BWV3" s="300"/>
      <c r="BWW3" s="300"/>
      <c r="BWX3" s="300"/>
      <c r="BWY3" s="300"/>
      <c r="BWZ3" s="300"/>
      <c r="BXA3" s="300"/>
      <c r="BXB3" s="300"/>
      <c r="BXC3" s="300"/>
      <c r="BXD3" s="300"/>
      <c r="BXE3" s="300"/>
      <c r="BXF3" s="300"/>
      <c r="BXG3" s="300"/>
      <c r="BXH3" s="300"/>
      <c r="BXI3" s="300"/>
      <c r="BXJ3" s="300"/>
      <c r="BXK3" s="300"/>
      <c r="BXL3" s="300"/>
      <c r="BXM3" s="300"/>
      <c r="BXN3" s="300"/>
      <c r="BXO3" s="300"/>
      <c r="BXP3" s="300"/>
      <c r="BXQ3" s="300"/>
      <c r="BXR3" s="300"/>
      <c r="BXS3" s="300"/>
      <c r="BXT3" s="300"/>
      <c r="BXU3" s="300"/>
      <c r="BXV3" s="300"/>
      <c r="BXW3" s="300"/>
      <c r="BXX3" s="300"/>
      <c r="BXY3" s="301"/>
      <c r="BXZ3" s="300"/>
      <c r="BYA3" s="300"/>
      <c r="BYB3" s="300"/>
      <c r="BYC3" s="300"/>
      <c r="BYD3" s="300"/>
      <c r="BYE3" s="300"/>
      <c r="BYF3" s="300"/>
      <c r="BYG3" s="300"/>
      <c r="BYH3" s="300"/>
      <c r="BYI3" s="300"/>
      <c r="BYJ3" s="300"/>
      <c r="BYK3" s="301"/>
      <c r="BYL3" s="300"/>
      <c r="BYM3" s="300"/>
      <c r="BYN3" s="300"/>
      <c r="BYO3" s="300"/>
      <c r="BYP3" s="300"/>
      <c r="BYQ3" s="300"/>
      <c r="BYR3" s="300"/>
      <c r="BYS3" s="300"/>
      <c r="BYT3" s="300"/>
      <c r="BYU3" s="300"/>
      <c r="BYV3" s="300"/>
      <c r="BYW3" s="300"/>
      <c r="BYX3" s="300"/>
      <c r="BYY3" s="300"/>
      <c r="BYZ3" s="300"/>
      <c r="BZA3" s="300"/>
      <c r="BZB3" s="300"/>
      <c r="BZC3" s="300"/>
      <c r="BZD3" s="300"/>
      <c r="BZE3" s="300"/>
      <c r="BZF3" s="300"/>
      <c r="BZG3" s="300"/>
      <c r="BZH3" s="300"/>
      <c r="BZI3" s="300"/>
      <c r="BZJ3" s="300"/>
      <c r="BZK3" s="300"/>
      <c r="BZL3" s="300"/>
      <c r="BZM3" s="300"/>
      <c r="BZN3" s="300"/>
      <c r="BZO3" s="300"/>
      <c r="BZP3" s="300"/>
      <c r="BZQ3" s="300"/>
      <c r="BZR3" s="300"/>
      <c r="BZS3" s="300"/>
      <c r="BZT3" s="300"/>
      <c r="BZU3" s="300"/>
      <c r="BZV3" s="300"/>
      <c r="BZW3" s="300"/>
      <c r="BZX3" s="300"/>
      <c r="BZY3" s="300"/>
      <c r="BZZ3" s="300"/>
      <c r="CAA3" s="300"/>
      <c r="CAB3" s="300"/>
      <c r="CAC3" s="300"/>
      <c r="CAD3" s="300"/>
      <c r="CAE3" s="300"/>
      <c r="CAF3" s="300"/>
      <c r="CAG3" s="300"/>
      <c r="CAH3" s="300"/>
      <c r="CAI3" s="300"/>
      <c r="CAJ3" s="300"/>
      <c r="CAK3" s="300"/>
      <c r="CAL3" s="300"/>
      <c r="CAM3" s="300"/>
      <c r="CAN3" s="300"/>
      <c r="CAO3" s="300"/>
      <c r="CAP3" s="300"/>
      <c r="CAQ3" s="300"/>
      <c r="CAR3" s="300"/>
      <c r="CAS3" s="300"/>
      <c r="CAT3" s="300"/>
      <c r="CAU3" s="300"/>
      <c r="CAV3" s="300"/>
      <c r="CAW3" s="300"/>
      <c r="CAX3" s="300"/>
      <c r="CAY3" s="300"/>
      <c r="CAZ3" s="300"/>
      <c r="CBA3" s="300"/>
      <c r="CBB3" s="300"/>
      <c r="CBC3" s="300"/>
      <c r="CBD3" s="300"/>
      <c r="CBE3" s="300"/>
      <c r="CBF3" s="300"/>
      <c r="CBG3" s="300"/>
      <c r="CBH3" s="300"/>
      <c r="CBI3" s="300"/>
      <c r="CBJ3" s="300"/>
      <c r="CBK3" s="300"/>
      <c r="CBL3" s="300"/>
      <c r="CBM3" s="300"/>
      <c r="CBN3" s="300"/>
      <c r="CBO3" s="300"/>
      <c r="CBP3" s="300"/>
      <c r="CBQ3" s="300"/>
      <c r="CBR3" s="300"/>
      <c r="CBS3" s="300"/>
      <c r="CBT3" s="300"/>
      <c r="CBU3" s="300"/>
      <c r="CBV3" s="300"/>
      <c r="CBW3" s="300"/>
      <c r="CBX3" s="300"/>
      <c r="CBY3" s="300"/>
      <c r="CBZ3" s="300"/>
      <c r="CCA3" s="300"/>
      <c r="CCB3" s="300"/>
      <c r="CCC3" s="300"/>
      <c r="CCD3" s="300"/>
      <c r="CCE3" s="300"/>
      <c r="CCF3" s="301"/>
      <c r="CCG3" s="300"/>
      <c r="CCH3" s="300"/>
      <c r="CCI3" s="300"/>
      <c r="CCJ3" s="300"/>
      <c r="CCK3" s="300"/>
      <c r="CCL3" s="300"/>
      <c r="CCM3" s="300"/>
      <c r="CCN3" s="300"/>
      <c r="CCO3" s="300"/>
      <c r="CCP3" s="300"/>
      <c r="CCQ3" s="300"/>
      <c r="CCR3" s="301"/>
      <c r="CCS3" s="300"/>
      <c r="CCT3" s="300"/>
      <c r="CCU3" s="300"/>
      <c r="CCV3" s="300"/>
      <c r="CCW3" s="300"/>
      <c r="CCX3" s="300"/>
      <c r="CCY3" s="300"/>
      <c r="CCZ3" s="300"/>
      <c r="CDA3" s="300"/>
      <c r="CDB3" s="300"/>
      <c r="CDC3" s="300"/>
      <c r="CDD3" s="300"/>
      <c r="CDE3" s="300"/>
      <c r="CDF3" s="300"/>
      <c r="CDG3" s="300"/>
      <c r="CDH3" s="300"/>
      <c r="CDI3" s="300"/>
      <c r="CDJ3" s="300"/>
      <c r="CDK3" s="300"/>
      <c r="CDL3" s="300"/>
      <c r="CDM3" s="300"/>
      <c r="CDN3" s="300"/>
      <c r="CDO3" s="300"/>
      <c r="CDP3" s="300"/>
      <c r="CDQ3" s="300"/>
      <c r="CDR3" s="300"/>
      <c r="CDS3" s="300"/>
      <c r="CDT3" s="300"/>
      <c r="CDU3" s="300"/>
      <c r="CDV3" s="300"/>
      <c r="CDW3" s="300"/>
      <c r="CDX3" s="300"/>
      <c r="CDY3" s="300"/>
      <c r="CDZ3" s="300"/>
      <c r="CEA3" s="300"/>
      <c r="CEB3" s="300"/>
      <c r="CEC3" s="300"/>
      <c r="CED3" s="300"/>
      <c r="CEE3" s="300"/>
      <c r="CEF3" s="300"/>
      <c r="CEG3" s="300"/>
      <c r="CEH3" s="300"/>
      <c r="CEI3" s="300"/>
      <c r="CEJ3" s="300"/>
      <c r="CEK3" s="300"/>
      <c r="CEL3" s="300"/>
      <c r="CEM3" s="300"/>
      <c r="CEN3" s="300"/>
      <c r="CEO3" s="300"/>
      <c r="CEP3" s="300"/>
      <c r="CEQ3" s="300"/>
      <c r="CER3" s="300"/>
      <c r="CES3" s="300"/>
      <c r="CET3" s="300"/>
      <c r="CEU3" s="300"/>
      <c r="CEV3" s="300"/>
      <c r="CEW3" s="300"/>
      <c r="CEX3" s="300"/>
      <c r="CEY3" s="300"/>
      <c r="CEZ3" s="300"/>
      <c r="CFA3" s="300"/>
      <c r="CFB3" s="300"/>
      <c r="CFC3" s="300"/>
      <c r="CFD3" s="300"/>
      <c r="CFE3" s="300"/>
      <c r="CFF3" s="300"/>
      <c r="CFG3" s="300"/>
      <c r="CFH3" s="300"/>
      <c r="CFI3" s="300"/>
      <c r="CFJ3" s="300"/>
      <c r="CFK3" s="300"/>
      <c r="CFL3" s="300"/>
      <c r="CFM3" s="300"/>
      <c r="CFN3" s="300"/>
      <c r="CFO3" s="300"/>
      <c r="CFP3" s="300"/>
      <c r="CFQ3" s="300"/>
      <c r="CFR3" s="300"/>
      <c r="CFS3" s="300"/>
      <c r="CFT3" s="300"/>
      <c r="CFU3" s="300"/>
      <c r="CFV3" s="300"/>
      <c r="CFW3" s="300"/>
      <c r="CFX3" s="300"/>
      <c r="CFY3" s="300"/>
      <c r="CFZ3" s="300"/>
      <c r="CGA3" s="300"/>
      <c r="CGB3" s="300"/>
      <c r="CGC3" s="300"/>
      <c r="CGD3" s="300"/>
      <c r="CGE3" s="300"/>
      <c r="CGF3" s="300"/>
      <c r="CGG3" s="300"/>
      <c r="CGH3" s="300"/>
      <c r="CGI3" s="300"/>
      <c r="CGJ3" s="300"/>
      <c r="CGK3" s="300"/>
      <c r="CGL3" s="300"/>
      <c r="CGM3" s="301"/>
      <c r="CGN3" s="300"/>
      <c r="CGO3" s="300"/>
      <c r="CGP3" s="300"/>
      <c r="CGQ3" s="300"/>
      <c r="CGR3" s="300"/>
      <c r="CGS3" s="300"/>
      <c r="CGT3" s="300"/>
      <c r="CGU3" s="300"/>
      <c r="CGV3" s="300"/>
      <c r="CGW3" s="300"/>
      <c r="CGX3" s="300"/>
      <c r="CGY3" s="301"/>
      <c r="CGZ3" s="300"/>
      <c r="CHA3" s="300"/>
      <c r="CHB3" s="300"/>
      <c r="CHC3" s="300"/>
      <c r="CHD3" s="300"/>
      <c r="CHE3" s="300"/>
      <c r="CHF3" s="300"/>
      <c r="CHG3" s="300"/>
      <c r="CHH3" s="300"/>
      <c r="CHI3" s="300"/>
      <c r="CHJ3" s="300"/>
      <c r="CHK3" s="300"/>
      <c r="CHL3" s="300"/>
      <c r="CHM3" s="300"/>
      <c r="CHN3" s="300"/>
      <c r="CHO3" s="300"/>
      <c r="CHP3" s="300"/>
      <c r="CHQ3" s="300"/>
      <c r="CHR3" s="300"/>
      <c r="CHS3" s="300"/>
      <c r="CHT3" s="300"/>
      <c r="CHU3" s="300"/>
      <c r="CHV3" s="300"/>
      <c r="CHW3" s="300"/>
      <c r="CHX3" s="300"/>
      <c r="CHY3" s="300"/>
      <c r="CHZ3" s="300"/>
      <c r="CIA3" s="300"/>
      <c r="CIB3" s="300"/>
      <c r="CIC3" s="300"/>
      <c r="CID3" s="300"/>
      <c r="CIE3" s="300"/>
      <c r="CIF3" s="300"/>
      <c r="CIG3" s="300"/>
      <c r="CIH3" s="300"/>
      <c r="CII3" s="300"/>
      <c r="CIJ3" s="300"/>
      <c r="CIK3" s="300"/>
      <c r="CIL3" s="300"/>
      <c r="CIM3" s="300"/>
      <c r="CIN3" s="300"/>
      <c r="CIO3" s="300"/>
      <c r="CIP3" s="300"/>
      <c r="CIQ3" s="300"/>
      <c r="CIR3" s="300"/>
      <c r="CIS3" s="300"/>
      <c r="CIT3" s="300"/>
      <c r="CIU3" s="300"/>
      <c r="CIV3" s="300"/>
      <c r="CIW3" s="300"/>
      <c r="CIX3" s="300"/>
      <c r="CIY3" s="300"/>
      <c r="CIZ3" s="300"/>
      <c r="CJA3" s="300"/>
      <c r="CJB3" s="300"/>
      <c r="CJC3" s="300"/>
      <c r="CJD3" s="300"/>
      <c r="CJE3" s="300"/>
      <c r="CJF3" s="300"/>
      <c r="CJG3" s="300"/>
      <c r="CJH3" s="300"/>
      <c r="CJI3" s="300"/>
      <c r="CJJ3" s="300"/>
      <c r="CJK3" s="300"/>
      <c r="CJL3" s="300"/>
      <c r="CJM3" s="300"/>
      <c r="CJN3" s="300"/>
      <c r="CJO3" s="300"/>
      <c r="CJP3" s="300"/>
      <c r="CJQ3" s="300"/>
      <c r="CJR3" s="300"/>
      <c r="CJS3" s="300"/>
      <c r="CJT3" s="300"/>
      <c r="CJU3" s="300"/>
      <c r="CJV3" s="300"/>
      <c r="CJW3" s="300"/>
      <c r="CJX3" s="300"/>
      <c r="CJY3" s="300"/>
      <c r="CJZ3" s="300"/>
      <c r="CKA3" s="300"/>
      <c r="CKB3" s="300"/>
      <c r="CKC3" s="300"/>
      <c r="CKD3" s="300"/>
      <c r="CKE3" s="300"/>
      <c r="CKF3" s="300"/>
      <c r="CKG3" s="300"/>
      <c r="CKH3" s="300"/>
      <c r="CKI3" s="300"/>
      <c r="CKJ3" s="300"/>
      <c r="CKK3" s="300"/>
      <c r="CKL3" s="300"/>
      <c r="CKM3" s="300"/>
      <c r="CKN3" s="300"/>
      <c r="CKO3" s="300"/>
      <c r="CKP3" s="300"/>
      <c r="CKQ3" s="300"/>
      <c r="CKR3" s="300"/>
      <c r="CKS3" s="300"/>
      <c r="CKT3" s="301"/>
      <c r="CKU3" s="300"/>
      <c r="CKV3" s="300"/>
      <c r="CKW3" s="300"/>
      <c r="CKX3" s="300"/>
      <c r="CKY3" s="300"/>
      <c r="CKZ3" s="300"/>
      <c r="CLA3" s="300"/>
      <c r="CLB3" s="300"/>
      <c r="CLC3" s="300"/>
      <c r="CLD3" s="300"/>
      <c r="CLE3" s="300"/>
      <c r="CLF3" s="301"/>
      <c r="CLG3" s="300"/>
      <c r="CLH3" s="300"/>
      <c r="CLI3" s="300"/>
      <c r="CLJ3" s="300"/>
      <c r="CLK3" s="300"/>
      <c r="CLL3" s="300"/>
      <c r="CLM3" s="300"/>
      <c r="CLN3" s="300"/>
      <c r="CLO3" s="300"/>
      <c r="CLP3" s="300"/>
      <c r="CLQ3" s="300"/>
      <c r="CLR3" s="300"/>
      <c r="CLS3" s="300"/>
      <c r="CLT3" s="300"/>
      <c r="CLU3" s="300"/>
      <c r="CLV3" s="300"/>
      <c r="CLW3" s="300"/>
      <c r="CLX3" s="300"/>
      <c r="CLY3" s="300"/>
      <c r="CLZ3" s="300"/>
      <c r="CMA3" s="300"/>
      <c r="CMB3" s="300"/>
      <c r="CMC3" s="300"/>
      <c r="CMD3" s="300"/>
      <c r="CME3" s="300"/>
      <c r="CMF3" s="300"/>
      <c r="CMG3" s="300"/>
      <c r="CMH3" s="300"/>
      <c r="CMI3" s="300"/>
      <c r="CMJ3" s="300"/>
      <c r="CMK3" s="300"/>
      <c r="CML3" s="300"/>
      <c r="CMM3" s="300"/>
      <c r="CMN3" s="300"/>
      <c r="CMO3" s="300"/>
      <c r="CMP3" s="300"/>
      <c r="CMQ3" s="300"/>
      <c r="CMR3" s="300"/>
      <c r="CMS3" s="300"/>
      <c r="CMT3" s="300"/>
      <c r="CMU3" s="300"/>
      <c r="CMV3" s="300"/>
      <c r="CMW3" s="300"/>
      <c r="CMX3" s="300"/>
      <c r="CMY3" s="300"/>
      <c r="CMZ3" s="300"/>
      <c r="CNA3" s="300"/>
      <c r="CNB3" s="300"/>
      <c r="CNC3" s="300"/>
      <c r="CND3" s="300"/>
      <c r="CNE3" s="300"/>
      <c r="CNF3" s="300"/>
      <c r="CNG3" s="300"/>
      <c r="CNH3" s="300"/>
      <c r="CNI3" s="300"/>
      <c r="CNJ3" s="300"/>
      <c r="CNK3" s="300"/>
      <c r="CNL3" s="300"/>
      <c r="CNM3" s="300"/>
      <c r="CNN3" s="300"/>
      <c r="CNO3" s="300"/>
      <c r="CNP3" s="300"/>
      <c r="CNQ3" s="300"/>
      <c r="CNR3" s="300"/>
      <c r="CNS3" s="300"/>
      <c r="CNT3" s="300"/>
      <c r="CNU3" s="300"/>
      <c r="CNV3" s="300"/>
      <c r="CNW3" s="300"/>
      <c r="CNX3" s="300"/>
      <c r="CNY3" s="300"/>
      <c r="CNZ3" s="300"/>
      <c r="COA3" s="300"/>
      <c r="COB3" s="300"/>
      <c r="COC3" s="300"/>
      <c r="COD3" s="300"/>
      <c r="COE3" s="300"/>
      <c r="COF3" s="300"/>
      <c r="COG3" s="300"/>
      <c r="COH3" s="300"/>
      <c r="COI3" s="300"/>
      <c r="COJ3" s="300"/>
      <c r="COK3" s="300"/>
      <c r="COL3" s="300"/>
      <c r="COM3" s="300"/>
      <c r="CON3" s="300"/>
      <c r="COO3" s="300"/>
      <c r="COP3" s="300"/>
      <c r="COQ3" s="300"/>
      <c r="COR3" s="300"/>
      <c r="COS3" s="300"/>
      <c r="COT3" s="300"/>
      <c r="COU3" s="300"/>
      <c r="COV3" s="300"/>
      <c r="COW3" s="300"/>
      <c r="COX3" s="300"/>
      <c r="COY3" s="300"/>
      <c r="COZ3" s="300"/>
      <c r="CPA3" s="301"/>
      <c r="CPB3" s="300"/>
      <c r="CPC3" s="300"/>
      <c r="CPD3" s="300"/>
      <c r="CPE3" s="300"/>
      <c r="CPF3" s="300"/>
      <c r="CPG3" s="300"/>
      <c r="CPH3" s="300"/>
      <c r="CPI3" s="300"/>
      <c r="CPJ3" s="300"/>
      <c r="CPK3" s="300"/>
      <c r="CPL3" s="300"/>
      <c r="CPM3" s="301"/>
      <c r="CPN3" s="300"/>
      <c r="CPO3" s="300"/>
      <c r="CPP3" s="300"/>
      <c r="CPQ3" s="300"/>
      <c r="CPR3" s="300"/>
      <c r="CPS3" s="300"/>
      <c r="CPT3" s="300"/>
      <c r="CPU3" s="300"/>
      <c r="CPV3" s="300"/>
      <c r="CPW3" s="300"/>
      <c r="CPX3" s="300"/>
      <c r="CPY3" s="300"/>
      <c r="CPZ3" s="300"/>
      <c r="CQA3" s="300"/>
      <c r="CQB3" s="300"/>
      <c r="CQC3" s="300"/>
      <c r="CQD3" s="300"/>
      <c r="CQE3" s="300"/>
      <c r="CQF3" s="300"/>
      <c r="CQG3" s="300"/>
      <c r="CQH3" s="300"/>
      <c r="CQI3" s="300"/>
      <c r="CQJ3" s="300"/>
      <c r="CQK3" s="300"/>
      <c r="CQL3" s="300"/>
      <c r="CQM3" s="300"/>
      <c r="CQN3" s="300"/>
      <c r="CQO3" s="300"/>
      <c r="CQP3" s="300"/>
      <c r="CQQ3" s="300"/>
      <c r="CQR3" s="300"/>
      <c r="CQS3" s="300"/>
      <c r="CQT3" s="300"/>
      <c r="CQU3" s="300"/>
      <c r="CQV3" s="300"/>
      <c r="CQW3" s="300"/>
      <c r="CQX3" s="300"/>
      <c r="CQY3" s="300"/>
      <c r="CQZ3" s="300"/>
      <c r="CRA3" s="300"/>
      <c r="CRB3" s="300"/>
      <c r="CRC3" s="300"/>
      <c r="CRD3" s="300"/>
      <c r="CRE3" s="300"/>
      <c r="CRF3" s="300"/>
      <c r="CRG3" s="300"/>
      <c r="CRH3" s="300"/>
      <c r="CRI3" s="300"/>
      <c r="CRJ3" s="300"/>
      <c r="CRK3" s="300"/>
      <c r="CRL3" s="300"/>
      <c r="CRM3" s="300"/>
      <c r="CRN3" s="300"/>
      <c r="CRO3" s="300"/>
      <c r="CRP3" s="300"/>
      <c r="CRQ3" s="300"/>
      <c r="CRR3" s="300"/>
      <c r="CRS3" s="300"/>
      <c r="CRT3" s="300"/>
      <c r="CRU3" s="300"/>
      <c r="CRV3" s="300"/>
      <c r="CRW3" s="300"/>
      <c r="CRX3" s="300"/>
      <c r="CRY3" s="300"/>
      <c r="CRZ3" s="300"/>
      <c r="CSA3" s="300"/>
      <c r="CSB3" s="300"/>
      <c r="CSC3" s="300"/>
      <c r="CSD3" s="300"/>
      <c r="CSE3" s="300"/>
      <c r="CSF3" s="300"/>
      <c r="CSG3" s="300"/>
      <c r="CSH3" s="300"/>
      <c r="CSI3" s="300"/>
      <c r="CSJ3" s="300"/>
      <c r="CSK3" s="300"/>
      <c r="CSL3" s="300"/>
      <c r="CSM3" s="300"/>
      <c r="CSN3" s="300"/>
      <c r="CSO3" s="300"/>
      <c r="CSP3" s="300"/>
      <c r="CSQ3" s="300"/>
      <c r="CSR3" s="300"/>
      <c r="CSS3" s="300"/>
      <c r="CST3" s="300"/>
      <c r="CSU3" s="300"/>
      <c r="CSV3" s="300"/>
      <c r="CSW3" s="300"/>
      <c r="CSX3" s="300"/>
      <c r="CSY3" s="300"/>
      <c r="CSZ3" s="300"/>
      <c r="CTA3" s="300"/>
      <c r="CTB3" s="300"/>
      <c r="CTC3" s="300"/>
      <c r="CTD3" s="300"/>
      <c r="CTE3" s="300"/>
      <c r="CTF3" s="300"/>
      <c r="CTG3" s="300"/>
      <c r="CTH3" s="301"/>
      <c r="CTI3" s="300"/>
      <c r="CTJ3" s="300"/>
      <c r="CTK3" s="300"/>
      <c r="CTL3" s="300"/>
      <c r="CTM3" s="300"/>
      <c r="CTN3" s="300"/>
      <c r="CTO3" s="300"/>
      <c r="CTP3" s="300"/>
      <c r="CTQ3" s="300"/>
      <c r="CTR3" s="300"/>
      <c r="CTS3" s="300"/>
      <c r="CTT3" s="301"/>
      <c r="CTU3" s="300"/>
      <c r="CTV3" s="300"/>
      <c r="CTW3" s="300"/>
      <c r="CTX3" s="300"/>
      <c r="CTY3" s="300"/>
      <c r="CTZ3" s="300"/>
      <c r="CUA3" s="300"/>
      <c r="CUB3" s="300"/>
      <c r="CUC3" s="300"/>
      <c r="CUD3" s="300"/>
      <c r="CUE3" s="300"/>
      <c r="CUF3" s="300"/>
      <c r="CUG3" s="300"/>
      <c r="CUH3" s="300"/>
      <c r="CUI3" s="300"/>
      <c r="CUJ3" s="300"/>
      <c r="CUK3" s="300"/>
      <c r="CUL3" s="300"/>
      <c r="CUM3" s="300"/>
      <c r="CUN3" s="300"/>
      <c r="CUO3" s="300"/>
      <c r="CUP3" s="300"/>
      <c r="CUQ3" s="300"/>
      <c r="CUR3" s="300"/>
      <c r="CUS3" s="300"/>
      <c r="CUT3" s="300"/>
      <c r="CUU3" s="300"/>
      <c r="CUV3" s="300"/>
      <c r="CUW3" s="300"/>
      <c r="CUX3" s="300"/>
      <c r="CUY3" s="300"/>
      <c r="CUZ3" s="300"/>
      <c r="CVA3" s="300"/>
      <c r="CVB3" s="300"/>
      <c r="CVC3" s="300"/>
      <c r="CVD3" s="300"/>
      <c r="CVE3" s="300"/>
      <c r="CVF3" s="300"/>
      <c r="CVG3" s="300"/>
      <c r="CVH3" s="300"/>
      <c r="CVI3" s="300"/>
      <c r="CVJ3" s="300"/>
      <c r="CVK3" s="300"/>
      <c r="CVL3" s="300"/>
      <c r="CVM3" s="300"/>
      <c r="CVN3" s="300"/>
      <c r="CVO3" s="300"/>
      <c r="CVP3" s="300"/>
      <c r="CVQ3" s="300"/>
      <c r="CVR3" s="300"/>
      <c r="CVS3" s="300"/>
      <c r="CVT3" s="300"/>
      <c r="CVU3" s="300"/>
      <c r="CVV3" s="300"/>
      <c r="CVW3" s="300"/>
      <c r="CVX3" s="300"/>
      <c r="CVY3" s="300"/>
      <c r="CVZ3" s="300"/>
      <c r="CWA3" s="300"/>
      <c r="CWB3" s="300"/>
      <c r="CWC3" s="300"/>
      <c r="CWD3" s="300"/>
      <c r="CWE3" s="300"/>
      <c r="CWF3" s="300"/>
      <c r="CWG3" s="300"/>
      <c r="CWH3" s="300"/>
      <c r="CWI3" s="300"/>
      <c r="CWJ3" s="300"/>
      <c r="CWK3" s="300"/>
      <c r="CWL3" s="300"/>
      <c r="CWM3" s="300"/>
      <c r="CWN3" s="300"/>
      <c r="CWO3" s="300"/>
      <c r="CWP3" s="300"/>
      <c r="CWQ3" s="300"/>
      <c r="CWR3" s="300"/>
      <c r="CWS3" s="300"/>
      <c r="CWT3" s="300"/>
      <c r="CWU3" s="300"/>
      <c r="CWV3" s="300"/>
      <c r="CWW3" s="300"/>
      <c r="CWX3" s="300"/>
      <c r="CWY3" s="300"/>
      <c r="CWZ3" s="300"/>
      <c r="CXA3" s="300"/>
      <c r="CXB3" s="300"/>
      <c r="CXC3" s="300"/>
      <c r="CXD3" s="300"/>
      <c r="CXE3" s="300"/>
      <c r="CXF3" s="300"/>
      <c r="CXG3" s="300"/>
      <c r="CXH3" s="300"/>
      <c r="CXI3" s="300"/>
      <c r="CXJ3" s="300"/>
      <c r="CXK3" s="300"/>
      <c r="CXL3" s="300"/>
      <c r="CXM3" s="300"/>
      <c r="CXN3" s="300"/>
      <c r="CXO3" s="301"/>
      <c r="CXP3" s="300"/>
      <c r="CXQ3" s="300"/>
      <c r="CXR3" s="300"/>
      <c r="CXS3" s="300"/>
      <c r="CXT3" s="300"/>
      <c r="CXU3" s="300"/>
      <c r="CXV3" s="300"/>
      <c r="CXW3" s="300"/>
      <c r="CXX3" s="300"/>
      <c r="CXY3" s="300"/>
      <c r="CXZ3" s="300"/>
      <c r="CYA3" s="301"/>
      <c r="CYB3" s="300"/>
      <c r="CYC3" s="300"/>
      <c r="CYD3" s="300"/>
      <c r="CYE3" s="300"/>
      <c r="CYF3" s="300"/>
      <c r="CYG3" s="300"/>
      <c r="CYH3" s="300"/>
      <c r="CYI3" s="300"/>
      <c r="CYJ3" s="300"/>
      <c r="CYK3" s="300"/>
      <c r="CYL3" s="300"/>
      <c r="CYM3" s="300"/>
      <c r="CYN3" s="300"/>
      <c r="CYO3" s="300"/>
      <c r="CYP3" s="300"/>
      <c r="CYQ3" s="300"/>
      <c r="CYR3" s="300"/>
      <c r="CYS3" s="300"/>
      <c r="CYT3" s="300"/>
      <c r="CYU3" s="300"/>
      <c r="CYV3" s="300"/>
      <c r="CYW3" s="300"/>
      <c r="CYX3" s="300"/>
      <c r="CYY3" s="300"/>
      <c r="CYZ3" s="300"/>
      <c r="CZA3" s="300"/>
      <c r="CZB3" s="300"/>
      <c r="CZC3" s="300"/>
      <c r="CZD3" s="300"/>
      <c r="CZE3" s="300"/>
      <c r="CZF3" s="300"/>
      <c r="CZG3" s="300"/>
      <c r="CZH3" s="300"/>
      <c r="CZI3" s="300"/>
      <c r="CZJ3" s="300"/>
      <c r="CZK3" s="300"/>
      <c r="CZL3" s="300"/>
      <c r="CZM3" s="300"/>
      <c r="CZN3" s="300"/>
      <c r="CZO3" s="300"/>
      <c r="CZP3" s="300"/>
      <c r="CZQ3" s="300"/>
      <c r="CZR3" s="300"/>
      <c r="CZS3" s="300"/>
      <c r="CZT3" s="300"/>
      <c r="CZU3" s="300"/>
      <c r="CZV3" s="300"/>
      <c r="CZW3" s="300"/>
      <c r="CZX3" s="300"/>
      <c r="CZY3" s="300"/>
      <c r="CZZ3" s="300"/>
      <c r="DAA3" s="300"/>
      <c r="DAB3" s="300"/>
      <c r="DAC3" s="300"/>
      <c r="DAD3" s="300"/>
      <c r="DAE3" s="300"/>
      <c r="DAF3" s="300"/>
      <c r="DAG3" s="300"/>
      <c r="DAH3" s="300"/>
      <c r="DAI3" s="300"/>
      <c r="DAJ3" s="300"/>
      <c r="DAK3" s="300"/>
      <c r="DAL3" s="300"/>
      <c r="DAM3" s="300"/>
      <c r="DAN3" s="300"/>
      <c r="DAO3" s="300"/>
      <c r="DAP3" s="300"/>
      <c r="DAQ3" s="300"/>
      <c r="DAR3" s="300"/>
      <c r="DAS3" s="300"/>
      <c r="DAT3" s="300"/>
      <c r="DAU3" s="300"/>
      <c r="DAV3" s="300"/>
      <c r="DAW3" s="300"/>
      <c r="DAX3" s="300"/>
      <c r="DAY3" s="300"/>
      <c r="DAZ3" s="300"/>
      <c r="DBA3" s="300"/>
      <c r="DBB3" s="300"/>
      <c r="DBC3" s="300"/>
      <c r="DBD3" s="300"/>
      <c r="DBE3" s="300"/>
      <c r="DBF3" s="300"/>
      <c r="DBG3" s="300"/>
      <c r="DBH3" s="300"/>
      <c r="DBI3" s="300"/>
      <c r="DBJ3" s="300"/>
      <c r="DBK3" s="300"/>
      <c r="DBL3" s="300"/>
      <c r="DBM3" s="300"/>
      <c r="DBN3" s="300"/>
      <c r="DBO3" s="300"/>
      <c r="DBP3" s="300"/>
      <c r="DBQ3" s="300"/>
      <c r="DBR3" s="300"/>
      <c r="DBS3" s="300"/>
      <c r="DBT3" s="300"/>
      <c r="DBU3" s="300"/>
      <c r="DBV3" s="301"/>
      <c r="DBW3" s="300"/>
      <c r="DBX3" s="300"/>
      <c r="DBY3" s="300"/>
      <c r="DBZ3" s="300"/>
      <c r="DCA3" s="300"/>
      <c r="DCB3" s="300"/>
      <c r="DCC3" s="300"/>
      <c r="DCD3" s="300"/>
      <c r="DCE3" s="300"/>
      <c r="DCF3" s="300"/>
      <c r="DCG3" s="300"/>
      <c r="DCH3" s="301"/>
      <c r="DCI3" s="300"/>
      <c r="DCJ3" s="300"/>
      <c r="DCK3" s="300"/>
      <c r="DCL3" s="300"/>
      <c r="DCM3" s="300"/>
      <c r="DCN3" s="300"/>
      <c r="DCO3" s="300"/>
      <c r="DCP3" s="300"/>
      <c r="DCQ3" s="300"/>
      <c r="DCR3" s="300"/>
      <c r="DCS3" s="300"/>
      <c r="DCT3" s="300"/>
      <c r="DCU3" s="300"/>
      <c r="DCV3" s="300"/>
      <c r="DCW3" s="300"/>
      <c r="DCX3" s="300"/>
      <c r="DCY3" s="300"/>
      <c r="DCZ3" s="300"/>
      <c r="DDA3" s="300"/>
      <c r="DDB3" s="300"/>
      <c r="DDC3" s="300"/>
      <c r="DDD3" s="300"/>
      <c r="DDE3" s="300"/>
      <c r="DDF3" s="300"/>
      <c r="DDG3" s="300"/>
      <c r="DDH3" s="300"/>
      <c r="DDI3" s="300"/>
      <c r="DDJ3" s="300"/>
      <c r="DDK3" s="300"/>
      <c r="DDL3" s="300"/>
      <c r="DDM3" s="300"/>
      <c r="DDN3" s="300"/>
      <c r="DDO3" s="300"/>
      <c r="DDP3" s="300"/>
      <c r="DDQ3" s="300"/>
      <c r="DDR3" s="300"/>
      <c r="DDS3" s="300"/>
      <c r="DDT3" s="300"/>
      <c r="DDU3" s="300"/>
      <c r="DDV3" s="300"/>
      <c r="DDW3" s="300"/>
      <c r="DDX3" s="300"/>
      <c r="DDY3" s="300"/>
      <c r="DDZ3" s="300"/>
      <c r="DEA3" s="300"/>
      <c r="DEB3" s="300"/>
      <c r="DEC3" s="300"/>
      <c r="DED3" s="300"/>
      <c r="DEE3" s="300"/>
      <c r="DEF3" s="300"/>
      <c r="DEG3" s="300"/>
      <c r="DEH3" s="300"/>
      <c r="DEI3" s="300"/>
      <c r="DEJ3" s="300"/>
      <c r="DEK3" s="300"/>
      <c r="DEL3" s="300"/>
      <c r="DEM3" s="300"/>
      <c r="DEN3" s="300"/>
      <c r="DEO3" s="300"/>
      <c r="DEP3" s="300"/>
      <c r="DEQ3" s="300"/>
      <c r="DER3" s="300"/>
      <c r="DES3" s="300"/>
      <c r="DET3" s="300"/>
      <c r="DEU3" s="300"/>
      <c r="DEV3" s="300"/>
      <c r="DEW3" s="300"/>
      <c r="DEX3" s="300"/>
      <c r="DEY3" s="300"/>
      <c r="DEZ3" s="300"/>
      <c r="DFA3" s="300"/>
      <c r="DFB3" s="300"/>
      <c r="DFC3" s="300"/>
      <c r="DFD3" s="300"/>
      <c r="DFE3" s="300"/>
      <c r="DFF3" s="300"/>
      <c r="DFG3" s="300"/>
      <c r="DFH3" s="300"/>
      <c r="DFI3" s="300"/>
      <c r="DFJ3" s="300"/>
      <c r="DFK3" s="300"/>
      <c r="DFL3" s="300"/>
      <c r="DFM3" s="300"/>
      <c r="DFN3" s="300"/>
      <c r="DFO3" s="300"/>
      <c r="DFP3" s="300"/>
      <c r="DFQ3" s="300"/>
      <c r="DFR3" s="300"/>
      <c r="DFS3" s="300"/>
      <c r="DFT3" s="300"/>
      <c r="DFU3" s="300"/>
      <c r="DFV3" s="300"/>
      <c r="DFW3" s="300"/>
      <c r="DFX3" s="300"/>
      <c r="DFY3" s="300"/>
      <c r="DFZ3" s="300"/>
      <c r="DGA3" s="300"/>
      <c r="DGB3" s="300"/>
      <c r="DGC3" s="301"/>
      <c r="DGD3" s="300"/>
      <c r="DGE3" s="300"/>
      <c r="DGF3" s="300"/>
      <c r="DGG3" s="300"/>
      <c r="DGH3" s="300"/>
      <c r="DGI3" s="300"/>
      <c r="DGJ3" s="300"/>
      <c r="DGK3" s="300"/>
      <c r="DGL3" s="300"/>
      <c r="DGM3" s="300"/>
      <c r="DGN3" s="300"/>
      <c r="DGO3" s="301"/>
      <c r="DGP3" s="300"/>
      <c r="DGQ3" s="300"/>
      <c r="DGR3" s="300"/>
      <c r="DGS3" s="300"/>
      <c r="DGT3" s="300"/>
      <c r="DGU3" s="300"/>
      <c r="DGV3" s="300"/>
      <c r="DGW3" s="300"/>
      <c r="DGX3" s="300"/>
      <c r="DGY3" s="300"/>
      <c r="DGZ3" s="300"/>
      <c r="DHA3" s="300"/>
      <c r="DHB3" s="300"/>
      <c r="DHC3" s="300"/>
      <c r="DHD3" s="300"/>
      <c r="DHE3" s="300"/>
      <c r="DHF3" s="300"/>
      <c r="DHG3" s="300"/>
      <c r="DHH3" s="300"/>
      <c r="DHI3" s="300"/>
      <c r="DHJ3" s="300"/>
      <c r="DHK3" s="300"/>
      <c r="DHL3" s="300"/>
      <c r="DHM3" s="300"/>
      <c r="DHN3" s="300"/>
      <c r="DHO3" s="300"/>
      <c r="DHP3" s="300"/>
      <c r="DHQ3" s="300"/>
      <c r="DHR3" s="300"/>
      <c r="DHS3" s="300"/>
      <c r="DHT3" s="300"/>
      <c r="DHU3" s="300"/>
      <c r="DHV3" s="300"/>
      <c r="DHW3" s="300"/>
      <c r="DHX3" s="300"/>
      <c r="DHY3" s="300"/>
      <c r="DHZ3" s="300"/>
      <c r="DIA3" s="300"/>
      <c r="DIB3" s="300"/>
      <c r="DIC3" s="300"/>
      <c r="DID3" s="300"/>
      <c r="DIE3" s="300"/>
      <c r="DIF3" s="300"/>
      <c r="DIG3" s="300"/>
      <c r="DIH3" s="300"/>
      <c r="DII3" s="300"/>
      <c r="DIJ3" s="300"/>
      <c r="DIK3" s="300"/>
      <c r="DIL3" s="300"/>
      <c r="DIM3" s="300"/>
      <c r="DIN3" s="300"/>
      <c r="DIO3" s="300"/>
      <c r="DIP3" s="300"/>
      <c r="DIQ3" s="300"/>
      <c r="DIR3" s="300"/>
      <c r="DIS3" s="300"/>
      <c r="DIT3" s="300"/>
      <c r="DIU3" s="300"/>
      <c r="DIV3" s="300"/>
      <c r="DIW3" s="300"/>
      <c r="DIX3" s="300"/>
      <c r="DIY3" s="300"/>
      <c r="DIZ3" s="300"/>
      <c r="DJA3" s="300"/>
      <c r="DJB3" s="300"/>
      <c r="DJC3" s="300"/>
      <c r="DJD3" s="300"/>
      <c r="DJE3" s="300"/>
      <c r="DJF3" s="300"/>
      <c r="DJG3" s="300"/>
      <c r="DJH3" s="300"/>
      <c r="DJI3" s="300"/>
      <c r="DJJ3" s="300"/>
      <c r="DJK3" s="300"/>
      <c r="DJL3" s="300"/>
      <c r="DJM3" s="300"/>
      <c r="DJN3" s="300"/>
      <c r="DJO3" s="300"/>
      <c r="DJP3" s="300"/>
      <c r="DJQ3" s="300"/>
      <c r="DJR3" s="300"/>
      <c r="DJS3" s="300"/>
      <c r="DJT3" s="300"/>
      <c r="DJU3" s="300"/>
      <c r="DJV3" s="300"/>
      <c r="DJW3" s="300"/>
      <c r="DJX3" s="300"/>
      <c r="DJY3" s="300"/>
      <c r="DJZ3" s="300"/>
      <c r="DKA3" s="300"/>
      <c r="DKB3" s="300"/>
      <c r="DKC3" s="300"/>
      <c r="DKD3" s="300"/>
      <c r="DKE3" s="300"/>
      <c r="DKF3" s="300"/>
      <c r="DKG3" s="300"/>
      <c r="DKH3" s="300"/>
      <c r="DKI3" s="300"/>
      <c r="DKJ3" s="301"/>
      <c r="DKK3" s="300"/>
      <c r="DKL3" s="300"/>
      <c r="DKM3" s="300"/>
      <c r="DKN3" s="300"/>
      <c r="DKO3" s="300"/>
      <c r="DKP3" s="300"/>
      <c r="DKQ3" s="300"/>
      <c r="DKR3" s="300"/>
      <c r="DKS3" s="300"/>
      <c r="DKT3" s="300"/>
      <c r="DKU3" s="300"/>
      <c r="DKV3" s="301"/>
      <c r="DKW3" s="300"/>
      <c r="DKX3" s="300"/>
      <c r="DKY3" s="300"/>
      <c r="DKZ3" s="300"/>
      <c r="DLA3" s="300"/>
      <c r="DLB3" s="300"/>
      <c r="DLC3" s="300"/>
      <c r="DLD3" s="300"/>
      <c r="DLE3" s="300"/>
      <c r="DLF3" s="300"/>
      <c r="DLG3" s="300"/>
      <c r="DLH3" s="300"/>
      <c r="DLI3" s="300"/>
      <c r="DLJ3" s="300"/>
      <c r="DLK3" s="300"/>
      <c r="DLL3" s="300"/>
      <c r="DLM3" s="300"/>
      <c r="DLN3" s="300"/>
      <c r="DLO3" s="300"/>
      <c r="DLP3" s="300"/>
      <c r="DLQ3" s="300"/>
      <c r="DLR3" s="300"/>
      <c r="DLS3" s="300"/>
      <c r="DLT3" s="300"/>
      <c r="DLU3" s="300"/>
      <c r="DLV3" s="300"/>
      <c r="DLW3" s="300"/>
      <c r="DLX3" s="300"/>
      <c r="DLY3" s="300"/>
      <c r="DLZ3" s="300"/>
      <c r="DMA3" s="300"/>
      <c r="DMB3" s="300"/>
      <c r="DMC3" s="300"/>
      <c r="DMD3" s="300"/>
      <c r="DME3" s="300"/>
      <c r="DMF3" s="300"/>
      <c r="DMG3" s="300"/>
      <c r="DMH3" s="300"/>
      <c r="DMI3" s="300"/>
      <c r="DMJ3" s="300"/>
      <c r="DMK3" s="300"/>
      <c r="DML3" s="300"/>
      <c r="DMM3" s="300"/>
      <c r="DMN3" s="300"/>
      <c r="DMO3" s="300"/>
      <c r="DMP3" s="300"/>
      <c r="DMQ3" s="300"/>
      <c r="DMR3" s="300"/>
      <c r="DMS3" s="300"/>
      <c r="DMT3" s="300"/>
      <c r="DMU3" s="300"/>
      <c r="DMV3" s="300"/>
      <c r="DMW3" s="300"/>
      <c r="DMX3" s="300"/>
      <c r="DMY3" s="300"/>
      <c r="DMZ3" s="300"/>
      <c r="DNA3" s="300"/>
      <c r="DNB3" s="300"/>
      <c r="DNC3" s="300"/>
      <c r="DND3" s="300"/>
      <c r="DNE3" s="300"/>
      <c r="DNF3" s="300"/>
      <c r="DNG3" s="300"/>
      <c r="DNH3" s="300"/>
      <c r="DNI3" s="300"/>
      <c r="DNJ3" s="300"/>
      <c r="DNK3" s="300"/>
      <c r="DNL3" s="300"/>
      <c r="DNM3" s="300"/>
      <c r="DNN3" s="300"/>
      <c r="DNO3" s="300"/>
      <c r="DNP3" s="300"/>
      <c r="DNQ3" s="300"/>
      <c r="DNR3" s="300"/>
      <c r="DNS3" s="300"/>
      <c r="DNT3" s="300"/>
      <c r="DNU3" s="300"/>
      <c r="DNV3" s="300"/>
      <c r="DNW3" s="300"/>
      <c r="DNX3" s="300"/>
      <c r="DNY3" s="300"/>
      <c r="DNZ3" s="300"/>
      <c r="DOA3" s="300"/>
      <c r="DOB3" s="300"/>
      <c r="DOC3" s="300"/>
      <c r="DOD3" s="300"/>
      <c r="DOE3" s="300"/>
      <c r="DOF3" s="300"/>
      <c r="DOG3" s="300"/>
      <c r="DOH3" s="300"/>
      <c r="DOI3" s="300"/>
      <c r="DOJ3" s="300"/>
      <c r="DOK3" s="300"/>
      <c r="DOL3" s="300"/>
      <c r="DOM3" s="300"/>
      <c r="DON3" s="300"/>
      <c r="DOO3" s="300"/>
      <c r="DOP3" s="300"/>
      <c r="DOQ3" s="301"/>
      <c r="DOR3" s="300"/>
      <c r="DOS3" s="300"/>
      <c r="DOT3" s="300"/>
      <c r="DOU3" s="300"/>
      <c r="DOV3" s="300"/>
      <c r="DOW3" s="300"/>
      <c r="DOX3" s="300"/>
      <c r="DOY3" s="300"/>
      <c r="DOZ3" s="300"/>
      <c r="DPA3" s="300"/>
      <c r="DPB3" s="300"/>
      <c r="DPC3" s="301"/>
      <c r="DPD3" s="300"/>
      <c r="DPE3" s="300"/>
      <c r="DPF3" s="300"/>
      <c r="DPG3" s="300"/>
      <c r="DPH3" s="300"/>
      <c r="DPI3" s="300"/>
      <c r="DPJ3" s="300"/>
      <c r="DPK3" s="300"/>
      <c r="DPL3" s="300"/>
      <c r="DPM3" s="300"/>
      <c r="DPN3" s="300"/>
      <c r="DPO3" s="300"/>
      <c r="DPP3" s="300"/>
      <c r="DPQ3" s="300"/>
      <c r="DPR3" s="300"/>
      <c r="DPS3" s="300"/>
      <c r="DPT3" s="300"/>
      <c r="DPU3" s="300"/>
      <c r="DPV3" s="300"/>
      <c r="DPW3" s="300"/>
      <c r="DPX3" s="300"/>
      <c r="DPY3" s="300"/>
      <c r="DPZ3" s="300"/>
      <c r="DQA3" s="300"/>
      <c r="DQB3" s="300"/>
      <c r="DQC3" s="300"/>
      <c r="DQD3" s="300"/>
      <c r="DQE3" s="300"/>
      <c r="DQF3" s="300"/>
      <c r="DQG3" s="300"/>
      <c r="DQH3" s="300"/>
      <c r="DQI3" s="300"/>
      <c r="DQJ3" s="300"/>
      <c r="DQK3" s="300"/>
      <c r="DQL3" s="300"/>
      <c r="DQM3" s="300"/>
      <c r="DQN3" s="300"/>
      <c r="DQO3" s="300"/>
      <c r="DQP3" s="300"/>
      <c r="DQQ3" s="300"/>
      <c r="DQR3" s="300"/>
      <c r="DQS3" s="300"/>
      <c r="DQT3" s="300"/>
      <c r="DQU3" s="300"/>
      <c r="DQV3" s="300"/>
      <c r="DQW3" s="300"/>
      <c r="DQX3" s="300"/>
      <c r="DQY3" s="300"/>
      <c r="DQZ3" s="300"/>
      <c r="DRA3" s="300"/>
      <c r="DRB3" s="300"/>
      <c r="DRC3" s="300"/>
      <c r="DRD3" s="300"/>
      <c r="DRE3" s="300"/>
      <c r="DRF3" s="300"/>
      <c r="DRG3" s="300"/>
      <c r="DRH3" s="300"/>
      <c r="DRI3" s="300"/>
      <c r="DRJ3" s="300"/>
      <c r="DRK3" s="300"/>
      <c r="DRL3" s="300"/>
      <c r="DRM3" s="300"/>
      <c r="DRN3" s="300"/>
      <c r="DRO3" s="300"/>
      <c r="DRP3" s="300"/>
      <c r="DRQ3" s="300"/>
      <c r="DRR3" s="300"/>
      <c r="DRS3" s="300"/>
      <c r="DRT3" s="300"/>
      <c r="DRU3" s="300"/>
      <c r="DRV3" s="300"/>
      <c r="DRW3" s="300"/>
      <c r="DRX3" s="300"/>
      <c r="DRY3" s="300"/>
      <c r="DRZ3" s="300"/>
      <c r="DSA3" s="300"/>
      <c r="DSB3" s="300"/>
      <c r="DSC3" s="300"/>
      <c r="DSD3" s="300"/>
      <c r="DSE3" s="300"/>
      <c r="DSF3" s="300"/>
      <c r="DSG3" s="300"/>
      <c r="DSH3" s="300"/>
      <c r="DSI3" s="300"/>
      <c r="DSJ3" s="300"/>
      <c r="DSK3" s="300"/>
      <c r="DSL3" s="300"/>
      <c r="DSM3" s="300"/>
      <c r="DSN3" s="300"/>
      <c r="DSO3" s="300"/>
      <c r="DSP3" s="300"/>
      <c r="DSQ3" s="300"/>
      <c r="DSR3" s="300"/>
      <c r="DSS3" s="300"/>
      <c r="DST3" s="300"/>
      <c r="DSU3" s="300"/>
      <c r="DSV3" s="300"/>
      <c r="DSW3" s="300"/>
      <c r="DSX3" s="301"/>
      <c r="DSY3" s="300"/>
      <c r="DSZ3" s="300"/>
      <c r="DTA3" s="300"/>
      <c r="DTB3" s="300"/>
      <c r="DTC3" s="300"/>
      <c r="DTD3" s="300"/>
      <c r="DTE3" s="300"/>
      <c r="DTF3" s="300"/>
      <c r="DTG3" s="300"/>
      <c r="DTH3" s="300"/>
      <c r="DTI3" s="300"/>
      <c r="DTJ3" s="301"/>
      <c r="DTK3" s="300"/>
      <c r="DTL3" s="300"/>
      <c r="DTM3" s="300"/>
      <c r="DTN3" s="300"/>
      <c r="DTO3" s="300"/>
      <c r="DTP3" s="300"/>
      <c r="DTQ3" s="300"/>
      <c r="DTR3" s="300"/>
      <c r="DTS3" s="300"/>
      <c r="DTT3" s="300"/>
      <c r="DTU3" s="300"/>
      <c r="DTV3" s="300"/>
      <c r="DTW3" s="300"/>
      <c r="DTX3" s="300"/>
      <c r="DTY3" s="300"/>
      <c r="DTZ3" s="300"/>
      <c r="DUA3" s="300"/>
      <c r="DUB3" s="300"/>
      <c r="DUC3" s="300"/>
      <c r="DUD3" s="300"/>
      <c r="DUE3" s="300"/>
      <c r="DUF3" s="300"/>
      <c r="DUG3" s="300"/>
      <c r="DUH3" s="300"/>
      <c r="DUI3" s="300"/>
      <c r="DUJ3" s="300"/>
      <c r="DUK3" s="300"/>
      <c r="DUL3" s="300"/>
      <c r="DUM3" s="300"/>
      <c r="DUN3" s="300"/>
      <c r="DUO3" s="300"/>
      <c r="DUP3" s="300"/>
      <c r="DUQ3" s="300"/>
      <c r="DUR3" s="300"/>
      <c r="DUS3" s="300"/>
      <c r="DUT3" s="300"/>
      <c r="DUU3" s="300"/>
      <c r="DUV3" s="300"/>
      <c r="DUW3" s="300"/>
      <c r="DUX3" s="300"/>
      <c r="DUY3" s="300"/>
      <c r="DUZ3" s="300"/>
      <c r="DVA3" s="300"/>
      <c r="DVB3" s="300"/>
      <c r="DVC3" s="300"/>
      <c r="DVD3" s="300"/>
      <c r="DVE3" s="300"/>
      <c r="DVF3" s="300"/>
      <c r="DVG3" s="300"/>
      <c r="DVH3" s="300"/>
      <c r="DVI3" s="300"/>
      <c r="DVJ3" s="300"/>
      <c r="DVK3" s="300"/>
      <c r="DVL3" s="300"/>
      <c r="DVM3" s="300"/>
      <c r="DVN3" s="300"/>
      <c r="DVO3" s="300"/>
      <c r="DVP3" s="300"/>
      <c r="DVQ3" s="300"/>
      <c r="DVR3" s="300"/>
      <c r="DVS3" s="300"/>
      <c r="DVT3" s="300"/>
      <c r="DVU3" s="300"/>
      <c r="DVV3" s="300"/>
      <c r="DVW3" s="300"/>
      <c r="DVX3" s="300"/>
      <c r="DVY3" s="300"/>
      <c r="DVZ3" s="300"/>
      <c r="DWA3" s="300"/>
      <c r="DWB3" s="300"/>
      <c r="DWC3" s="300"/>
      <c r="DWD3" s="300"/>
      <c r="DWE3" s="300"/>
      <c r="DWF3" s="300"/>
      <c r="DWG3" s="300"/>
      <c r="DWH3" s="300"/>
      <c r="DWI3" s="300"/>
      <c r="DWJ3" s="300"/>
      <c r="DWK3" s="300"/>
      <c r="DWL3" s="300"/>
      <c r="DWM3" s="300"/>
      <c r="DWN3" s="300"/>
      <c r="DWO3" s="300"/>
      <c r="DWP3" s="300"/>
      <c r="DWQ3" s="300"/>
      <c r="DWR3" s="300"/>
      <c r="DWS3" s="300"/>
      <c r="DWT3" s="300"/>
      <c r="DWU3" s="300"/>
      <c r="DWV3" s="300"/>
      <c r="DWW3" s="300"/>
      <c r="DWX3" s="300"/>
      <c r="DWY3" s="300"/>
      <c r="DWZ3" s="300"/>
      <c r="DXA3" s="300"/>
      <c r="DXB3" s="300"/>
      <c r="DXC3" s="300"/>
      <c r="DXD3" s="300"/>
      <c r="DXE3" s="301"/>
      <c r="DXF3" s="300"/>
      <c r="DXG3" s="300"/>
      <c r="DXH3" s="300"/>
      <c r="DXI3" s="300"/>
      <c r="DXJ3" s="300"/>
      <c r="DXK3" s="300"/>
      <c r="DXL3" s="300"/>
      <c r="DXM3" s="300"/>
      <c r="DXN3" s="300"/>
      <c r="DXO3" s="300"/>
      <c r="DXP3" s="300"/>
      <c r="DXQ3" s="301"/>
      <c r="DXR3" s="300"/>
      <c r="DXS3" s="300"/>
      <c r="DXT3" s="300"/>
      <c r="DXU3" s="300"/>
      <c r="DXV3" s="300"/>
      <c r="DXW3" s="300"/>
      <c r="DXX3" s="300"/>
      <c r="DXY3" s="300"/>
      <c r="DXZ3" s="300"/>
      <c r="DYA3" s="300"/>
      <c r="DYB3" s="300"/>
      <c r="DYC3" s="300"/>
      <c r="DYD3" s="300"/>
      <c r="DYE3" s="300"/>
      <c r="DYF3" s="300"/>
      <c r="DYG3" s="300"/>
      <c r="DYH3" s="300"/>
      <c r="DYI3" s="300"/>
      <c r="DYJ3" s="300"/>
      <c r="DYK3" s="300"/>
      <c r="DYL3" s="300"/>
      <c r="DYM3" s="300"/>
      <c r="DYN3" s="300"/>
      <c r="DYO3" s="300"/>
      <c r="DYP3" s="300"/>
      <c r="DYQ3" s="300"/>
      <c r="DYR3" s="300"/>
      <c r="DYS3" s="300"/>
      <c r="DYT3" s="300"/>
      <c r="DYU3" s="300"/>
      <c r="DYV3" s="300"/>
      <c r="DYW3" s="300"/>
      <c r="DYX3" s="300"/>
      <c r="DYY3" s="300"/>
      <c r="DYZ3" s="300"/>
      <c r="DZA3" s="300"/>
      <c r="DZB3" s="300"/>
      <c r="DZC3" s="300"/>
      <c r="DZD3" s="300"/>
      <c r="DZE3" s="300"/>
      <c r="DZF3" s="300"/>
      <c r="DZG3" s="300"/>
      <c r="DZH3" s="300"/>
      <c r="DZI3" s="300"/>
      <c r="DZJ3" s="300"/>
      <c r="DZK3" s="300"/>
      <c r="DZL3" s="300"/>
      <c r="DZM3" s="300"/>
      <c r="DZN3" s="300"/>
      <c r="DZO3" s="300"/>
      <c r="DZP3" s="300"/>
      <c r="DZQ3" s="300"/>
      <c r="DZR3" s="300"/>
      <c r="DZS3" s="300"/>
      <c r="DZT3" s="300"/>
      <c r="DZU3" s="300"/>
      <c r="DZV3" s="300"/>
      <c r="DZW3" s="300"/>
      <c r="DZX3" s="300"/>
      <c r="DZY3" s="300"/>
      <c r="DZZ3" s="300"/>
      <c r="EAA3" s="300"/>
      <c r="EAB3" s="300"/>
      <c r="EAC3" s="300"/>
      <c r="EAD3" s="300"/>
      <c r="EAE3" s="300"/>
      <c r="EAF3" s="300"/>
      <c r="EAG3" s="300"/>
      <c r="EAH3" s="300"/>
      <c r="EAI3" s="300"/>
      <c r="EAJ3" s="300"/>
      <c r="EAK3" s="300"/>
      <c r="EAL3" s="300"/>
      <c r="EAM3" s="300"/>
      <c r="EAN3" s="300"/>
      <c r="EAO3" s="300"/>
      <c r="EAP3" s="300"/>
      <c r="EAQ3" s="300"/>
      <c r="EAR3" s="300"/>
      <c r="EAS3" s="300"/>
      <c r="EAT3" s="300"/>
      <c r="EAU3" s="300"/>
      <c r="EAV3" s="300"/>
      <c r="EAW3" s="300"/>
      <c r="EAX3" s="300"/>
      <c r="EAY3" s="300"/>
      <c r="EAZ3" s="300"/>
      <c r="EBA3" s="300"/>
      <c r="EBB3" s="300"/>
      <c r="EBC3" s="300"/>
      <c r="EBD3" s="300"/>
      <c r="EBE3" s="300"/>
      <c r="EBF3" s="300"/>
      <c r="EBG3" s="300"/>
      <c r="EBH3" s="300"/>
      <c r="EBI3" s="300"/>
      <c r="EBJ3" s="300"/>
      <c r="EBK3" s="300"/>
      <c r="EBL3" s="301"/>
      <c r="EBM3" s="300"/>
      <c r="EBN3" s="300"/>
      <c r="EBO3" s="300"/>
      <c r="EBP3" s="300"/>
      <c r="EBQ3" s="300"/>
      <c r="EBR3" s="300"/>
      <c r="EBS3" s="300"/>
      <c r="EBT3" s="300"/>
      <c r="EBU3" s="300"/>
      <c r="EBV3" s="300"/>
      <c r="EBW3" s="300"/>
      <c r="EBX3" s="301"/>
      <c r="EBY3" s="300"/>
      <c r="EBZ3" s="300"/>
      <c r="ECA3" s="300"/>
      <c r="ECB3" s="300"/>
      <c r="ECC3" s="300"/>
      <c r="ECD3" s="300"/>
      <c r="ECE3" s="300"/>
      <c r="ECF3" s="300"/>
      <c r="ECG3" s="300"/>
      <c r="ECH3" s="300"/>
      <c r="ECI3" s="300"/>
      <c r="ECJ3" s="300"/>
      <c r="ECK3" s="300"/>
      <c r="ECL3" s="300"/>
      <c r="ECM3" s="300"/>
      <c r="ECN3" s="300"/>
      <c r="ECO3" s="300"/>
      <c r="ECP3" s="300"/>
      <c r="ECQ3" s="300"/>
      <c r="ECR3" s="300"/>
      <c r="ECS3" s="300"/>
      <c r="ECT3" s="300"/>
      <c r="ECU3" s="300"/>
      <c r="ECV3" s="300"/>
      <c r="ECW3" s="300"/>
      <c r="ECX3" s="300"/>
      <c r="ECY3" s="300"/>
      <c r="ECZ3" s="300"/>
      <c r="EDA3" s="300"/>
      <c r="EDB3" s="300"/>
      <c r="EDC3" s="300"/>
      <c r="EDD3" s="300"/>
      <c r="EDE3" s="300"/>
      <c r="EDF3" s="300"/>
      <c r="EDG3" s="300"/>
      <c r="EDH3" s="300"/>
      <c r="EDI3" s="300"/>
      <c r="EDJ3" s="300"/>
      <c r="EDK3" s="300"/>
      <c r="EDL3" s="300"/>
      <c r="EDM3" s="300"/>
      <c r="EDN3" s="300"/>
      <c r="EDO3" s="300"/>
      <c r="EDP3" s="300"/>
      <c r="EDQ3" s="300"/>
      <c r="EDR3" s="300"/>
      <c r="EDS3" s="300"/>
      <c r="EDT3" s="300"/>
      <c r="EDU3" s="300"/>
      <c r="EDV3" s="300"/>
      <c r="EDW3" s="300"/>
      <c r="EDX3" s="300"/>
      <c r="EDY3" s="300"/>
      <c r="EDZ3" s="300"/>
      <c r="EEA3" s="300"/>
      <c r="EEB3" s="300"/>
      <c r="EEC3" s="300"/>
      <c r="EED3" s="300"/>
      <c r="EEE3" s="300"/>
      <c r="EEF3" s="300"/>
      <c r="EEG3" s="300"/>
      <c r="EEH3" s="300"/>
      <c r="EEI3" s="300"/>
      <c r="EEJ3" s="300"/>
      <c r="EEK3" s="300"/>
      <c r="EEL3" s="300"/>
      <c r="EEM3" s="300"/>
      <c r="EEN3" s="300"/>
      <c r="EEO3" s="300"/>
      <c r="EEP3" s="300"/>
      <c r="EEQ3" s="300"/>
      <c r="EER3" s="300"/>
      <c r="EES3" s="300"/>
      <c r="EET3" s="300"/>
      <c r="EEU3" s="300"/>
      <c r="EEV3" s="300"/>
      <c r="EEW3" s="300"/>
      <c r="EEX3" s="300"/>
      <c r="EEY3" s="300"/>
      <c r="EEZ3" s="300"/>
      <c r="EFA3" s="300"/>
      <c r="EFB3" s="300"/>
      <c r="EFC3" s="300"/>
      <c r="EFD3" s="300"/>
      <c r="EFE3" s="300"/>
      <c r="EFF3" s="300"/>
      <c r="EFG3" s="300"/>
      <c r="EFH3" s="300"/>
      <c r="EFI3" s="300"/>
      <c r="EFJ3" s="300"/>
      <c r="EFK3" s="300"/>
      <c r="EFL3" s="300"/>
      <c r="EFM3" s="300"/>
      <c r="EFN3" s="300"/>
      <c r="EFO3" s="300"/>
      <c r="EFP3" s="300"/>
      <c r="EFQ3" s="300"/>
      <c r="EFR3" s="300"/>
      <c r="EFS3" s="301"/>
      <c r="EFT3" s="300"/>
      <c r="EFU3" s="300"/>
      <c r="EFV3" s="300"/>
      <c r="EFW3" s="300"/>
      <c r="EFX3" s="300"/>
      <c r="EFY3" s="300"/>
      <c r="EFZ3" s="300"/>
      <c r="EGA3" s="300"/>
      <c r="EGB3" s="300"/>
      <c r="EGC3" s="300"/>
      <c r="EGD3" s="300"/>
      <c r="EGE3" s="301"/>
      <c r="EGF3" s="300"/>
      <c r="EGG3" s="300"/>
      <c r="EGH3" s="300"/>
      <c r="EGI3" s="300"/>
      <c r="EGJ3" s="300"/>
      <c r="EGK3" s="300"/>
      <c r="EGL3" s="300"/>
      <c r="EGM3" s="300"/>
      <c r="EGN3" s="300"/>
      <c r="EGO3" s="300"/>
      <c r="EGP3" s="300"/>
      <c r="EGQ3" s="300"/>
      <c r="EGR3" s="300"/>
      <c r="EGS3" s="300"/>
      <c r="EGT3" s="300"/>
      <c r="EGU3" s="300"/>
      <c r="EGV3" s="300"/>
      <c r="EGW3" s="300"/>
      <c r="EGX3" s="300"/>
      <c r="EGY3" s="300"/>
      <c r="EGZ3" s="300"/>
      <c r="EHA3" s="300"/>
      <c r="EHB3" s="300"/>
      <c r="EHC3" s="300"/>
      <c r="EHD3" s="300"/>
      <c r="EHE3" s="300"/>
      <c r="EHF3" s="300"/>
      <c r="EHG3" s="300"/>
      <c r="EHH3" s="300"/>
      <c r="EHI3" s="300"/>
      <c r="EHJ3" s="300"/>
      <c r="EHK3" s="300"/>
      <c r="EHL3" s="300"/>
      <c r="EHM3" s="300"/>
      <c r="EHN3" s="300"/>
      <c r="EHO3" s="300"/>
      <c r="EHP3" s="300"/>
      <c r="EHQ3" s="300"/>
      <c r="EHR3" s="300"/>
      <c r="EHS3" s="300"/>
      <c r="EHT3" s="300"/>
      <c r="EHU3" s="300"/>
      <c r="EHV3" s="300"/>
      <c r="EHW3" s="300"/>
      <c r="EHX3" s="300"/>
      <c r="EHY3" s="300"/>
      <c r="EHZ3" s="300"/>
      <c r="EIA3" s="300"/>
      <c r="EIB3" s="300"/>
      <c r="EIC3" s="300"/>
      <c r="EID3" s="300"/>
      <c r="EIE3" s="300"/>
      <c r="EIF3" s="300"/>
      <c r="EIG3" s="300"/>
      <c r="EIH3" s="300"/>
      <c r="EII3" s="300"/>
      <c r="EIJ3" s="300"/>
      <c r="EIK3" s="300"/>
      <c r="EIL3" s="300"/>
      <c r="EIM3" s="300"/>
      <c r="EIN3" s="300"/>
      <c r="EIO3" s="300"/>
      <c r="EIP3" s="300"/>
      <c r="EIQ3" s="300"/>
      <c r="EIR3" s="300"/>
      <c r="EIS3" s="300"/>
      <c r="EIT3" s="300"/>
      <c r="EIU3" s="300"/>
      <c r="EIV3" s="300"/>
      <c r="EIW3" s="300"/>
      <c r="EIX3" s="300"/>
      <c r="EIY3" s="300"/>
      <c r="EIZ3" s="300"/>
      <c r="EJA3" s="300"/>
      <c r="EJB3" s="300"/>
      <c r="EJC3" s="300"/>
      <c r="EJD3" s="300"/>
      <c r="EJE3" s="300"/>
      <c r="EJF3" s="300"/>
      <c r="EJG3" s="300"/>
      <c r="EJH3" s="300"/>
      <c r="EJI3" s="300"/>
      <c r="EJJ3" s="300"/>
      <c r="EJK3" s="300"/>
      <c r="EJL3" s="300"/>
      <c r="EJM3" s="300"/>
      <c r="EJN3" s="300"/>
      <c r="EJO3" s="300"/>
      <c r="EJP3" s="300"/>
      <c r="EJQ3" s="300"/>
      <c r="EJR3" s="300"/>
      <c r="EJS3" s="300"/>
      <c r="EJT3" s="300"/>
      <c r="EJU3" s="300"/>
      <c r="EJV3" s="300"/>
      <c r="EJW3" s="300"/>
      <c r="EJX3" s="300"/>
      <c r="EJY3" s="300"/>
      <c r="EJZ3" s="301"/>
      <c r="EKA3" s="300"/>
      <c r="EKB3" s="300"/>
      <c r="EKC3" s="300"/>
      <c r="EKD3" s="300"/>
      <c r="EKE3" s="300"/>
      <c r="EKF3" s="300"/>
      <c r="EKG3" s="300"/>
      <c r="EKH3" s="300"/>
      <c r="EKI3" s="300"/>
      <c r="EKJ3" s="300"/>
      <c r="EKK3" s="300"/>
      <c r="EKL3" s="301"/>
      <c r="EKM3" s="300"/>
      <c r="EKN3" s="300"/>
      <c r="EKO3" s="300"/>
      <c r="EKP3" s="300"/>
      <c r="EKQ3" s="300"/>
      <c r="EKR3" s="300"/>
      <c r="EKS3" s="300"/>
      <c r="EKT3" s="300"/>
      <c r="EKU3" s="300"/>
      <c r="EKV3" s="300"/>
      <c r="EKW3" s="300"/>
      <c r="EKX3" s="300"/>
      <c r="EKY3" s="300"/>
      <c r="EKZ3" s="300"/>
      <c r="ELA3" s="300"/>
      <c r="ELB3" s="300"/>
      <c r="ELC3" s="300"/>
      <c r="ELD3" s="300"/>
      <c r="ELE3" s="300"/>
      <c r="ELF3" s="300"/>
      <c r="ELG3" s="300"/>
      <c r="ELH3" s="300"/>
      <c r="ELI3" s="300"/>
      <c r="ELJ3" s="300"/>
      <c r="ELK3" s="300"/>
      <c r="ELL3" s="300"/>
      <c r="ELM3" s="300"/>
      <c r="ELN3" s="300"/>
      <c r="ELO3" s="300"/>
      <c r="ELP3" s="300"/>
      <c r="ELQ3" s="300"/>
      <c r="ELR3" s="300"/>
      <c r="ELS3" s="300"/>
      <c r="ELT3" s="300"/>
      <c r="ELU3" s="300"/>
      <c r="ELV3" s="300"/>
      <c r="ELW3" s="300"/>
      <c r="ELX3" s="300"/>
      <c r="ELY3" s="300"/>
      <c r="ELZ3" s="300"/>
      <c r="EMA3" s="300"/>
      <c r="EMB3" s="300"/>
      <c r="EMC3" s="300"/>
      <c r="EMD3" s="300"/>
      <c r="EME3" s="300"/>
      <c r="EMF3" s="300"/>
      <c r="EMG3" s="300"/>
      <c r="EMH3" s="300"/>
      <c r="EMI3" s="300"/>
      <c r="EMJ3" s="300"/>
      <c r="EMK3" s="300"/>
      <c r="EML3" s="300"/>
      <c r="EMM3" s="300"/>
      <c r="EMN3" s="300"/>
      <c r="EMO3" s="300"/>
      <c r="EMP3" s="300"/>
      <c r="EMQ3" s="300"/>
      <c r="EMR3" s="300"/>
      <c r="EMS3" s="300"/>
      <c r="EMT3" s="300"/>
      <c r="EMU3" s="300"/>
      <c r="EMV3" s="300"/>
      <c r="EMW3" s="300"/>
      <c r="EMX3" s="300"/>
      <c r="EMY3" s="300"/>
      <c r="EMZ3" s="300"/>
      <c r="ENA3" s="300"/>
      <c r="ENB3" s="300"/>
      <c r="ENC3" s="300"/>
      <c r="END3" s="300"/>
      <c r="ENE3" s="300"/>
      <c r="ENF3" s="300"/>
      <c r="ENG3" s="300"/>
      <c r="ENH3" s="300"/>
      <c r="ENI3" s="300"/>
      <c r="ENJ3" s="300"/>
      <c r="ENK3" s="300"/>
      <c r="ENL3" s="300"/>
      <c r="ENM3" s="300"/>
      <c r="ENN3" s="300"/>
      <c r="ENO3" s="300"/>
      <c r="ENP3" s="300"/>
      <c r="ENQ3" s="300"/>
      <c r="ENR3" s="300"/>
      <c r="ENS3" s="300"/>
      <c r="ENT3" s="300"/>
      <c r="ENU3" s="300"/>
      <c r="ENV3" s="300"/>
      <c r="ENW3" s="300"/>
      <c r="ENX3" s="300"/>
      <c r="ENY3" s="300"/>
      <c r="ENZ3" s="300"/>
      <c r="EOA3" s="300"/>
      <c r="EOB3" s="300"/>
      <c r="EOC3" s="300"/>
      <c r="EOD3" s="300"/>
      <c r="EOE3" s="300"/>
      <c r="EOF3" s="300"/>
      <c r="EOG3" s="301"/>
      <c r="EOH3" s="300"/>
      <c r="EOI3" s="300"/>
      <c r="EOJ3" s="300"/>
      <c r="EOK3" s="300"/>
      <c r="EOL3" s="300"/>
      <c r="EOM3" s="300"/>
      <c r="EON3" s="300"/>
      <c r="EOO3" s="300"/>
      <c r="EOP3" s="300"/>
      <c r="EOQ3" s="300"/>
      <c r="EOR3" s="300"/>
      <c r="EOS3" s="301"/>
      <c r="EOT3" s="300"/>
      <c r="EOU3" s="300"/>
      <c r="EOV3" s="300"/>
      <c r="EOW3" s="300"/>
      <c r="EOX3" s="300"/>
      <c r="EOY3" s="300"/>
      <c r="EOZ3" s="300"/>
      <c r="EPA3" s="300"/>
      <c r="EPB3" s="300"/>
      <c r="EPC3" s="300"/>
      <c r="EPD3" s="300"/>
      <c r="EPE3" s="300"/>
      <c r="EPF3" s="300"/>
      <c r="EPG3" s="300"/>
      <c r="EPH3" s="300"/>
      <c r="EPI3" s="300"/>
      <c r="EPJ3" s="300"/>
      <c r="EPK3" s="300"/>
      <c r="EPL3" s="300"/>
      <c r="EPM3" s="300"/>
      <c r="EPN3" s="300"/>
      <c r="EPO3" s="300"/>
      <c r="EPP3" s="300"/>
      <c r="EPQ3" s="300"/>
      <c r="EPR3" s="300"/>
      <c r="EPS3" s="300"/>
      <c r="EPT3" s="300"/>
      <c r="EPU3" s="300"/>
      <c r="EPV3" s="300"/>
      <c r="EPW3" s="300"/>
      <c r="EPX3" s="300"/>
      <c r="EPY3" s="300"/>
      <c r="EPZ3" s="300"/>
      <c r="EQA3" s="300"/>
      <c r="EQB3" s="300"/>
      <c r="EQC3" s="300"/>
      <c r="EQD3" s="300"/>
      <c r="EQE3" s="300"/>
      <c r="EQF3" s="300"/>
      <c r="EQG3" s="300"/>
      <c r="EQH3" s="300"/>
      <c r="EQI3" s="300"/>
      <c r="EQJ3" s="300"/>
      <c r="EQK3" s="300"/>
      <c r="EQL3" s="300"/>
      <c r="EQM3" s="300"/>
      <c r="EQN3" s="300"/>
      <c r="EQO3" s="300"/>
      <c r="EQP3" s="300"/>
      <c r="EQQ3" s="300"/>
      <c r="EQR3" s="300"/>
      <c r="EQS3" s="300"/>
      <c r="EQT3" s="300"/>
      <c r="EQU3" s="300"/>
      <c r="EQV3" s="300"/>
      <c r="EQW3" s="300"/>
      <c r="EQX3" s="300"/>
      <c r="EQY3" s="300"/>
      <c r="EQZ3" s="300"/>
      <c r="ERA3" s="300"/>
      <c r="ERB3" s="300"/>
      <c r="ERC3" s="300"/>
      <c r="ERD3" s="300"/>
      <c r="ERE3" s="300"/>
      <c r="ERF3" s="300"/>
      <c r="ERG3" s="300"/>
      <c r="ERH3" s="300"/>
      <c r="ERI3" s="300"/>
      <c r="ERJ3" s="300"/>
      <c r="ERK3" s="300"/>
      <c r="ERL3" s="300"/>
      <c r="ERM3" s="300"/>
      <c r="ERN3" s="300"/>
      <c r="ERO3" s="300"/>
      <c r="ERP3" s="300"/>
      <c r="ERQ3" s="300"/>
      <c r="ERR3" s="300"/>
      <c r="ERS3" s="300"/>
      <c r="ERT3" s="300"/>
      <c r="ERU3" s="300"/>
      <c r="ERV3" s="300"/>
      <c r="ERW3" s="300"/>
      <c r="ERX3" s="300"/>
      <c r="ERY3" s="300"/>
      <c r="ERZ3" s="300"/>
      <c r="ESA3" s="300"/>
      <c r="ESB3" s="300"/>
      <c r="ESC3" s="300"/>
      <c r="ESD3" s="300"/>
      <c r="ESE3" s="300"/>
      <c r="ESF3" s="300"/>
      <c r="ESG3" s="300"/>
      <c r="ESH3" s="300"/>
      <c r="ESI3" s="300"/>
      <c r="ESJ3" s="300"/>
      <c r="ESK3" s="300"/>
      <c r="ESL3" s="300"/>
      <c r="ESM3" s="300"/>
      <c r="ESN3" s="301"/>
      <c r="ESO3" s="300"/>
      <c r="ESP3" s="300"/>
      <c r="ESQ3" s="300"/>
      <c r="ESR3" s="300"/>
      <c r="ESS3" s="300"/>
      <c r="EST3" s="300"/>
      <c r="ESU3" s="300"/>
      <c r="ESV3" s="300"/>
      <c r="ESW3" s="300"/>
      <c r="ESX3" s="300"/>
      <c r="ESY3" s="300"/>
      <c r="ESZ3" s="301"/>
      <c r="ETA3" s="300"/>
      <c r="ETB3" s="300"/>
      <c r="ETC3" s="300"/>
      <c r="ETD3" s="300"/>
      <c r="ETE3" s="300"/>
      <c r="ETF3" s="300"/>
      <c r="ETG3" s="300"/>
      <c r="ETH3" s="300"/>
      <c r="ETI3" s="300"/>
      <c r="ETJ3" s="300"/>
      <c r="ETK3" s="300"/>
      <c r="ETL3" s="300"/>
      <c r="ETM3" s="300"/>
      <c r="ETN3" s="300"/>
      <c r="ETO3" s="300"/>
      <c r="ETP3" s="300"/>
      <c r="ETQ3" s="300"/>
      <c r="ETR3" s="300"/>
      <c r="ETS3" s="300"/>
      <c r="ETT3" s="300"/>
      <c r="ETU3" s="300"/>
      <c r="ETV3" s="300"/>
      <c r="ETW3" s="300"/>
      <c r="ETX3" s="300"/>
      <c r="ETY3" s="300"/>
      <c r="ETZ3" s="300"/>
      <c r="EUA3" s="300"/>
      <c r="EUB3" s="300"/>
      <c r="EUC3" s="300"/>
      <c r="EUD3" s="300"/>
      <c r="EUE3" s="300"/>
      <c r="EUF3" s="300"/>
      <c r="EUG3" s="300"/>
      <c r="EUH3" s="300"/>
      <c r="EUI3" s="300"/>
      <c r="EUJ3" s="300"/>
      <c r="EUK3" s="300"/>
      <c r="EUL3" s="300"/>
      <c r="EUM3" s="300"/>
      <c r="EUN3" s="300"/>
      <c r="EUO3" s="300"/>
      <c r="EUP3" s="300"/>
      <c r="EUQ3" s="300"/>
      <c r="EUR3" s="300"/>
      <c r="EUS3" s="300"/>
      <c r="EUT3" s="300"/>
      <c r="EUU3" s="300"/>
      <c r="EUV3" s="300"/>
      <c r="EUW3" s="300"/>
      <c r="EUX3" s="300"/>
      <c r="EUY3" s="300"/>
      <c r="EUZ3" s="300"/>
      <c r="EVA3" s="300"/>
      <c r="EVB3" s="300"/>
      <c r="EVC3" s="300"/>
      <c r="EVD3" s="300"/>
      <c r="EVE3" s="300"/>
      <c r="EVF3" s="300"/>
      <c r="EVG3" s="300"/>
      <c r="EVH3" s="300"/>
      <c r="EVI3" s="300"/>
      <c r="EVJ3" s="300"/>
      <c r="EVK3" s="300"/>
      <c r="EVL3" s="300"/>
      <c r="EVM3" s="300"/>
      <c r="EVN3" s="300"/>
      <c r="EVO3" s="300"/>
      <c r="EVP3" s="300"/>
      <c r="EVQ3" s="300"/>
      <c r="EVR3" s="300"/>
      <c r="EVS3" s="300"/>
      <c r="EVT3" s="300"/>
      <c r="EVU3" s="300"/>
      <c r="EVV3" s="300"/>
      <c r="EVW3" s="300"/>
      <c r="EVX3" s="300"/>
      <c r="EVY3" s="300"/>
      <c r="EVZ3" s="300"/>
      <c r="EWA3" s="300"/>
      <c r="EWB3" s="300"/>
      <c r="EWC3" s="300"/>
      <c r="EWD3" s="300"/>
      <c r="EWE3" s="300"/>
      <c r="EWF3" s="300"/>
      <c r="EWG3" s="300"/>
      <c r="EWH3" s="300"/>
      <c r="EWI3" s="300"/>
      <c r="EWJ3" s="300"/>
      <c r="EWK3" s="300"/>
      <c r="EWL3" s="300"/>
      <c r="EWM3" s="300"/>
      <c r="EWN3" s="300"/>
      <c r="EWO3" s="300"/>
      <c r="EWP3" s="300"/>
      <c r="EWQ3" s="300"/>
      <c r="EWR3" s="300"/>
      <c r="EWS3" s="300"/>
      <c r="EWT3" s="300"/>
      <c r="EWU3" s="301"/>
      <c r="EWV3" s="300"/>
      <c r="EWW3" s="300"/>
      <c r="EWX3" s="300"/>
      <c r="EWY3" s="300"/>
      <c r="EWZ3" s="300"/>
      <c r="EXA3" s="300"/>
      <c r="EXB3" s="300"/>
      <c r="EXC3" s="300"/>
      <c r="EXD3" s="300"/>
      <c r="EXE3" s="300"/>
      <c r="EXF3" s="300"/>
      <c r="EXG3" s="301"/>
      <c r="EXH3" s="300"/>
      <c r="EXI3" s="300"/>
      <c r="EXJ3" s="300"/>
      <c r="EXK3" s="300"/>
      <c r="EXL3" s="300"/>
      <c r="EXM3" s="300"/>
      <c r="EXN3" s="300"/>
      <c r="EXO3" s="300"/>
      <c r="EXP3" s="300"/>
      <c r="EXQ3" s="300"/>
      <c r="EXR3" s="300"/>
      <c r="EXS3" s="300"/>
      <c r="EXT3" s="300"/>
      <c r="EXU3" s="300"/>
      <c r="EXV3" s="300"/>
      <c r="EXW3" s="300"/>
      <c r="EXX3" s="300"/>
      <c r="EXY3" s="300"/>
      <c r="EXZ3" s="300"/>
      <c r="EYA3" s="300"/>
      <c r="EYB3" s="300"/>
      <c r="EYC3" s="300"/>
      <c r="EYD3" s="300"/>
      <c r="EYE3" s="300"/>
      <c r="EYF3" s="300"/>
      <c r="EYG3" s="300"/>
      <c r="EYH3" s="300"/>
      <c r="EYI3" s="300"/>
      <c r="EYJ3" s="300"/>
      <c r="EYK3" s="300"/>
      <c r="EYL3" s="300"/>
      <c r="EYM3" s="300"/>
      <c r="EYN3" s="300"/>
      <c r="EYO3" s="300"/>
      <c r="EYP3" s="300"/>
      <c r="EYQ3" s="300"/>
      <c r="EYR3" s="300"/>
      <c r="EYS3" s="300"/>
      <c r="EYT3" s="300"/>
      <c r="EYU3" s="300"/>
      <c r="EYV3" s="300"/>
      <c r="EYW3" s="300"/>
      <c r="EYX3" s="300"/>
      <c r="EYY3" s="300"/>
      <c r="EYZ3" s="300"/>
      <c r="EZA3" s="300"/>
      <c r="EZB3" s="300"/>
      <c r="EZC3" s="300"/>
      <c r="EZD3" s="300"/>
      <c r="EZE3" s="300"/>
      <c r="EZF3" s="300"/>
      <c r="EZG3" s="300"/>
      <c r="EZH3" s="300"/>
      <c r="EZI3" s="300"/>
      <c r="EZJ3" s="300"/>
      <c r="EZK3" s="300"/>
      <c r="EZL3" s="300"/>
      <c r="EZM3" s="300"/>
      <c r="EZN3" s="300"/>
      <c r="EZO3" s="300"/>
      <c r="EZP3" s="300"/>
      <c r="EZQ3" s="300"/>
      <c r="EZR3" s="300"/>
      <c r="EZS3" s="300"/>
      <c r="EZT3" s="300"/>
      <c r="EZU3" s="300"/>
      <c r="EZV3" s="300"/>
      <c r="EZW3" s="300"/>
      <c r="EZX3" s="300"/>
      <c r="EZY3" s="300"/>
      <c r="EZZ3" s="300"/>
      <c r="FAA3" s="300"/>
      <c r="FAB3" s="300"/>
      <c r="FAC3" s="300"/>
      <c r="FAD3" s="300"/>
      <c r="FAE3" s="300"/>
      <c r="FAF3" s="300"/>
      <c r="FAG3" s="300"/>
      <c r="FAH3" s="300"/>
      <c r="FAI3" s="300"/>
      <c r="FAJ3" s="300"/>
      <c r="FAK3" s="300"/>
      <c r="FAL3" s="300"/>
      <c r="FAM3" s="300"/>
      <c r="FAN3" s="300"/>
      <c r="FAO3" s="300"/>
      <c r="FAP3" s="300"/>
      <c r="FAQ3" s="300"/>
      <c r="FAR3" s="300"/>
      <c r="FAS3" s="300"/>
      <c r="FAT3" s="300"/>
      <c r="FAU3" s="300"/>
      <c r="FAV3" s="300"/>
      <c r="FAW3" s="300"/>
      <c r="FAX3" s="300"/>
      <c r="FAY3" s="300"/>
      <c r="FAZ3" s="300"/>
      <c r="FBA3" s="300"/>
      <c r="FBB3" s="301"/>
      <c r="FBC3" s="300"/>
      <c r="FBD3" s="300"/>
      <c r="FBE3" s="300"/>
      <c r="FBF3" s="300"/>
      <c r="FBG3" s="300"/>
      <c r="FBH3" s="300"/>
      <c r="FBI3" s="300"/>
      <c r="FBJ3" s="300"/>
      <c r="FBK3" s="300"/>
      <c r="FBL3" s="300"/>
      <c r="FBM3" s="300"/>
      <c r="FBN3" s="301"/>
      <c r="FBO3" s="300"/>
      <c r="FBP3" s="300"/>
      <c r="FBQ3" s="300"/>
      <c r="FBR3" s="300"/>
      <c r="FBS3" s="300"/>
      <c r="FBT3" s="300"/>
      <c r="FBU3" s="300"/>
      <c r="FBV3" s="300"/>
      <c r="FBW3" s="300"/>
      <c r="FBX3" s="300"/>
      <c r="FBY3" s="300"/>
      <c r="FBZ3" s="300"/>
      <c r="FCA3" s="300"/>
      <c r="FCB3" s="300"/>
      <c r="FCC3" s="300"/>
      <c r="FCD3" s="300"/>
      <c r="FCE3" s="300"/>
      <c r="FCF3" s="300"/>
      <c r="FCG3" s="300"/>
      <c r="FCH3" s="300"/>
      <c r="FCI3" s="300"/>
      <c r="FCJ3" s="300"/>
      <c r="FCK3" s="300"/>
      <c r="FCL3" s="300"/>
      <c r="FCM3" s="300"/>
      <c r="FCN3" s="300"/>
      <c r="FCO3" s="300"/>
      <c r="FCP3" s="300"/>
      <c r="FCQ3" s="300"/>
      <c r="FCR3" s="300"/>
      <c r="FCS3" s="300"/>
      <c r="FCT3" s="300"/>
      <c r="FCU3" s="300"/>
      <c r="FCV3" s="300"/>
      <c r="FCW3" s="300"/>
      <c r="FCX3" s="300"/>
      <c r="FCY3" s="300"/>
      <c r="FCZ3" s="300"/>
      <c r="FDA3" s="300"/>
      <c r="FDB3" s="300"/>
      <c r="FDC3" s="300"/>
      <c r="FDD3" s="300"/>
      <c r="FDE3" s="300"/>
      <c r="FDF3" s="300"/>
      <c r="FDG3" s="300"/>
      <c r="FDH3" s="300"/>
      <c r="FDI3" s="300"/>
      <c r="FDJ3" s="300"/>
      <c r="FDK3" s="300"/>
      <c r="FDL3" s="300"/>
      <c r="FDM3" s="300"/>
      <c r="FDN3" s="300"/>
      <c r="FDO3" s="300"/>
      <c r="FDP3" s="300"/>
      <c r="FDQ3" s="300"/>
      <c r="FDR3" s="300"/>
      <c r="FDS3" s="300"/>
      <c r="FDT3" s="300"/>
      <c r="FDU3" s="300"/>
      <c r="FDV3" s="300"/>
      <c r="FDW3" s="300"/>
      <c r="FDX3" s="300"/>
      <c r="FDY3" s="300"/>
      <c r="FDZ3" s="300"/>
      <c r="FEA3" s="300"/>
      <c r="FEB3" s="300"/>
      <c r="FEC3" s="300"/>
      <c r="FED3" s="300"/>
      <c r="FEE3" s="300"/>
      <c r="FEF3" s="300"/>
      <c r="FEG3" s="300"/>
      <c r="FEH3" s="300"/>
      <c r="FEI3" s="300"/>
      <c r="FEJ3" s="300"/>
      <c r="FEK3" s="300"/>
      <c r="FEL3" s="300"/>
      <c r="FEM3" s="300"/>
      <c r="FEN3" s="300"/>
      <c r="FEO3" s="300"/>
      <c r="FEP3" s="300"/>
      <c r="FEQ3" s="300"/>
      <c r="FER3" s="300"/>
      <c r="FES3" s="300"/>
      <c r="FET3" s="300"/>
      <c r="FEU3" s="300"/>
      <c r="FEV3" s="300"/>
      <c r="FEW3" s="300"/>
      <c r="FEX3" s="300"/>
      <c r="FEY3" s="300"/>
      <c r="FEZ3" s="300"/>
      <c r="FFA3" s="300"/>
      <c r="FFB3" s="300"/>
      <c r="FFC3" s="300"/>
      <c r="FFD3" s="300"/>
      <c r="FFE3" s="300"/>
      <c r="FFF3" s="300"/>
      <c r="FFG3" s="300"/>
      <c r="FFH3" s="300"/>
      <c r="FFI3" s="301"/>
      <c r="FFJ3" s="300"/>
      <c r="FFK3" s="300"/>
      <c r="FFL3" s="300"/>
      <c r="FFM3" s="300"/>
      <c r="FFN3" s="300"/>
      <c r="FFO3" s="300"/>
      <c r="FFP3" s="300"/>
      <c r="FFQ3" s="300"/>
      <c r="FFR3" s="300"/>
      <c r="FFS3" s="300"/>
      <c r="FFT3" s="300"/>
      <c r="FFU3" s="301"/>
      <c r="FFV3" s="300"/>
      <c r="FFW3" s="300"/>
      <c r="FFX3" s="300"/>
      <c r="FFY3" s="300"/>
      <c r="FFZ3" s="300"/>
      <c r="FGA3" s="300"/>
      <c r="FGB3" s="300"/>
      <c r="FGC3" s="300"/>
      <c r="FGD3" s="300"/>
      <c r="FGE3" s="300"/>
      <c r="FGF3" s="300"/>
      <c r="FGG3" s="300"/>
      <c r="FGH3" s="300"/>
      <c r="FGI3" s="300"/>
      <c r="FGJ3" s="300"/>
      <c r="FGK3" s="300"/>
      <c r="FGL3" s="300"/>
      <c r="FGM3" s="300"/>
      <c r="FGN3" s="300"/>
      <c r="FGO3" s="300"/>
      <c r="FGP3" s="300"/>
      <c r="FGQ3" s="300"/>
      <c r="FGR3" s="300"/>
      <c r="FGS3" s="300"/>
      <c r="FGT3" s="300"/>
      <c r="FGU3" s="300"/>
      <c r="FGV3" s="300"/>
      <c r="FGW3" s="300"/>
      <c r="FGX3" s="300"/>
      <c r="FGY3" s="300"/>
      <c r="FGZ3" s="300"/>
      <c r="FHA3" s="300"/>
      <c r="FHB3" s="300"/>
      <c r="FHC3" s="300"/>
      <c r="FHD3" s="300"/>
      <c r="FHE3" s="300"/>
      <c r="FHF3" s="300"/>
      <c r="FHG3" s="300"/>
      <c r="FHH3" s="300"/>
      <c r="FHI3" s="300"/>
      <c r="FHJ3" s="300"/>
      <c r="FHK3" s="300"/>
      <c r="FHL3" s="300"/>
      <c r="FHM3" s="300"/>
      <c r="FHN3" s="300"/>
      <c r="FHO3" s="300"/>
      <c r="FHP3" s="300"/>
      <c r="FHQ3" s="300"/>
      <c r="FHR3" s="300"/>
      <c r="FHS3" s="300"/>
      <c r="FHT3" s="300"/>
      <c r="FHU3" s="300"/>
      <c r="FHV3" s="300"/>
      <c r="FHW3" s="300"/>
      <c r="FHX3" s="300"/>
      <c r="FHY3" s="300"/>
      <c r="FHZ3" s="300"/>
      <c r="FIA3" s="300"/>
      <c r="FIB3" s="300"/>
      <c r="FIC3" s="300"/>
      <c r="FID3" s="300"/>
      <c r="FIE3" s="300"/>
      <c r="FIF3" s="300"/>
      <c r="FIG3" s="300"/>
      <c r="FIH3" s="300"/>
      <c r="FII3" s="300"/>
      <c r="FIJ3" s="300"/>
      <c r="FIK3" s="300"/>
      <c r="FIL3" s="300"/>
      <c r="FIM3" s="300"/>
      <c r="FIN3" s="300"/>
      <c r="FIO3" s="300"/>
      <c r="FIP3" s="300"/>
      <c r="FIQ3" s="300"/>
      <c r="FIR3" s="300"/>
      <c r="FIS3" s="300"/>
      <c r="FIT3" s="300"/>
      <c r="FIU3" s="300"/>
      <c r="FIV3" s="300"/>
      <c r="FIW3" s="300"/>
      <c r="FIX3" s="300"/>
      <c r="FIY3" s="300"/>
      <c r="FIZ3" s="300"/>
      <c r="FJA3" s="300"/>
      <c r="FJB3" s="300"/>
      <c r="FJC3" s="300"/>
      <c r="FJD3" s="300"/>
      <c r="FJE3" s="300"/>
      <c r="FJF3" s="300"/>
      <c r="FJG3" s="300"/>
      <c r="FJH3" s="300"/>
      <c r="FJI3" s="300"/>
      <c r="FJJ3" s="300"/>
      <c r="FJK3" s="300"/>
      <c r="FJL3" s="300"/>
      <c r="FJM3" s="300"/>
      <c r="FJN3" s="300"/>
      <c r="FJO3" s="300"/>
      <c r="FJP3" s="301"/>
      <c r="FJQ3" s="300"/>
      <c r="FJR3" s="300"/>
      <c r="FJS3" s="300"/>
      <c r="FJT3" s="300"/>
      <c r="FJU3" s="300"/>
      <c r="FJV3" s="300"/>
      <c r="FJW3" s="300"/>
      <c r="FJX3" s="300"/>
      <c r="FJY3" s="300"/>
      <c r="FJZ3" s="300"/>
      <c r="FKA3" s="300"/>
      <c r="FKB3" s="301"/>
      <c r="FKC3" s="300"/>
      <c r="FKD3" s="300"/>
      <c r="FKE3" s="300"/>
      <c r="FKF3" s="300"/>
      <c r="FKG3" s="300"/>
      <c r="FKH3" s="300"/>
      <c r="FKI3" s="300"/>
      <c r="FKJ3" s="300"/>
      <c r="FKK3" s="300"/>
      <c r="FKL3" s="300"/>
      <c r="FKM3" s="300"/>
      <c r="FKN3" s="300"/>
      <c r="FKO3" s="300"/>
      <c r="FKP3" s="300"/>
      <c r="FKQ3" s="300"/>
      <c r="FKR3" s="300"/>
      <c r="FKS3" s="300"/>
      <c r="FKT3" s="300"/>
      <c r="FKU3" s="300"/>
      <c r="FKV3" s="300"/>
      <c r="FKW3" s="300"/>
      <c r="FKX3" s="300"/>
      <c r="FKY3" s="300"/>
      <c r="FKZ3" s="300"/>
      <c r="FLA3" s="300"/>
      <c r="FLB3" s="300"/>
      <c r="FLC3" s="300"/>
      <c r="FLD3" s="300"/>
      <c r="FLE3" s="300"/>
      <c r="FLF3" s="300"/>
      <c r="FLG3" s="300"/>
      <c r="FLH3" s="300"/>
      <c r="FLI3" s="300"/>
      <c r="FLJ3" s="300"/>
      <c r="FLK3" s="300"/>
      <c r="FLL3" s="300"/>
      <c r="FLM3" s="300"/>
      <c r="FLN3" s="300"/>
      <c r="FLO3" s="300"/>
      <c r="FLP3" s="300"/>
      <c r="FLQ3" s="300"/>
      <c r="FLR3" s="300"/>
      <c r="FLS3" s="300"/>
      <c r="FLT3" s="300"/>
      <c r="FLU3" s="300"/>
      <c r="FLV3" s="300"/>
      <c r="FLW3" s="300"/>
      <c r="FLX3" s="300"/>
      <c r="FLY3" s="300"/>
      <c r="FLZ3" s="300"/>
      <c r="FMA3" s="300"/>
      <c r="FMB3" s="300"/>
      <c r="FMC3" s="300"/>
      <c r="FMD3" s="300"/>
      <c r="FME3" s="300"/>
      <c r="FMF3" s="300"/>
      <c r="FMG3" s="300"/>
      <c r="FMH3" s="300"/>
      <c r="FMI3" s="300"/>
      <c r="FMJ3" s="300"/>
      <c r="FMK3" s="300"/>
      <c r="FML3" s="300"/>
      <c r="FMM3" s="300"/>
      <c r="FMN3" s="300"/>
      <c r="FMO3" s="300"/>
      <c r="FMP3" s="300"/>
      <c r="FMQ3" s="300"/>
      <c r="FMR3" s="300"/>
      <c r="FMS3" s="300"/>
      <c r="FMT3" s="300"/>
      <c r="FMU3" s="300"/>
      <c r="FMV3" s="300"/>
      <c r="FMW3" s="300"/>
      <c r="FMX3" s="300"/>
      <c r="FMY3" s="300"/>
      <c r="FMZ3" s="300"/>
      <c r="FNA3" s="300"/>
      <c r="FNB3" s="300"/>
      <c r="FNC3" s="300"/>
      <c r="FND3" s="300"/>
      <c r="FNE3" s="300"/>
      <c r="FNF3" s="300"/>
      <c r="FNG3" s="300"/>
      <c r="FNH3" s="300"/>
      <c r="FNI3" s="300"/>
      <c r="FNJ3" s="300"/>
      <c r="FNK3" s="300"/>
      <c r="FNL3" s="300"/>
      <c r="FNM3" s="300"/>
      <c r="FNN3" s="300"/>
      <c r="FNO3" s="300"/>
      <c r="FNP3" s="300"/>
      <c r="FNQ3" s="300"/>
      <c r="FNR3" s="300"/>
      <c r="FNS3" s="300"/>
      <c r="FNT3" s="300"/>
      <c r="FNU3" s="300"/>
      <c r="FNV3" s="300"/>
      <c r="FNW3" s="301"/>
      <c r="FNX3" s="300"/>
      <c r="FNY3" s="300"/>
      <c r="FNZ3" s="300"/>
      <c r="FOA3" s="300"/>
      <c r="FOB3" s="300"/>
      <c r="FOC3" s="300"/>
      <c r="FOD3" s="300"/>
      <c r="FOE3" s="300"/>
      <c r="FOF3" s="300"/>
      <c r="FOG3" s="300"/>
      <c r="FOH3" s="300"/>
      <c r="FOI3" s="301"/>
      <c r="FOJ3" s="300"/>
      <c r="FOK3" s="300"/>
      <c r="FOL3" s="300"/>
      <c r="FOM3" s="300"/>
      <c r="FON3" s="300"/>
      <c r="FOO3" s="300"/>
      <c r="FOP3" s="300"/>
      <c r="FOQ3" s="300"/>
      <c r="FOR3" s="300"/>
      <c r="FOS3" s="300"/>
      <c r="FOT3" s="300"/>
      <c r="FOU3" s="300"/>
      <c r="FOV3" s="300"/>
      <c r="FOW3" s="300"/>
      <c r="FOX3" s="300"/>
      <c r="FOY3" s="300"/>
      <c r="FOZ3" s="300"/>
      <c r="FPA3" s="300"/>
      <c r="FPB3" s="300"/>
      <c r="FPC3" s="300"/>
      <c r="FPD3" s="300"/>
      <c r="FPE3" s="300"/>
      <c r="FPF3" s="300"/>
      <c r="FPG3" s="300"/>
      <c r="FPH3" s="300"/>
      <c r="FPI3" s="300"/>
      <c r="FPJ3" s="300"/>
      <c r="FPK3" s="300"/>
      <c r="FPL3" s="300"/>
      <c r="FPM3" s="300"/>
      <c r="FPN3" s="300"/>
      <c r="FPO3" s="300"/>
      <c r="FPP3" s="300"/>
      <c r="FPQ3" s="300"/>
      <c r="FPR3" s="300"/>
      <c r="FPS3" s="300"/>
      <c r="FPT3" s="300"/>
      <c r="FPU3" s="300"/>
      <c r="FPV3" s="300"/>
      <c r="FPW3" s="300"/>
      <c r="FPX3" s="300"/>
      <c r="FPY3" s="300"/>
      <c r="FPZ3" s="300"/>
      <c r="FQA3" s="300"/>
      <c r="FQB3" s="300"/>
      <c r="FQC3" s="300"/>
      <c r="FQD3" s="300"/>
      <c r="FQE3" s="300"/>
      <c r="FQF3" s="300"/>
      <c r="FQG3" s="300"/>
      <c r="FQH3" s="300"/>
      <c r="FQI3" s="300"/>
      <c r="FQJ3" s="300"/>
      <c r="FQK3" s="300"/>
      <c r="FQL3" s="300"/>
      <c r="FQM3" s="300"/>
      <c r="FQN3" s="300"/>
      <c r="FQO3" s="300"/>
      <c r="FQP3" s="300"/>
      <c r="FQQ3" s="300"/>
      <c r="FQR3" s="300"/>
      <c r="FQS3" s="300"/>
      <c r="FQT3" s="300"/>
      <c r="FQU3" s="300"/>
      <c r="FQV3" s="300"/>
      <c r="FQW3" s="300"/>
      <c r="FQX3" s="300"/>
      <c r="FQY3" s="300"/>
      <c r="FQZ3" s="300"/>
      <c r="FRA3" s="300"/>
      <c r="FRB3" s="300"/>
      <c r="FRC3" s="300"/>
      <c r="FRD3" s="300"/>
      <c r="FRE3" s="300"/>
      <c r="FRF3" s="300"/>
      <c r="FRG3" s="300"/>
      <c r="FRH3" s="300"/>
      <c r="FRI3" s="300"/>
      <c r="FRJ3" s="300"/>
      <c r="FRK3" s="300"/>
      <c r="FRL3" s="300"/>
      <c r="FRM3" s="300"/>
      <c r="FRN3" s="300"/>
      <c r="FRO3" s="300"/>
      <c r="FRP3" s="300"/>
      <c r="FRQ3" s="300"/>
      <c r="FRR3" s="300"/>
      <c r="FRS3" s="300"/>
      <c r="FRT3" s="300"/>
      <c r="FRU3" s="300"/>
      <c r="FRV3" s="300"/>
      <c r="FRW3" s="300"/>
      <c r="FRX3" s="300"/>
      <c r="FRY3" s="300"/>
      <c r="FRZ3" s="300"/>
      <c r="FSA3" s="300"/>
      <c r="FSB3" s="300"/>
      <c r="FSC3" s="300"/>
      <c r="FSD3" s="301"/>
      <c r="FSE3" s="300"/>
      <c r="FSF3" s="300"/>
      <c r="FSG3" s="300"/>
      <c r="FSH3" s="300"/>
      <c r="FSI3" s="300"/>
      <c r="FSJ3" s="300"/>
      <c r="FSK3" s="300"/>
      <c r="FSL3" s="300"/>
      <c r="FSM3" s="300"/>
      <c r="FSN3" s="300"/>
      <c r="FSO3" s="300"/>
      <c r="FSP3" s="301"/>
      <c r="FSQ3" s="300"/>
      <c r="FSR3" s="300"/>
      <c r="FSS3" s="300"/>
      <c r="FST3" s="300"/>
      <c r="FSU3" s="300"/>
      <c r="FSV3" s="300"/>
      <c r="FSW3" s="300"/>
      <c r="FSX3" s="300"/>
      <c r="FSY3" s="300"/>
      <c r="FSZ3" s="300"/>
      <c r="FTA3" s="300"/>
      <c r="FTB3" s="300"/>
      <c r="FTC3" s="300"/>
      <c r="FTD3" s="300"/>
      <c r="FTE3" s="300"/>
      <c r="FTF3" s="300"/>
      <c r="FTG3" s="300"/>
      <c r="FTH3" s="300"/>
      <c r="FTI3" s="300"/>
      <c r="FTJ3" s="300"/>
      <c r="FTK3" s="300"/>
      <c r="FTL3" s="300"/>
      <c r="FTM3" s="300"/>
      <c r="FTN3" s="300"/>
      <c r="FTO3" s="300"/>
      <c r="FTP3" s="300"/>
      <c r="FTQ3" s="300"/>
      <c r="FTR3" s="300"/>
      <c r="FTS3" s="300"/>
      <c r="FTT3" s="300"/>
      <c r="FTU3" s="300"/>
      <c r="FTV3" s="300"/>
      <c r="FTW3" s="300"/>
      <c r="FTX3" s="300"/>
      <c r="FTY3" s="300"/>
      <c r="FTZ3" s="300"/>
      <c r="FUA3" s="300"/>
      <c r="FUB3" s="300"/>
      <c r="FUC3" s="300"/>
      <c r="FUD3" s="300"/>
      <c r="FUE3" s="300"/>
      <c r="FUF3" s="300"/>
      <c r="FUG3" s="300"/>
      <c r="FUH3" s="300"/>
      <c r="FUI3" s="300"/>
      <c r="FUJ3" s="300"/>
      <c r="FUK3" s="300"/>
      <c r="FUL3" s="300"/>
      <c r="FUM3" s="300"/>
      <c r="FUN3" s="300"/>
      <c r="FUO3" s="300"/>
      <c r="FUP3" s="300"/>
      <c r="FUQ3" s="300"/>
      <c r="FUR3" s="300"/>
      <c r="FUS3" s="300"/>
      <c r="FUT3" s="300"/>
      <c r="FUU3" s="300"/>
      <c r="FUV3" s="300"/>
      <c r="FUW3" s="300"/>
      <c r="FUX3" s="300"/>
      <c r="FUY3" s="300"/>
      <c r="FUZ3" s="300"/>
      <c r="FVA3" s="300"/>
      <c r="FVB3" s="300"/>
      <c r="FVC3" s="300"/>
      <c r="FVD3" s="300"/>
      <c r="FVE3" s="300"/>
      <c r="FVF3" s="300"/>
      <c r="FVG3" s="300"/>
      <c r="FVH3" s="300"/>
      <c r="FVI3" s="300"/>
      <c r="FVJ3" s="300"/>
      <c r="FVK3" s="300"/>
      <c r="FVL3" s="300"/>
      <c r="FVM3" s="300"/>
      <c r="FVN3" s="300"/>
      <c r="FVO3" s="300"/>
      <c r="FVP3" s="300"/>
      <c r="FVQ3" s="300"/>
      <c r="FVR3" s="300"/>
      <c r="FVS3" s="300"/>
      <c r="FVT3" s="300"/>
      <c r="FVU3" s="300"/>
      <c r="FVV3" s="300"/>
      <c r="FVW3" s="300"/>
      <c r="FVX3" s="300"/>
      <c r="FVY3" s="300"/>
      <c r="FVZ3" s="300"/>
      <c r="FWA3" s="300"/>
      <c r="FWB3" s="300"/>
      <c r="FWC3" s="300"/>
      <c r="FWD3" s="300"/>
      <c r="FWE3" s="300"/>
      <c r="FWF3" s="300"/>
      <c r="FWG3" s="300"/>
      <c r="FWH3" s="300"/>
      <c r="FWI3" s="300"/>
      <c r="FWJ3" s="300"/>
      <c r="FWK3" s="301"/>
      <c r="FWL3" s="300"/>
      <c r="FWM3" s="300"/>
      <c r="FWN3" s="300"/>
      <c r="FWO3" s="300"/>
      <c r="FWP3" s="300"/>
      <c r="FWQ3" s="300"/>
      <c r="FWR3" s="300"/>
      <c r="FWS3" s="300"/>
      <c r="FWT3" s="300"/>
      <c r="FWU3" s="300"/>
      <c r="FWV3" s="300"/>
      <c r="FWW3" s="301"/>
      <c r="FWX3" s="300"/>
      <c r="FWY3" s="300"/>
      <c r="FWZ3" s="300"/>
      <c r="FXA3" s="300"/>
      <c r="FXB3" s="300"/>
      <c r="FXC3" s="300"/>
      <c r="FXD3" s="300"/>
      <c r="FXE3" s="300"/>
      <c r="FXF3" s="300"/>
      <c r="FXG3" s="300"/>
      <c r="FXH3" s="300"/>
      <c r="FXI3" s="300"/>
      <c r="FXJ3" s="300"/>
      <c r="FXK3" s="300"/>
      <c r="FXL3" s="300"/>
      <c r="FXM3" s="300"/>
      <c r="FXN3" s="300"/>
      <c r="FXO3" s="300"/>
      <c r="FXP3" s="300"/>
      <c r="FXQ3" s="300"/>
      <c r="FXR3" s="300"/>
      <c r="FXS3" s="300"/>
      <c r="FXT3" s="300"/>
      <c r="FXU3" s="300"/>
      <c r="FXV3" s="300"/>
      <c r="FXW3" s="300"/>
      <c r="FXX3" s="300"/>
      <c r="FXY3" s="300"/>
      <c r="FXZ3" s="300"/>
      <c r="FYA3" s="300"/>
      <c r="FYB3" s="300"/>
      <c r="FYC3" s="300"/>
      <c r="FYD3" s="300"/>
      <c r="FYE3" s="300"/>
      <c r="FYF3" s="300"/>
      <c r="FYG3" s="300"/>
      <c r="FYH3" s="300"/>
      <c r="FYI3" s="300"/>
      <c r="FYJ3" s="300"/>
      <c r="FYK3" s="300"/>
      <c r="FYL3" s="300"/>
      <c r="FYM3" s="300"/>
      <c r="FYN3" s="300"/>
      <c r="FYO3" s="300"/>
      <c r="FYP3" s="300"/>
      <c r="FYQ3" s="300"/>
      <c r="FYR3" s="300"/>
      <c r="FYS3" s="300"/>
      <c r="FYT3" s="300"/>
      <c r="FYU3" s="300"/>
      <c r="FYV3" s="300"/>
      <c r="FYW3" s="300"/>
      <c r="FYX3" s="300"/>
      <c r="FYY3" s="300"/>
      <c r="FYZ3" s="300"/>
      <c r="FZA3" s="300"/>
      <c r="FZB3" s="300"/>
      <c r="FZC3" s="300"/>
      <c r="FZD3" s="300"/>
      <c r="FZE3" s="300"/>
      <c r="FZF3" s="300"/>
      <c r="FZG3" s="300"/>
      <c r="FZH3" s="300"/>
      <c r="FZI3" s="300"/>
      <c r="FZJ3" s="300"/>
      <c r="FZK3" s="300"/>
      <c r="FZL3" s="300"/>
      <c r="FZM3" s="300"/>
      <c r="FZN3" s="300"/>
      <c r="FZO3" s="300"/>
      <c r="FZP3" s="300"/>
      <c r="FZQ3" s="300"/>
      <c r="FZR3" s="300"/>
      <c r="FZS3" s="300"/>
      <c r="FZT3" s="300"/>
      <c r="FZU3" s="300"/>
      <c r="FZV3" s="300"/>
      <c r="FZW3" s="300"/>
      <c r="FZX3" s="300"/>
      <c r="FZY3" s="300"/>
      <c r="FZZ3" s="300"/>
      <c r="GAA3" s="300"/>
      <c r="GAB3" s="300"/>
      <c r="GAC3" s="300"/>
      <c r="GAD3" s="300"/>
      <c r="GAE3" s="300"/>
      <c r="GAF3" s="300"/>
      <c r="GAG3" s="300"/>
      <c r="GAH3" s="300"/>
      <c r="GAI3" s="300"/>
      <c r="GAJ3" s="300"/>
      <c r="GAK3" s="300"/>
      <c r="GAL3" s="300"/>
      <c r="GAM3" s="300"/>
      <c r="GAN3" s="300"/>
      <c r="GAO3" s="300"/>
      <c r="GAP3" s="300"/>
      <c r="GAQ3" s="300"/>
      <c r="GAR3" s="301"/>
      <c r="GAS3" s="300"/>
      <c r="GAT3" s="300"/>
      <c r="GAU3" s="300"/>
      <c r="GAV3" s="300"/>
      <c r="GAW3" s="300"/>
      <c r="GAX3" s="300"/>
      <c r="GAY3" s="300"/>
      <c r="GAZ3" s="300"/>
      <c r="GBA3" s="300"/>
      <c r="GBB3" s="300"/>
      <c r="GBC3" s="300"/>
      <c r="GBD3" s="301"/>
      <c r="GBE3" s="300"/>
      <c r="GBF3" s="300"/>
      <c r="GBG3" s="300"/>
      <c r="GBH3" s="300"/>
      <c r="GBI3" s="300"/>
      <c r="GBJ3" s="300"/>
      <c r="GBK3" s="300"/>
      <c r="GBL3" s="300"/>
      <c r="GBM3" s="300"/>
      <c r="GBN3" s="300"/>
      <c r="GBO3" s="300"/>
      <c r="GBP3" s="300"/>
      <c r="GBQ3" s="300"/>
      <c r="GBR3" s="300"/>
      <c r="GBS3" s="300"/>
      <c r="GBT3" s="300"/>
      <c r="GBU3" s="300"/>
      <c r="GBV3" s="300"/>
      <c r="GBW3" s="300"/>
      <c r="GBX3" s="300"/>
      <c r="GBY3" s="300"/>
      <c r="GBZ3" s="300"/>
      <c r="GCA3" s="300"/>
      <c r="GCB3" s="300"/>
      <c r="GCC3" s="300"/>
      <c r="GCD3" s="300"/>
      <c r="GCE3" s="300"/>
      <c r="GCF3" s="300"/>
      <c r="GCG3" s="300"/>
      <c r="GCH3" s="300"/>
      <c r="GCI3" s="300"/>
      <c r="GCJ3" s="300"/>
      <c r="GCK3" s="300"/>
      <c r="GCL3" s="300"/>
      <c r="GCM3" s="300"/>
      <c r="GCN3" s="300"/>
      <c r="GCO3" s="300"/>
      <c r="GCP3" s="300"/>
      <c r="GCQ3" s="300"/>
      <c r="GCR3" s="300"/>
      <c r="GCS3" s="300"/>
      <c r="GCT3" s="300"/>
      <c r="GCU3" s="300"/>
      <c r="GCV3" s="300"/>
      <c r="GCW3" s="300"/>
      <c r="GCX3" s="300"/>
      <c r="GCY3" s="300"/>
      <c r="GCZ3" s="300"/>
      <c r="GDA3" s="300"/>
      <c r="GDB3" s="300"/>
      <c r="GDC3" s="300"/>
      <c r="GDD3" s="300"/>
      <c r="GDE3" s="300"/>
      <c r="GDF3" s="300"/>
      <c r="GDG3" s="300"/>
      <c r="GDH3" s="300"/>
      <c r="GDI3" s="300"/>
      <c r="GDJ3" s="300"/>
      <c r="GDK3" s="300"/>
      <c r="GDL3" s="300"/>
      <c r="GDM3" s="300"/>
      <c r="GDN3" s="300"/>
      <c r="GDO3" s="300"/>
      <c r="GDP3" s="300"/>
      <c r="GDQ3" s="300"/>
      <c r="GDR3" s="300"/>
      <c r="GDS3" s="300"/>
      <c r="GDT3" s="300"/>
      <c r="GDU3" s="300"/>
      <c r="GDV3" s="300"/>
      <c r="GDW3" s="300"/>
      <c r="GDX3" s="300"/>
      <c r="GDY3" s="300"/>
      <c r="GDZ3" s="300"/>
      <c r="GEA3" s="300"/>
      <c r="GEB3" s="300"/>
      <c r="GEC3" s="300"/>
      <c r="GED3" s="300"/>
      <c r="GEE3" s="300"/>
      <c r="GEF3" s="300"/>
      <c r="GEG3" s="300"/>
      <c r="GEH3" s="300"/>
      <c r="GEI3" s="300"/>
      <c r="GEJ3" s="300"/>
      <c r="GEK3" s="300"/>
      <c r="GEL3" s="300"/>
      <c r="GEM3" s="300"/>
      <c r="GEN3" s="300"/>
      <c r="GEO3" s="300"/>
      <c r="GEP3" s="300"/>
      <c r="GEQ3" s="300"/>
      <c r="GER3" s="300"/>
      <c r="GES3" s="300"/>
      <c r="GET3" s="300"/>
      <c r="GEU3" s="300"/>
      <c r="GEV3" s="300"/>
      <c r="GEW3" s="300"/>
      <c r="GEX3" s="300"/>
      <c r="GEY3" s="301"/>
      <c r="GEZ3" s="300"/>
      <c r="GFA3" s="300"/>
      <c r="GFB3" s="300"/>
      <c r="GFC3" s="300"/>
      <c r="GFD3" s="300"/>
      <c r="GFE3" s="300"/>
      <c r="GFF3" s="300"/>
      <c r="GFG3" s="300"/>
      <c r="GFH3" s="300"/>
      <c r="GFI3" s="300"/>
      <c r="GFJ3" s="300"/>
      <c r="GFK3" s="301"/>
      <c r="GFL3" s="300"/>
      <c r="GFM3" s="300"/>
      <c r="GFN3" s="300"/>
      <c r="GFO3" s="300"/>
      <c r="GFP3" s="300"/>
      <c r="GFQ3" s="300"/>
      <c r="GFR3" s="300"/>
      <c r="GFS3" s="300"/>
      <c r="GFT3" s="300"/>
      <c r="GFU3" s="300"/>
      <c r="GFV3" s="300"/>
      <c r="GFW3" s="300"/>
      <c r="GFX3" s="300"/>
      <c r="GFY3" s="300"/>
      <c r="GFZ3" s="300"/>
      <c r="GGA3" s="300"/>
      <c r="GGB3" s="300"/>
      <c r="GGC3" s="300"/>
      <c r="GGD3" s="300"/>
      <c r="GGE3" s="300"/>
      <c r="GGF3" s="300"/>
      <c r="GGG3" s="300"/>
      <c r="GGH3" s="300"/>
      <c r="GGI3" s="300"/>
      <c r="GGJ3" s="300"/>
      <c r="GGK3" s="300"/>
      <c r="GGL3" s="300"/>
      <c r="GGM3" s="300"/>
      <c r="GGN3" s="300"/>
      <c r="GGO3" s="300"/>
      <c r="GGP3" s="300"/>
      <c r="GGQ3" s="300"/>
      <c r="GGR3" s="300"/>
      <c r="GGS3" s="300"/>
      <c r="GGT3" s="300"/>
      <c r="GGU3" s="300"/>
      <c r="GGV3" s="300"/>
      <c r="GGW3" s="300"/>
      <c r="GGX3" s="300"/>
      <c r="GGY3" s="300"/>
      <c r="GGZ3" s="300"/>
      <c r="GHA3" s="300"/>
      <c r="GHB3" s="300"/>
      <c r="GHC3" s="300"/>
      <c r="GHD3" s="300"/>
      <c r="GHE3" s="300"/>
      <c r="GHF3" s="300"/>
      <c r="GHG3" s="300"/>
      <c r="GHH3" s="300"/>
      <c r="GHI3" s="300"/>
      <c r="GHJ3" s="300"/>
      <c r="GHK3" s="300"/>
      <c r="GHL3" s="300"/>
      <c r="GHM3" s="300"/>
      <c r="GHN3" s="300"/>
      <c r="GHO3" s="300"/>
      <c r="GHP3" s="300"/>
      <c r="GHQ3" s="300"/>
      <c r="GHR3" s="300"/>
      <c r="GHS3" s="300"/>
      <c r="GHT3" s="300"/>
      <c r="GHU3" s="300"/>
      <c r="GHV3" s="300"/>
      <c r="GHW3" s="300"/>
      <c r="GHX3" s="300"/>
      <c r="GHY3" s="300"/>
      <c r="GHZ3" s="300"/>
      <c r="GIA3" s="300"/>
      <c r="GIB3" s="300"/>
      <c r="GIC3" s="300"/>
      <c r="GID3" s="300"/>
      <c r="GIE3" s="300"/>
      <c r="GIF3" s="300"/>
      <c r="GIG3" s="300"/>
      <c r="GIH3" s="300"/>
      <c r="GII3" s="300"/>
      <c r="GIJ3" s="300"/>
      <c r="GIK3" s="300"/>
      <c r="GIL3" s="300"/>
      <c r="GIM3" s="300"/>
      <c r="GIN3" s="300"/>
      <c r="GIO3" s="300"/>
      <c r="GIP3" s="300"/>
      <c r="GIQ3" s="300"/>
      <c r="GIR3" s="300"/>
      <c r="GIS3" s="300"/>
      <c r="GIT3" s="300"/>
      <c r="GIU3" s="300"/>
      <c r="GIV3" s="300"/>
      <c r="GIW3" s="300"/>
      <c r="GIX3" s="300"/>
      <c r="GIY3" s="300"/>
      <c r="GIZ3" s="300"/>
      <c r="GJA3" s="300"/>
      <c r="GJB3" s="300"/>
      <c r="GJC3" s="300"/>
      <c r="GJD3" s="300"/>
      <c r="GJE3" s="300"/>
      <c r="GJF3" s="301"/>
      <c r="GJG3" s="300"/>
      <c r="GJH3" s="300"/>
      <c r="GJI3" s="300"/>
      <c r="GJJ3" s="300"/>
      <c r="GJK3" s="300"/>
      <c r="GJL3" s="300"/>
      <c r="GJM3" s="300"/>
      <c r="GJN3" s="300"/>
      <c r="GJO3" s="300"/>
      <c r="GJP3" s="300"/>
      <c r="GJQ3" s="300"/>
      <c r="GJR3" s="301"/>
      <c r="GJS3" s="300"/>
      <c r="GJT3" s="300"/>
      <c r="GJU3" s="300"/>
      <c r="GJV3" s="300"/>
      <c r="GJW3" s="300"/>
      <c r="GJX3" s="300"/>
      <c r="GJY3" s="300"/>
      <c r="GJZ3" s="300"/>
      <c r="GKA3" s="300"/>
      <c r="GKB3" s="300"/>
      <c r="GKC3" s="300"/>
      <c r="GKD3" s="300"/>
      <c r="GKE3" s="300"/>
      <c r="GKF3" s="300"/>
      <c r="GKG3" s="300"/>
      <c r="GKH3" s="300"/>
      <c r="GKI3" s="300"/>
      <c r="GKJ3" s="300"/>
      <c r="GKK3" s="300"/>
      <c r="GKL3" s="300"/>
      <c r="GKM3" s="300"/>
      <c r="GKN3" s="300"/>
      <c r="GKO3" s="300"/>
      <c r="GKP3" s="300"/>
      <c r="GKQ3" s="300"/>
      <c r="GKR3" s="300"/>
      <c r="GKS3" s="300"/>
      <c r="GKT3" s="300"/>
      <c r="GKU3" s="300"/>
      <c r="GKV3" s="300"/>
      <c r="GKW3" s="300"/>
      <c r="GKX3" s="300"/>
      <c r="GKY3" s="300"/>
      <c r="GKZ3" s="300"/>
      <c r="GLA3" s="300"/>
      <c r="GLB3" s="300"/>
      <c r="GLC3" s="300"/>
      <c r="GLD3" s="300"/>
      <c r="GLE3" s="300"/>
      <c r="GLF3" s="300"/>
      <c r="GLG3" s="300"/>
      <c r="GLH3" s="300"/>
      <c r="GLI3" s="300"/>
      <c r="GLJ3" s="300"/>
      <c r="GLK3" s="300"/>
      <c r="GLL3" s="300"/>
      <c r="GLM3" s="300"/>
      <c r="GLN3" s="300"/>
      <c r="GLO3" s="300"/>
      <c r="GLP3" s="300"/>
      <c r="GLQ3" s="300"/>
      <c r="GLR3" s="300"/>
      <c r="GLS3" s="300"/>
      <c r="GLT3" s="300"/>
      <c r="GLU3" s="300"/>
      <c r="GLV3" s="300"/>
      <c r="GLW3" s="300"/>
      <c r="GLX3" s="300"/>
      <c r="GLY3" s="300"/>
      <c r="GLZ3" s="300"/>
      <c r="GMA3" s="300"/>
      <c r="GMB3" s="300"/>
      <c r="GMC3" s="300"/>
      <c r="GMD3" s="300"/>
      <c r="GME3" s="300"/>
      <c r="GMF3" s="300"/>
      <c r="GMG3" s="300"/>
      <c r="GMH3" s="300"/>
      <c r="GMI3" s="300"/>
      <c r="GMJ3" s="300"/>
      <c r="GMK3" s="300"/>
      <c r="GML3" s="300"/>
      <c r="GMM3" s="300"/>
      <c r="GMN3" s="300"/>
      <c r="GMO3" s="300"/>
      <c r="GMP3" s="300"/>
      <c r="GMQ3" s="300"/>
      <c r="GMR3" s="300"/>
      <c r="GMS3" s="300"/>
      <c r="GMT3" s="300"/>
      <c r="GMU3" s="300"/>
      <c r="GMV3" s="300"/>
      <c r="GMW3" s="300"/>
      <c r="GMX3" s="300"/>
      <c r="GMY3" s="300"/>
      <c r="GMZ3" s="300"/>
      <c r="GNA3" s="300"/>
      <c r="GNB3" s="300"/>
      <c r="GNC3" s="300"/>
      <c r="GND3" s="300"/>
      <c r="GNE3" s="300"/>
      <c r="GNF3" s="300"/>
      <c r="GNG3" s="300"/>
      <c r="GNH3" s="300"/>
      <c r="GNI3" s="300"/>
      <c r="GNJ3" s="300"/>
      <c r="GNK3" s="300"/>
      <c r="GNL3" s="300"/>
      <c r="GNM3" s="301"/>
      <c r="GNN3" s="300"/>
      <c r="GNO3" s="300"/>
      <c r="GNP3" s="300"/>
      <c r="GNQ3" s="300"/>
      <c r="GNR3" s="300"/>
      <c r="GNS3" s="300"/>
      <c r="GNT3" s="300"/>
      <c r="GNU3" s="300"/>
      <c r="GNV3" s="300"/>
      <c r="GNW3" s="300"/>
      <c r="GNX3" s="300"/>
      <c r="GNY3" s="301"/>
      <c r="GNZ3" s="300"/>
      <c r="GOA3" s="300"/>
      <c r="GOB3" s="300"/>
      <c r="GOC3" s="300"/>
      <c r="GOD3" s="300"/>
      <c r="GOE3" s="300"/>
      <c r="GOF3" s="300"/>
      <c r="GOG3" s="300"/>
      <c r="GOH3" s="300"/>
      <c r="GOI3" s="300"/>
      <c r="GOJ3" s="300"/>
      <c r="GOK3" s="300"/>
      <c r="GOL3" s="300"/>
      <c r="GOM3" s="300"/>
      <c r="GON3" s="300"/>
      <c r="GOO3" s="300"/>
      <c r="GOP3" s="300"/>
      <c r="GOQ3" s="300"/>
      <c r="GOR3" s="300"/>
      <c r="GOS3" s="300"/>
      <c r="GOT3" s="300"/>
      <c r="GOU3" s="300"/>
      <c r="GOV3" s="300"/>
      <c r="GOW3" s="300"/>
      <c r="GOX3" s="300"/>
      <c r="GOY3" s="300"/>
      <c r="GOZ3" s="300"/>
      <c r="GPA3" s="300"/>
      <c r="GPB3" s="300"/>
      <c r="GPC3" s="300"/>
      <c r="GPD3" s="300"/>
      <c r="GPE3" s="300"/>
      <c r="GPF3" s="300"/>
      <c r="GPG3" s="300"/>
      <c r="GPH3" s="300"/>
      <c r="GPI3" s="300"/>
      <c r="GPJ3" s="300"/>
      <c r="GPK3" s="300"/>
      <c r="GPL3" s="300"/>
      <c r="GPM3" s="300"/>
      <c r="GPN3" s="300"/>
      <c r="GPO3" s="300"/>
      <c r="GPP3" s="300"/>
      <c r="GPQ3" s="300"/>
      <c r="GPR3" s="300"/>
      <c r="GPS3" s="300"/>
      <c r="GPT3" s="300"/>
      <c r="GPU3" s="300"/>
      <c r="GPV3" s="300"/>
      <c r="GPW3" s="300"/>
      <c r="GPX3" s="300"/>
      <c r="GPY3" s="300"/>
      <c r="GPZ3" s="300"/>
      <c r="GQA3" s="300"/>
      <c r="GQB3" s="300"/>
      <c r="GQC3" s="300"/>
      <c r="GQD3" s="300"/>
      <c r="GQE3" s="300"/>
      <c r="GQF3" s="300"/>
      <c r="GQG3" s="300"/>
      <c r="GQH3" s="300"/>
      <c r="GQI3" s="300"/>
      <c r="GQJ3" s="300"/>
      <c r="GQK3" s="300"/>
      <c r="GQL3" s="300"/>
      <c r="GQM3" s="300"/>
      <c r="GQN3" s="300"/>
      <c r="GQO3" s="300"/>
      <c r="GQP3" s="300"/>
      <c r="GQQ3" s="300"/>
      <c r="GQR3" s="300"/>
      <c r="GQS3" s="300"/>
      <c r="GQT3" s="300"/>
      <c r="GQU3" s="300"/>
      <c r="GQV3" s="300"/>
      <c r="GQW3" s="300"/>
      <c r="GQX3" s="300"/>
      <c r="GQY3" s="300"/>
      <c r="GQZ3" s="300"/>
      <c r="GRA3" s="300"/>
      <c r="GRB3" s="300"/>
      <c r="GRC3" s="300"/>
      <c r="GRD3" s="300"/>
      <c r="GRE3" s="300"/>
      <c r="GRF3" s="300"/>
      <c r="GRG3" s="300"/>
      <c r="GRH3" s="300"/>
      <c r="GRI3" s="300"/>
      <c r="GRJ3" s="300"/>
      <c r="GRK3" s="300"/>
      <c r="GRL3" s="300"/>
      <c r="GRM3" s="300"/>
      <c r="GRN3" s="300"/>
      <c r="GRO3" s="300"/>
      <c r="GRP3" s="300"/>
      <c r="GRQ3" s="300"/>
      <c r="GRR3" s="300"/>
      <c r="GRS3" s="300"/>
      <c r="GRT3" s="301"/>
      <c r="GRU3" s="300"/>
      <c r="GRV3" s="300"/>
      <c r="GRW3" s="300"/>
      <c r="GRX3" s="300"/>
      <c r="GRY3" s="300"/>
      <c r="GRZ3" s="300"/>
      <c r="GSA3" s="300"/>
      <c r="GSB3" s="300"/>
      <c r="GSC3" s="300"/>
      <c r="GSD3" s="300"/>
      <c r="GSE3" s="300"/>
      <c r="GSF3" s="301"/>
      <c r="GSG3" s="300"/>
      <c r="GSH3" s="300"/>
      <c r="GSI3" s="300"/>
      <c r="GSJ3" s="300"/>
      <c r="GSK3" s="300"/>
      <c r="GSL3" s="300"/>
      <c r="GSM3" s="300"/>
      <c r="GSN3" s="300"/>
      <c r="GSO3" s="300"/>
      <c r="GSP3" s="300"/>
      <c r="GSQ3" s="300"/>
      <c r="GSR3" s="300"/>
      <c r="GSS3" s="300"/>
      <c r="GST3" s="300"/>
      <c r="GSU3" s="300"/>
      <c r="GSV3" s="300"/>
      <c r="GSW3" s="300"/>
      <c r="GSX3" s="300"/>
      <c r="GSY3" s="300"/>
      <c r="GSZ3" s="300"/>
      <c r="GTA3" s="300"/>
      <c r="GTB3" s="300"/>
      <c r="GTC3" s="300"/>
      <c r="GTD3" s="300"/>
      <c r="GTE3" s="300"/>
      <c r="GTF3" s="300"/>
      <c r="GTG3" s="300"/>
      <c r="GTH3" s="300"/>
      <c r="GTI3" s="300"/>
      <c r="GTJ3" s="300"/>
      <c r="GTK3" s="300"/>
      <c r="GTL3" s="300"/>
      <c r="GTM3" s="300"/>
      <c r="GTN3" s="300"/>
      <c r="GTO3" s="300"/>
      <c r="GTP3" s="300"/>
      <c r="GTQ3" s="300"/>
      <c r="GTR3" s="300"/>
      <c r="GTS3" s="300"/>
      <c r="GTT3" s="300"/>
      <c r="GTU3" s="300"/>
      <c r="GTV3" s="300"/>
      <c r="GTW3" s="300"/>
      <c r="GTX3" s="300"/>
      <c r="GTY3" s="300"/>
      <c r="GTZ3" s="300"/>
      <c r="GUA3" s="300"/>
      <c r="GUB3" s="300"/>
      <c r="GUC3" s="300"/>
      <c r="GUD3" s="300"/>
      <c r="GUE3" s="300"/>
      <c r="GUF3" s="300"/>
      <c r="GUG3" s="300"/>
      <c r="GUH3" s="300"/>
      <c r="GUI3" s="300"/>
      <c r="GUJ3" s="300"/>
      <c r="GUK3" s="300"/>
      <c r="GUL3" s="300"/>
      <c r="GUM3" s="300"/>
      <c r="GUN3" s="300"/>
      <c r="GUO3" s="300"/>
      <c r="GUP3" s="300"/>
      <c r="GUQ3" s="300"/>
      <c r="GUR3" s="300"/>
      <c r="GUS3" s="300"/>
      <c r="GUT3" s="300"/>
      <c r="GUU3" s="300"/>
      <c r="GUV3" s="300"/>
      <c r="GUW3" s="300"/>
      <c r="GUX3" s="300"/>
      <c r="GUY3" s="300"/>
      <c r="GUZ3" s="300"/>
      <c r="GVA3" s="300"/>
      <c r="GVB3" s="300"/>
      <c r="GVC3" s="300"/>
      <c r="GVD3" s="300"/>
      <c r="GVE3" s="300"/>
      <c r="GVF3" s="300"/>
      <c r="GVG3" s="300"/>
      <c r="GVH3" s="300"/>
      <c r="GVI3" s="300"/>
      <c r="GVJ3" s="300"/>
      <c r="GVK3" s="300"/>
      <c r="GVL3" s="300"/>
      <c r="GVM3" s="300"/>
      <c r="GVN3" s="300"/>
      <c r="GVO3" s="300"/>
      <c r="GVP3" s="300"/>
      <c r="GVQ3" s="300"/>
      <c r="GVR3" s="300"/>
      <c r="GVS3" s="300"/>
      <c r="GVT3" s="300"/>
      <c r="GVU3" s="300"/>
      <c r="GVV3" s="300"/>
      <c r="GVW3" s="300"/>
      <c r="GVX3" s="300"/>
      <c r="GVY3" s="300"/>
      <c r="GVZ3" s="300"/>
      <c r="GWA3" s="301"/>
      <c r="GWB3" s="300"/>
      <c r="GWC3" s="300"/>
      <c r="GWD3" s="300"/>
      <c r="GWE3" s="300"/>
      <c r="GWF3" s="300"/>
      <c r="GWG3" s="300"/>
      <c r="GWH3" s="300"/>
      <c r="GWI3" s="300"/>
      <c r="GWJ3" s="300"/>
      <c r="GWK3" s="300"/>
      <c r="GWL3" s="300"/>
      <c r="GWM3" s="301"/>
      <c r="GWN3" s="300"/>
      <c r="GWO3" s="300"/>
      <c r="GWP3" s="300"/>
      <c r="GWQ3" s="300"/>
      <c r="GWR3" s="300"/>
      <c r="GWS3" s="300"/>
      <c r="GWT3" s="300"/>
      <c r="GWU3" s="300"/>
      <c r="GWV3" s="300"/>
      <c r="GWW3" s="300"/>
      <c r="GWX3" s="300"/>
      <c r="GWY3" s="300"/>
      <c r="GWZ3" s="300"/>
      <c r="GXA3" s="300"/>
      <c r="GXB3" s="300"/>
      <c r="GXC3" s="300"/>
      <c r="GXD3" s="300"/>
      <c r="GXE3" s="300"/>
      <c r="GXF3" s="300"/>
      <c r="GXG3" s="300"/>
      <c r="GXH3" s="300"/>
      <c r="GXI3" s="300"/>
      <c r="GXJ3" s="300"/>
      <c r="GXK3" s="300"/>
      <c r="GXL3" s="300"/>
      <c r="GXM3" s="300"/>
      <c r="GXN3" s="300"/>
      <c r="GXO3" s="300"/>
      <c r="GXP3" s="300"/>
      <c r="GXQ3" s="300"/>
      <c r="GXR3" s="300"/>
      <c r="GXS3" s="300"/>
      <c r="GXT3" s="300"/>
      <c r="GXU3" s="300"/>
      <c r="GXV3" s="300"/>
      <c r="GXW3" s="300"/>
      <c r="GXX3" s="300"/>
      <c r="GXY3" s="300"/>
      <c r="GXZ3" s="300"/>
      <c r="GYA3" s="300"/>
      <c r="GYB3" s="300"/>
      <c r="GYC3" s="300"/>
      <c r="GYD3" s="300"/>
      <c r="GYE3" s="300"/>
      <c r="GYF3" s="300"/>
      <c r="GYG3" s="300"/>
      <c r="GYH3" s="300"/>
      <c r="GYI3" s="300"/>
      <c r="GYJ3" s="300"/>
      <c r="GYK3" s="300"/>
      <c r="GYL3" s="300"/>
      <c r="GYM3" s="300"/>
      <c r="GYN3" s="300"/>
      <c r="GYO3" s="300"/>
      <c r="GYP3" s="300"/>
      <c r="GYQ3" s="300"/>
      <c r="GYR3" s="300"/>
      <c r="GYS3" s="300"/>
      <c r="GYT3" s="300"/>
      <c r="GYU3" s="300"/>
      <c r="GYV3" s="300"/>
      <c r="GYW3" s="300"/>
      <c r="GYX3" s="300"/>
      <c r="GYY3" s="300"/>
      <c r="GYZ3" s="300"/>
      <c r="GZA3" s="300"/>
      <c r="GZB3" s="300"/>
      <c r="GZC3" s="300"/>
      <c r="GZD3" s="300"/>
      <c r="GZE3" s="300"/>
      <c r="GZF3" s="300"/>
      <c r="GZG3" s="300"/>
      <c r="GZH3" s="300"/>
      <c r="GZI3" s="300"/>
      <c r="GZJ3" s="300"/>
      <c r="GZK3" s="300"/>
      <c r="GZL3" s="300"/>
      <c r="GZM3" s="300"/>
      <c r="GZN3" s="300"/>
      <c r="GZO3" s="300"/>
      <c r="GZP3" s="300"/>
      <c r="GZQ3" s="300"/>
      <c r="GZR3" s="300"/>
      <c r="GZS3" s="300"/>
      <c r="GZT3" s="300"/>
      <c r="GZU3" s="300"/>
      <c r="GZV3" s="300"/>
      <c r="GZW3" s="300"/>
      <c r="GZX3" s="300"/>
      <c r="GZY3" s="300"/>
      <c r="GZZ3" s="300"/>
      <c r="HAA3" s="300"/>
      <c r="HAB3" s="300"/>
      <c r="HAC3" s="300"/>
      <c r="HAD3" s="300"/>
      <c r="HAE3" s="300"/>
      <c r="HAF3" s="300"/>
      <c r="HAG3" s="300"/>
      <c r="HAH3" s="301"/>
      <c r="HAI3" s="300"/>
      <c r="HAJ3" s="300"/>
      <c r="HAK3" s="300"/>
      <c r="HAL3" s="300"/>
      <c r="HAM3" s="300"/>
      <c r="HAN3" s="300"/>
      <c r="HAO3" s="300"/>
      <c r="HAP3" s="300"/>
      <c r="HAQ3" s="300"/>
      <c r="HAR3" s="300"/>
      <c r="HAS3" s="300"/>
      <c r="HAT3" s="301"/>
      <c r="HAU3" s="300"/>
      <c r="HAV3" s="300"/>
      <c r="HAW3" s="300"/>
      <c r="HAX3" s="300"/>
      <c r="HAY3" s="300"/>
      <c r="HAZ3" s="300"/>
      <c r="HBA3" s="300"/>
      <c r="HBB3" s="300"/>
      <c r="HBC3" s="300"/>
      <c r="HBD3" s="300"/>
      <c r="HBE3" s="300"/>
      <c r="HBF3" s="300"/>
      <c r="HBG3" s="300"/>
      <c r="HBH3" s="300"/>
      <c r="HBI3" s="300"/>
      <c r="HBJ3" s="300"/>
      <c r="HBK3" s="300"/>
      <c r="HBL3" s="300"/>
      <c r="HBM3" s="300"/>
      <c r="HBN3" s="300"/>
      <c r="HBO3" s="300"/>
      <c r="HBP3" s="300"/>
      <c r="HBQ3" s="300"/>
      <c r="HBR3" s="300"/>
      <c r="HBS3" s="300"/>
      <c r="HBT3" s="300"/>
      <c r="HBU3" s="300"/>
      <c r="HBV3" s="300"/>
      <c r="HBW3" s="300"/>
      <c r="HBX3" s="300"/>
      <c r="HBY3" s="300"/>
      <c r="HBZ3" s="300"/>
      <c r="HCA3" s="300"/>
      <c r="HCB3" s="300"/>
      <c r="HCC3" s="300"/>
      <c r="HCD3" s="300"/>
      <c r="HCE3" s="300"/>
      <c r="HCF3" s="300"/>
      <c r="HCG3" s="300"/>
      <c r="HCH3" s="300"/>
      <c r="HCI3" s="300"/>
      <c r="HCJ3" s="300"/>
      <c r="HCK3" s="300"/>
      <c r="HCL3" s="300"/>
      <c r="HCM3" s="300"/>
      <c r="HCN3" s="300"/>
      <c r="HCO3" s="300"/>
      <c r="HCP3" s="300"/>
      <c r="HCQ3" s="300"/>
      <c r="HCR3" s="300"/>
      <c r="HCS3" s="300"/>
      <c r="HCT3" s="300"/>
      <c r="HCU3" s="300"/>
      <c r="HCV3" s="300"/>
      <c r="HCW3" s="300"/>
      <c r="HCX3" s="300"/>
      <c r="HCY3" s="300"/>
      <c r="HCZ3" s="300"/>
      <c r="HDA3" s="300"/>
      <c r="HDB3" s="300"/>
      <c r="HDC3" s="300"/>
      <c r="HDD3" s="300"/>
      <c r="HDE3" s="300"/>
      <c r="HDF3" s="300"/>
      <c r="HDG3" s="300"/>
      <c r="HDH3" s="300"/>
      <c r="HDI3" s="300"/>
      <c r="HDJ3" s="300"/>
      <c r="HDK3" s="300"/>
      <c r="HDL3" s="300"/>
      <c r="HDM3" s="300"/>
      <c r="HDN3" s="300"/>
      <c r="HDO3" s="300"/>
      <c r="HDP3" s="300"/>
      <c r="HDQ3" s="300"/>
      <c r="HDR3" s="300"/>
      <c r="HDS3" s="300"/>
      <c r="HDT3" s="300"/>
      <c r="HDU3" s="300"/>
      <c r="HDV3" s="300"/>
      <c r="HDW3" s="300"/>
      <c r="HDX3" s="300"/>
      <c r="HDY3" s="300"/>
      <c r="HDZ3" s="300"/>
      <c r="HEA3" s="300"/>
      <c r="HEB3" s="300"/>
      <c r="HEC3" s="300"/>
      <c r="HED3" s="300"/>
      <c r="HEE3" s="300"/>
      <c r="HEF3" s="300"/>
      <c r="HEG3" s="300"/>
      <c r="HEH3" s="300"/>
      <c r="HEI3" s="300"/>
      <c r="HEJ3" s="300"/>
      <c r="HEK3" s="300"/>
      <c r="HEL3" s="300"/>
      <c r="HEM3" s="300"/>
      <c r="HEN3" s="300"/>
      <c r="HEO3" s="301"/>
      <c r="HEP3" s="300"/>
      <c r="HEQ3" s="300"/>
      <c r="HER3" s="300"/>
      <c r="HES3" s="300"/>
      <c r="HET3" s="300"/>
      <c r="HEU3" s="300"/>
      <c r="HEV3" s="300"/>
      <c r="HEW3" s="300"/>
      <c r="HEX3" s="300"/>
      <c r="HEY3" s="300"/>
      <c r="HEZ3" s="300"/>
      <c r="HFA3" s="301"/>
      <c r="HFB3" s="300"/>
      <c r="HFC3" s="300"/>
      <c r="HFD3" s="300"/>
      <c r="HFE3" s="300"/>
      <c r="HFF3" s="300"/>
      <c r="HFG3" s="300"/>
      <c r="HFH3" s="300"/>
      <c r="HFI3" s="300"/>
      <c r="HFJ3" s="300"/>
      <c r="HFK3" s="300"/>
      <c r="HFL3" s="300"/>
      <c r="HFM3" s="300"/>
      <c r="HFN3" s="300"/>
      <c r="HFO3" s="300"/>
      <c r="HFP3" s="300"/>
      <c r="HFQ3" s="300"/>
      <c r="HFR3" s="300"/>
      <c r="HFS3" s="300"/>
      <c r="HFT3" s="300"/>
      <c r="HFU3" s="300"/>
      <c r="HFV3" s="300"/>
      <c r="HFW3" s="300"/>
      <c r="HFX3" s="300"/>
      <c r="HFY3" s="300"/>
      <c r="HFZ3" s="300"/>
      <c r="HGA3" s="300"/>
      <c r="HGB3" s="300"/>
      <c r="HGC3" s="300"/>
      <c r="HGD3" s="300"/>
      <c r="HGE3" s="300"/>
      <c r="HGF3" s="300"/>
      <c r="HGG3" s="300"/>
      <c r="HGH3" s="300"/>
      <c r="HGI3" s="300"/>
      <c r="HGJ3" s="300"/>
      <c r="HGK3" s="300"/>
      <c r="HGL3" s="300"/>
      <c r="HGM3" s="300"/>
      <c r="HGN3" s="300"/>
      <c r="HGO3" s="300"/>
      <c r="HGP3" s="300"/>
      <c r="HGQ3" s="300"/>
      <c r="HGR3" s="300"/>
      <c r="HGS3" s="300"/>
      <c r="HGT3" s="300"/>
      <c r="HGU3" s="300"/>
      <c r="HGV3" s="300"/>
      <c r="HGW3" s="300"/>
      <c r="HGX3" s="300"/>
      <c r="HGY3" s="300"/>
      <c r="HGZ3" s="300"/>
      <c r="HHA3" s="300"/>
      <c r="HHB3" s="300"/>
      <c r="HHC3" s="300"/>
      <c r="HHD3" s="300"/>
      <c r="HHE3" s="300"/>
      <c r="HHF3" s="300"/>
      <c r="HHG3" s="300"/>
      <c r="HHH3" s="300"/>
      <c r="HHI3" s="300"/>
      <c r="HHJ3" s="300"/>
      <c r="HHK3" s="300"/>
      <c r="HHL3" s="300"/>
      <c r="HHM3" s="300"/>
      <c r="HHN3" s="300"/>
      <c r="HHO3" s="300"/>
      <c r="HHP3" s="300"/>
      <c r="HHQ3" s="300"/>
      <c r="HHR3" s="300"/>
      <c r="HHS3" s="300"/>
      <c r="HHT3" s="300"/>
      <c r="HHU3" s="300"/>
      <c r="HHV3" s="300"/>
      <c r="HHW3" s="300"/>
      <c r="HHX3" s="300"/>
      <c r="HHY3" s="300"/>
      <c r="HHZ3" s="300"/>
      <c r="HIA3" s="300"/>
      <c r="HIB3" s="300"/>
      <c r="HIC3" s="300"/>
      <c r="HID3" s="300"/>
      <c r="HIE3" s="300"/>
      <c r="HIF3" s="300"/>
      <c r="HIG3" s="300"/>
      <c r="HIH3" s="300"/>
      <c r="HII3" s="300"/>
      <c r="HIJ3" s="300"/>
      <c r="HIK3" s="300"/>
      <c r="HIL3" s="300"/>
      <c r="HIM3" s="300"/>
      <c r="HIN3" s="300"/>
      <c r="HIO3" s="300"/>
      <c r="HIP3" s="300"/>
      <c r="HIQ3" s="300"/>
      <c r="HIR3" s="300"/>
      <c r="HIS3" s="300"/>
      <c r="HIT3" s="300"/>
      <c r="HIU3" s="300"/>
      <c r="HIV3" s="301"/>
      <c r="HIW3" s="300"/>
      <c r="HIX3" s="300"/>
      <c r="HIY3" s="300"/>
      <c r="HIZ3" s="300"/>
      <c r="HJA3" s="300"/>
      <c r="HJB3" s="300"/>
      <c r="HJC3" s="300"/>
      <c r="HJD3" s="300"/>
      <c r="HJE3" s="300"/>
      <c r="HJF3" s="300"/>
      <c r="HJG3" s="300"/>
      <c r="HJH3" s="301"/>
      <c r="HJI3" s="300"/>
      <c r="HJJ3" s="300"/>
      <c r="HJK3" s="300"/>
      <c r="HJL3" s="300"/>
      <c r="HJM3" s="300"/>
      <c r="HJN3" s="300"/>
      <c r="HJO3" s="300"/>
      <c r="HJP3" s="300"/>
      <c r="HJQ3" s="300"/>
      <c r="HJR3" s="300"/>
      <c r="HJS3" s="300"/>
      <c r="HJT3" s="300"/>
      <c r="HJU3" s="300"/>
      <c r="HJV3" s="300"/>
      <c r="HJW3" s="300"/>
      <c r="HJX3" s="300"/>
      <c r="HJY3" s="300"/>
      <c r="HJZ3" s="300"/>
      <c r="HKA3" s="300"/>
      <c r="HKB3" s="300"/>
      <c r="HKC3" s="300"/>
      <c r="HKD3" s="300"/>
      <c r="HKE3" s="300"/>
      <c r="HKF3" s="300"/>
      <c r="HKG3" s="300"/>
      <c r="HKH3" s="300"/>
      <c r="HKI3" s="300"/>
      <c r="HKJ3" s="300"/>
      <c r="HKK3" s="300"/>
      <c r="HKL3" s="300"/>
      <c r="HKM3" s="300"/>
      <c r="HKN3" s="300"/>
      <c r="HKO3" s="300"/>
      <c r="HKP3" s="300"/>
      <c r="HKQ3" s="300"/>
      <c r="HKR3" s="300"/>
      <c r="HKS3" s="300"/>
      <c r="HKT3" s="300"/>
      <c r="HKU3" s="300"/>
      <c r="HKV3" s="300"/>
      <c r="HKW3" s="300"/>
      <c r="HKX3" s="300"/>
      <c r="HKY3" s="300"/>
      <c r="HKZ3" s="300"/>
      <c r="HLA3" s="300"/>
      <c r="HLB3" s="300"/>
      <c r="HLC3" s="300"/>
      <c r="HLD3" s="300"/>
      <c r="HLE3" s="300"/>
      <c r="HLF3" s="300"/>
      <c r="HLG3" s="300"/>
      <c r="HLH3" s="300"/>
      <c r="HLI3" s="300"/>
      <c r="HLJ3" s="300"/>
      <c r="HLK3" s="300"/>
      <c r="HLL3" s="300"/>
      <c r="HLM3" s="300"/>
      <c r="HLN3" s="300"/>
      <c r="HLO3" s="300"/>
      <c r="HLP3" s="300"/>
      <c r="HLQ3" s="300"/>
      <c r="HLR3" s="300"/>
      <c r="HLS3" s="300"/>
      <c r="HLT3" s="300"/>
      <c r="HLU3" s="300"/>
      <c r="HLV3" s="300"/>
      <c r="HLW3" s="300"/>
      <c r="HLX3" s="300"/>
      <c r="HLY3" s="300"/>
      <c r="HLZ3" s="300"/>
      <c r="HMA3" s="300"/>
      <c r="HMB3" s="300"/>
      <c r="HMC3" s="300"/>
      <c r="HMD3" s="300"/>
      <c r="HME3" s="300"/>
      <c r="HMF3" s="300"/>
      <c r="HMG3" s="300"/>
      <c r="HMH3" s="300"/>
      <c r="HMI3" s="300"/>
      <c r="HMJ3" s="300"/>
      <c r="HMK3" s="300"/>
      <c r="HML3" s="300"/>
      <c r="HMM3" s="300"/>
      <c r="HMN3" s="300"/>
      <c r="HMO3" s="300"/>
      <c r="HMP3" s="300"/>
      <c r="HMQ3" s="300"/>
      <c r="HMR3" s="300"/>
      <c r="HMS3" s="300"/>
      <c r="HMT3" s="300"/>
      <c r="HMU3" s="300"/>
      <c r="HMV3" s="300"/>
      <c r="HMW3" s="300"/>
      <c r="HMX3" s="300"/>
      <c r="HMY3" s="300"/>
      <c r="HMZ3" s="300"/>
      <c r="HNA3" s="300"/>
      <c r="HNB3" s="300"/>
      <c r="HNC3" s="301"/>
      <c r="HND3" s="300"/>
      <c r="HNE3" s="300"/>
      <c r="HNF3" s="300"/>
      <c r="HNG3" s="300"/>
      <c r="HNH3" s="300"/>
      <c r="HNI3" s="300"/>
      <c r="HNJ3" s="300"/>
      <c r="HNK3" s="300"/>
      <c r="HNL3" s="300"/>
      <c r="HNM3" s="300"/>
      <c r="HNN3" s="300"/>
      <c r="HNO3" s="301"/>
      <c r="HNP3" s="300"/>
      <c r="HNQ3" s="300"/>
      <c r="HNR3" s="300"/>
      <c r="HNS3" s="300"/>
      <c r="HNT3" s="300"/>
      <c r="HNU3" s="300"/>
      <c r="HNV3" s="300"/>
      <c r="HNW3" s="300"/>
      <c r="HNX3" s="300"/>
      <c r="HNY3" s="300"/>
      <c r="HNZ3" s="300"/>
      <c r="HOA3" s="300"/>
      <c r="HOB3" s="300"/>
      <c r="HOC3" s="300"/>
      <c r="HOD3" s="300"/>
      <c r="HOE3" s="300"/>
      <c r="HOF3" s="300"/>
      <c r="HOG3" s="300"/>
      <c r="HOH3" s="300"/>
      <c r="HOI3" s="300"/>
      <c r="HOJ3" s="300"/>
      <c r="HOK3" s="300"/>
      <c r="HOL3" s="300"/>
      <c r="HOM3" s="300"/>
      <c r="HON3" s="300"/>
      <c r="HOO3" s="300"/>
      <c r="HOP3" s="300"/>
      <c r="HOQ3" s="300"/>
      <c r="HOR3" s="300"/>
      <c r="HOS3" s="300"/>
      <c r="HOT3" s="300"/>
      <c r="HOU3" s="300"/>
      <c r="HOV3" s="300"/>
      <c r="HOW3" s="300"/>
      <c r="HOX3" s="300"/>
      <c r="HOY3" s="300"/>
      <c r="HOZ3" s="300"/>
      <c r="HPA3" s="300"/>
      <c r="HPB3" s="300"/>
      <c r="HPC3" s="300"/>
      <c r="HPD3" s="300"/>
      <c r="HPE3" s="300"/>
      <c r="HPF3" s="300"/>
      <c r="HPG3" s="300"/>
      <c r="HPH3" s="300"/>
      <c r="HPI3" s="300"/>
      <c r="HPJ3" s="300"/>
      <c r="HPK3" s="300"/>
      <c r="HPL3" s="300"/>
      <c r="HPM3" s="300"/>
      <c r="HPN3" s="300"/>
      <c r="HPO3" s="300"/>
      <c r="HPP3" s="300"/>
      <c r="HPQ3" s="300"/>
      <c r="HPR3" s="300"/>
      <c r="HPS3" s="300"/>
      <c r="HPT3" s="300"/>
      <c r="HPU3" s="300"/>
      <c r="HPV3" s="300"/>
      <c r="HPW3" s="300"/>
      <c r="HPX3" s="300"/>
      <c r="HPY3" s="300"/>
      <c r="HPZ3" s="300"/>
      <c r="HQA3" s="300"/>
      <c r="HQB3" s="300"/>
      <c r="HQC3" s="300"/>
      <c r="HQD3" s="300"/>
      <c r="HQE3" s="300"/>
      <c r="HQF3" s="300"/>
      <c r="HQG3" s="300"/>
      <c r="HQH3" s="300"/>
      <c r="HQI3" s="300"/>
      <c r="HQJ3" s="300"/>
      <c r="HQK3" s="300"/>
      <c r="HQL3" s="300"/>
      <c r="HQM3" s="300"/>
      <c r="HQN3" s="300"/>
      <c r="HQO3" s="300"/>
      <c r="HQP3" s="300"/>
      <c r="HQQ3" s="300"/>
      <c r="HQR3" s="300"/>
      <c r="HQS3" s="300"/>
      <c r="HQT3" s="300"/>
      <c r="HQU3" s="300"/>
      <c r="HQV3" s="300"/>
      <c r="HQW3" s="300"/>
      <c r="HQX3" s="300"/>
      <c r="HQY3" s="300"/>
      <c r="HQZ3" s="300"/>
      <c r="HRA3" s="300"/>
      <c r="HRB3" s="300"/>
      <c r="HRC3" s="300"/>
      <c r="HRD3" s="300"/>
      <c r="HRE3" s="300"/>
      <c r="HRF3" s="300"/>
      <c r="HRG3" s="300"/>
      <c r="HRH3" s="300"/>
      <c r="HRI3" s="300"/>
      <c r="HRJ3" s="301"/>
      <c r="HRK3" s="300"/>
      <c r="HRL3" s="300"/>
      <c r="HRM3" s="300"/>
      <c r="HRN3" s="300"/>
      <c r="HRO3" s="300"/>
      <c r="HRP3" s="300"/>
      <c r="HRQ3" s="300"/>
      <c r="HRR3" s="300"/>
      <c r="HRS3" s="300"/>
      <c r="HRT3" s="300"/>
      <c r="HRU3" s="300"/>
      <c r="HRV3" s="301"/>
      <c r="HRW3" s="300"/>
      <c r="HRX3" s="300"/>
      <c r="HRY3" s="300"/>
      <c r="HRZ3" s="300"/>
      <c r="HSA3" s="300"/>
      <c r="HSB3" s="300"/>
      <c r="HSC3" s="300"/>
      <c r="HSD3" s="300"/>
      <c r="HSE3" s="300"/>
      <c r="HSF3" s="300"/>
      <c r="HSG3" s="300"/>
      <c r="HSH3" s="300"/>
      <c r="HSI3" s="300"/>
      <c r="HSJ3" s="300"/>
      <c r="HSK3" s="300"/>
      <c r="HSL3" s="300"/>
      <c r="HSM3" s="300"/>
      <c r="HSN3" s="300"/>
      <c r="HSO3" s="300"/>
      <c r="HSP3" s="300"/>
      <c r="HSQ3" s="300"/>
      <c r="HSR3" s="300"/>
      <c r="HSS3" s="300"/>
      <c r="HST3" s="300"/>
      <c r="HSU3" s="300"/>
      <c r="HSV3" s="300"/>
      <c r="HSW3" s="300"/>
      <c r="HSX3" s="300"/>
      <c r="HSY3" s="300"/>
      <c r="HSZ3" s="300"/>
      <c r="HTA3" s="300"/>
      <c r="HTB3" s="300"/>
      <c r="HTC3" s="300"/>
      <c r="HTD3" s="300"/>
      <c r="HTE3" s="300"/>
      <c r="HTF3" s="300"/>
      <c r="HTG3" s="300"/>
      <c r="HTH3" s="300"/>
      <c r="HTI3" s="300"/>
      <c r="HTJ3" s="300"/>
      <c r="HTK3" s="300"/>
      <c r="HTL3" s="300"/>
      <c r="HTM3" s="300"/>
      <c r="HTN3" s="300"/>
      <c r="HTO3" s="300"/>
      <c r="HTP3" s="300"/>
      <c r="HTQ3" s="300"/>
      <c r="HTR3" s="300"/>
      <c r="HTS3" s="300"/>
      <c r="HTT3" s="300"/>
      <c r="HTU3" s="300"/>
      <c r="HTV3" s="300"/>
      <c r="HTW3" s="300"/>
      <c r="HTX3" s="300"/>
      <c r="HTY3" s="300"/>
      <c r="HTZ3" s="300"/>
      <c r="HUA3" s="300"/>
      <c r="HUB3" s="300"/>
      <c r="HUC3" s="300"/>
      <c r="HUD3" s="300"/>
      <c r="HUE3" s="300"/>
      <c r="HUF3" s="300"/>
      <c r="HUG3" s="300"/>
      <c r="HUH3" s="300"/>
      <c r="HUI3" s="300"/>
      <c r="HUJ3" s="300"/>
      <c r="HUK3" s="300"/>
      <c r="HUL3" s="300"/>
      <c r="HUM3" s="300"/>
      <c r="HUN3" s="300"/>
      <c r="HUO3" s="300"/>
      <c r="HUP3" s="300"/>
      <c r="HUQ3" s="300"/>
      <c r="HUR3" s="300"/>
      <c r="HUS3" s="300"/>
      <c r="HUT3" s="300"/>
      <c r="HUU3" s="300"/>
      <c r="HUV3" s="300"/>
      <c r="HUW3" s="300"/>
      <c r="HUX3" s="300"/>
      <c r="HUY3" s="300"/>
      <c r="HUZ3" s="300"/>
      <c r="HVA3" s="300"/>
      <c r="HVB3" s="300"/>
      <c r="HVC3" s="300"/>
      <c r="HVD3" s="300"/>
      <c r="HVE3" s="300"/>
      <c r="HVF3" s="300"/>
      <c r="HVG3" s="300"/>
      <c r="HVH3" s="300"/>
      <c r="HVI3" s="300"/>
      <c r="HVJ3" s="300"/>
      <c r="HVK3" s="300"/>
      <c r="HVL3" s="300"/>
      <c r="HVM3" s="300"/>
      <c r="HVN3" s="300"/>
      <c r="HVO3" s="300"/>
      <c r="HVP3" s="300"/>
      <c r="HVQ3" s="301"/>
      <c r="HVR3" s="300"/>
      <c r="HVS3" s="300"/>
      <c r="HVT3" s="300"/>
      <c r="HVU3" s="300"/>
      <c r="HVV3" s="300"/>
      <c r="HVW3" s="300"/>
      <c r="HVX3" s="300"/>
      <c r="HVY3" s="300"/>
      <c r="HVZ3" s="300"/>
      <c r="HWA3" s="300"/>
      <c r="HWB3" s="300"/>
      <c r="HWC3" s="301"/>
      <c r="HWD3" s="300"/>
      <c r="HWE3" s="300"/>
      <c r="HWF3" s="300"/>
      <c r="HWG3" s="300"/>
      <c r="HWH3" s="300"/>
      <c r="HWI3" s="300"/>
      <c r="HWJ3" s="300"/>
      <c r="HWK3" s="300"/>
      <c r="HWL3" s="300"/>
      <c r="HWM3" s="300"/>
      <c r="HWN3" s="300"/>
      <c r="HWO3" s="300"/>
      <c r="HWP3" s="300"/>
      <c r="HWQ3" s="300"/>
      <c r="HWR3" s="300"/>
      <c r="HWS3" s="300"/>
      <c r="HWT3" s="300"/>
      <c r="HWU3" s="300"/>
      <c r="HWV3" s="300"/>
      <c r="HWW3" s="300"/>
      <c r="HWX3" s="300"/>
      <c r="HWY3" s="300"/>
      <c r="HWZ3" s="300"/>
      <c r="HXA3" s="300"/>
      <c r="HXB3" s="300"/>
      <c r="HXC3" s="300"/>
      <c r="HXD3" s="300"/>
      <c r="HXE3" s="300"/>
      <c r="HXF3" s="300"/>
      <c r="HXG3" s="300"/>
      <c r="HXH3" s="300"/>
      <c r="HXI3" s="300"/>
      <c r="HXJ3" s="300"/>
      <c r="HXK3" s="300"/>
      <c r="HXL3" s="300"/>
      <c r="HXM3" s="300"/>
      <c r="HXN3" s="300"/>
      <c r="HXO3" s="300"/>
      <c r="HXP3" s="300"/>
      <c r="HXQ3" s="300"/>
      <c r="HXR3" s="300"/>
      <c r="HXS3" s="300"/>
      <c r="HXT3" s="300"/>
      <c r="HXU3" s="300"/>
      <c r="HXV3" s="300"/>
      <c r="HXW3" s="300"/>
      <c r="HXX3" s="300"/>
      <c r="HXY3" s="300"/>
      <c r="HXZ3" s="300"/>
      <c r="HYA3" s="300"/>
      <c r="HYB3" s="300"/>
      <c r="HYC3" s="300"/>
      <c r="HYD3" s="300"/>
      <c r="HYE3" s="300"/>
      <c r="HYF3" s="300"/>
      <c r="HYG3" s="300"/>
      <c r="HYH3" s="300"/>
      <c r="HYI3" s="300"/>
      <c r="HYJ3" s="300"/>
      <c r="HYK3" s="300"/>
      <c r="HYL3" s="300"/>
      <c r="HYM3" s="300"/>
      <c r="HYN3" s="300"/>
      <c r="HYO3" s="300"/>
      <c r="HYP3" s="300"/>
      <c r="HYQ3" s="300"/>
      <c r="HYR3" s="300"/>
      <c r="HYS3" s="300"/>
      <c r="HYT3" s="300"/>
      <c r="HYU3" s="300"/>
      <c r="HYV3" s="300"/>
      <c r="HYW3" s="300"/>
      <c r="HYX3" s="300"/>
      <c r="HYY3" s="300"/>
      <c r="HYZ3" s="300"/>
      <c r="HZA3" s="300"/>
      <c r="HZB3" s="300"/>
      <c r="HZC3" s="300"/>
      <c r="HZD3" s="300"/>
      <c r="HZE3" s="300"/>
      <c r="HZF3" s="300"/>
      <c r="HZG3" s="300"/>
      <c r="HZH3" s="300"/>
      <c r="HZI3" s="300"/>
      <c r="HZJ3" s="300"/>
      <c r="HZK3" s="300"/>
      <c r="HZL3" s="300"/>
      <c r="HZM3" s="300"/>
      <c r="HZN3" s="300"/>
      <c r="HZO3" s="300"/>
      <c r="HZP3" s="300"/>
      <c r="HZQ3" s="300"/>
      <c r="HZR3" s="300"/>
      <c r="HZS3" s="300"/>
      <c r="HZT3" s="300"/>
      <c r="HZU3" s="300"/>
      <c r="HZV3" s="300"/>
      <c r="HZW3" s="300"/>
      <c r="HZX3" s="301"/>
      <c r="HZY3" s="300"/>
      <c r="HZZ3" s="300"/>
      <c r="IAA3" s="300"/>
      <c r="IAB3" s="300"/>
      <c r="IAC3" s="300"/>
      <c r="IAD3" s="300"/>
      <c r="IAE3" s="300"/>
      <c r="IAF3" s="300"/>
      <c r="IAG3" s="300"/>
      <c r="IAH3" s="300"/>
      <c r="IAI3" s="300"/>
      <c r="IAJ3" s="301"/>
      <c r="IAK3" s="300"/>
      <c r="IAL3" s="300"/>
      <c r="IAM3" s="300"/>
      <c r="IAN3" s="300"/>
      <c r="IAO3" s="300"/>
      <c r="IAP3" s="300"/>
      <c r="IAQ3" s="300"/>
      <c r="IAR3" s="300"/>
      <c r="IAS3" s="300"/>
      <c r="IAT3" s="300"/>
      <c r="IAU3" s="300"/>
      <c r="IAV3" s="300"/>
      <c r="IAW3" s="300"/>
      <c r="IAX3" s="300"/>
      <c r="IAY3" s="300"/>
      <c r="IAZ3" s="300"/>
      <c r="IBA3" s="300"/>
      <c r="IBB3" s="300"/>
      <c r="IBC3" s="300"/>
      <c r="IBD3" s="300"/>
      <c r="IBE3" s="300"/>
      <c r="IBF3" s="300"/>
      <c r="IBG3" s="300"/>
      <c r="IBH3" s="300"/>
      <c r="IBI3" s="300"/>
      <c r="IBJ3" s="300"/>
      <c r="IBK3" s="300"/>
      <c r="IBL3" s="300"/>
      <c r="IBM3" s="300"/>
      <c r="IBN3" s="300"/>
      <c r="IBO3" s="300"/>
      <c r="IBP3" s="300"/>
      <c r="IBQ3" s="300"/>
      <c r="IBR3" s="300"/>
      <c r="IBS3" s="300"/>
      <c r="IBT3" s="300"/>
      <c r="IBU3" s="300"/>
      <c r="IBV3" s="300"/>
      <c r="IBW3" s="300"/>
      <c r="IBX3" s="300"/>
      <c r="IBY3" s="300"/>
      <c r="IBZ3" s="300"/>
      <c r="ICA3" s="300"/>
      <c r="ICB3" s="300"/>
      <c r="ICC3" s="300"/>
      <c r="ICD3" s="300"/>
      <c r="ICE3" s="300"/>
      <c r="ICF3" s="300"/>
      <c r="ICG3" s="300"/>
      <c r="ICH3" s="300"/>
      <c r="ICI3" s="300"/>
      <c r="ICJ3" s="300"/>
      <c r="ICK3" s="300"/>
      <c r="ICL3" s="300"/>
      <c r="ICM3" s="300"/>
      <c r="ICN3" s="300"/>
      <c r="ICO3" s="300"/>
      <c r="ICP3" s="300"/>
      <c r="ICQ3" s="300"/>
      <c r="ICR3" s="300"/>
      <c r="ICS3" s="300"/>
      <c r="ICT3" s="300"/>
      <c r="ICU3" s="300"/>
      <c r="ICV3" s="300"/>
      <c r="ICW3" s="300"/>
      <c r="ICX3" s="300"/>
      <c r="ICY3" s="300"/>
      <c r="ICZ3" s="300"/>
      <c r="IDA3" s="300"/>
      <c r="IDB3" s="300"/>
      <c r="IDC3" s="300"/>
      <c r="IDD3" s="300"/>
      <c r="IDE3" s="300"/>
      <c r="IDF3" s="300"/>
      <c r="IDG3" s="300"/>
      <c r="IDH3" s="300"/>
      <c r="IDI3" s="300"/>
      <c r="IDJ3" s="300"/>
      <c r="IDK3" s="300"/>
      <c r="IDL3" s="300"/>
      <c r="IDM3" s="300"/>
      <c r="IDN3" s="300"/>
      <c r="IDO3" s="300"/>
      <c r="IDP3" s="300"/>
      <c r="IDQ3" s="300"/>
      <c r="IDR3" s="300"/>
      <c r="IDS3" s="300"/>
      <c r="IDT3" s="300"/>
      <c r="IDU3" s="300"/>
      <c r="IDV3" s="300"/>
      <c r="IDW3" s="300"/>
      <c r="IDX3" s="300"/>
      <c r="IDY3" s="300"/>
      <c r="IDZ3" s="300"/>
      <c r="IEA3" s="300"/>
      <c r="IEB3" s="300"/>
      <c r="IEC3" s="300"/>
      <c r="IED3" s="300"/>
      <c r="IEE3" s="301"/>
      <c r="IEF3" s="300"/>
      <c r="IEG3" s="300"/>
      <c r="IEH3" s="300"/>
      <c r="IEI3" s="300"/>
      <c r="IEJ3" s="300"/>
      <c r="IEK3" s="300"/>
      <c r="IEL3" s="300"/>
      <c r="IEM3" s="300"/>
      <c r="IEN3" s="300"/>
      <c r="IEO3" s="300"/>
      <c r="IEP3" s="300"/>
      <c r="IEQ3" s="301"/>
      <c r="IER3" s="300"/>
      <c r="IES3" s="300"/>
      <c r="IET3" s="300"/>
      <c r="IEU3" s="300"/>
      <c r="IEV3" s="300"/>
      <c r="IEW3" s="300"/>
      <c r="IEX3" s="300"/>
      <c r="IEY3" s="300"/>
      <c r="IEZ3" s="300"/>
      <c r="IFA3" s="300"/>
      <c r="IFB3" s="300"/>
      <c r="IFC3" s="300"/>
      <c r="IFD3" s="300"/>
      <c r="IFE3" s="300"/>
      <c r="IFF3" s="300"/>
      <c r="IFG3" s="300"/>
      <c r="IFH3" s="300"/>
      <c r="IFI3" s="300"/>
      <c r="IFJ3" s="300"/>
      <c r="IFK3" s="300"/>
      <c r="IFL3" s="300"/>
      <c r="IFM3" s="300"/>
      <c r="IFN3" s="300"/>
      <c r="IFO3" s="300"/>
      <c r="IFP3" s="300"/>
      <c r="IFQ3" s="300"/>
      <c r="IFR3" s="300"/>
      <c r="IFS3" s="300"/>
      <c r="IFT3" s="300"/>
      <c r="IFU3" s="300"/>
      <c r="IFV3" s="300"/>
      <c r="IFW3" s="300"/>
      <c r="IFX3" s="300"/>
      <c r="IFY3" s="300"/>
      <c r="IFZ3" s="300"/>
      <c r="IGA3" s="300"/>
      <c r="IGB3" s="300"/>
      <c r="IGC3" s="300"/>
      <c r="IGD3" s="300"/>
      <c r="IGE3" s="300"/>
      <c r="IGF3" s="300"/>
      <c r="IGG3" s="300"/>
      <c r="IGH3" s="300"/>
      <c r="IGI3" s="300"/>
      <c r="IGJ3" s="300"/>
      <c r="IGK3" s="300"/>
      <c r="IGL3" s="300"/>
      <c r="IGM3" s="300"/>
      <c r="IGN3" s="300"/>
      <c r="IGO3" s="300"/>
      <c r="IGP3" s="300"/>
      <c r="IGQ3" s="300"/>
      <c r="IGR3" s="300"/>
      <c r="IGS3" s="300"/>
      <c r="IGT3" s="300"/>
      <c r="IGU3" s="300"/>
      <c r="IGV3" s="300"/>
      <c r="IGW3" s="300"/>
      <c r="IGX3" s="300"/>
      <c r="IGY3" s="300"/>
      <c r="IGZ3" s="300"/>
      <c r="IHA3" s="300"/>
      <c r="IHB3" s="300"/>
      <c r="IHC3" s="300"/>
      <c r="IHD3" s="300"/>
      <c r="IHE3" s="300"/>
      <c r="IHF3" s="300"/>
      <c r="IHG3" s="300"/>
      <c r="IHH3" s="300"/>
      <c r="IHI3" s="300"/>
      <c r="IHJ3" s="300"/>
      <c r="IHK3" s="300"/>
      <c r="IHL3" s="300"/>
      <c r="IHM3" s="300"/>
      <c r="IHN3" s="300"/>
      <c r="IHO3" s="300"/>
      <c r="IHP3" s="300"/>
      <c r="IHQ3" s="300"/>
      <c r="IHR3" s="300"/>
      <c r="IHS3" s="300"/>
      <c r="IHT3" s="300"/>
      <c r="IHU3" s="300"/>
      <c r="IHV3" s="300"/>
      <c r="IHW3" s="300"/>
      <c r="IHX3" s="300"/>
      <c r="IHY3" s="300"/>
      <c r="IHZ3" s="300"/>
      <c r="IIA3" s="300"/>
      <c r="IIB3" s="300"/>
      <c r="IIC3" s="300"/>
      <c r="IID3" s="300"/>
      <c r="IIE3" s="300"/>
      <c r="IIF3" s="300"/>
      <c r="IIG3" s="300"/>
      <c r="IIH3" s="300"/>
      <c r="III3" s="300"/>
      <c r="IIJ3" s="300"/>
      <c r="IIK3" s="300"/>
      <c r="IIL3" s="301"/>
      <c r="IIM3" s="300"/>
      <c r="IIN3" s="300"/>
      <c r="IIO3" s="300"/>
      <c r="IIP3" s="300"/>
      <c r="IIQ3" s="300"/>
      <c r="IIR3" s="300"/>
      <c r="IIS3" s="300"/>
      <c r="IIT3" s="300"/>
      <c r="IIU3" s="300"/>
      <c r="IIV3" s="300"/>
      <c r="IIW3" s="300"/>
      <c r="IIX3" s="301"/>
      <c r="IIY3" s="300"/>
      <c r="IIZ3" s="300"/>
      <c r="IJA3" s="300"/>
      <c r="IJB3" s="300"/>
      <c r="IJC3" s="300"/>
      <c r="IJD3" s="300"/>
      <c r="IJE3" s="300"/>
      <c r="IJF3" s="300"/>
      <c r="IJG3" s="300"/>
      <c r="IJH3" s="300"/>
      <c r="IJI3" s="300"/>
      <c r="IJJ3" s="300"/>
      <c r="IJK3" s="300"/>
      <c r="IJL3" s="300"/>
      <c r="IJM3" s="300"/>
      <c r="IJN3" s="300"/>
      <c r="IJO3" s="300"/>
      <c r="IJP3" s="300"/>
      <c r="IJQ3" s="300"/>
      <c r="IJR3" s="300"/>
      <c r="IJS3" s="300"/>
      <c r="IJT3" s="300"/>
      <c r="IJU3" s="300"/>
      <c r="IJV3" s="300"/>
      <c r="IJW3" s="300"/>
      <c r="IJX3" s="300"/>
      <c r="IJY3" s="300"/>
      <c r="IJZ3" s="300"/>
      <c r="IKA3" s="300"/>
      <c r="IKB3" s="300"/>
      <c r="IKC3" s="300"/>
      <c r="IKD3" s="300"/>
      <c r="IKE3" s="300"/>
      <c r="IKF3" s="300"/>
      <c r="IKG3" s="300"/>
      <c r="IKH3" s="300"/>
      <c r="IKI3" s="300"/>
      <c r="IKJ3" s="300"/>
      <c r="IKK3" s="300"/>
      <c r="IKL3" s="300"/>
      <c r="IKM3" s="300"/>
      <c r="IKN3" s="300"/>
      <c r="IKO3" s="300"/>
      <c r="IKP3" s="300"/>
      <c r="IKQ3" s="300"/>
      <c r="IKR3" s="300"/>
      <c r="IKS3" s="300"/>
      <c r="IKT3" s="300"/>
      <c r="IKU3" s="300"/>
      <c r="IKV3" s="300"/>
      <c r="IKW3" s="300"/>
      <c r="IKX3" s="300"/>
      <c r="IKY3" s="300"/>
      <c r="IKZ3" s="300"/>
      <c r="ILA3" s="300"/>
      <c r="ILB3" s="300"/>
      <c r="ILC3" s="300"/>
      <c r="ILD3" s="300"/>
      <c r="ILE3" s="300"/>
      <c r="ILF3" s="300"/>
      <c r="ILG3" s="300"/>
      <c r="ILH3" s="300"/>
      <c r="ILI3" s="300"/>
      <c r="ILJ3" s="300"/>
      <c r="ILK3" s="300"/>
      <c r="ILL3" s="300"/>
      <c r="ILM3" s="300"/>
      <c r="ILN3" s="300"/>
      <c r="ILO3" s="300"/>
      <c r="ILP3" s="300"/>
      <c r="ILQ3" s="300"/>
      <c r="ILR3" s="300"/>
      <c r="ILS3" s="300"/>
      <c r="ILT3" s="300"/>
      <c r="ILU3" s="300"/>
      <c r="ILV3" s="300"/>
      <c r="ILW3" s="300"/>
      <c r="ILX3" s="300"/>
      <c r="ILY3" s="300"/>
      <c r="ILZ3" s="300"/>
      <c r="IMA3" s="300"/>
      <c r="IMB3" s="300"/>
      <c r="IMC3" s="300"/>
      <c r="IMD3" s="300"/>
      <c r="IME3" s="300"/>
      <c r="IMF3" s="300"/>
      <c r="IMG3" s="300"/>
      <c r="IMH3" s="300"/>
      <c r="IMI3" s="300"/>
      <c r="IMJ3" s="300"/>
      <c r="IMK3" s="300"/>
      <c r="IML3" s="300"/>
      <c r="IMM3" s="300"/>
      <c r="IMN3" s="300"/>
      <c r="IMO3" s="300"/>
      <c r="IMP3" s="300"/>
      <c r="IMQ3" s="300"/>
      <c r="IMR3" s="300"/>
      <c r="IMS3" s="301"/>
      <c r="IMT3" s="300"/>
      <c r="IMU3" s="300"/>
      <c r="IMV3" s="300"/>
      <c r="IMW3" s="300"/>
      <c r="IMX3" s="300"/>
      <c r="IMY3" s="300"/>
      <c r="IMZ3" s="300"/>
      <c r="INA3" s="300"/>
      <c r="INB3" s="300"/>
      <c r="INC3" s="300"/>
      <c r="IND3" s="300"/>
      <c r="INE3" s="301"/>
      <c r="INF3" s="300"/>
      <c r="ING3" s="300"/>
      <c r="INH3" s="300"/>
      <c r="INI3" s="300"/>
      <c r="INJ3" s="300"/>
      <c r="INK3" s="300"/>
      <c r="INL3" s="300"/>
      <c r="INM3" s="300"/>
      <c r="INN3" s="300"/>
      <c r="INO3" s="300"/>
      <c r="INP3" s="300"/>
      <c r="INQ3" s="300"/>
      <c r="INR3" s="300"/>
      <c r="INS3" s="300"/>
      <c r="INT3" s="300"/>
      <c r="INU3" s="300"/>
      <c r="INV3" s="300"/>
      <c r="INW3" s="300"/>
      <c r="INX3" s="300"/>
      <c r="INY3" s="300"/>
      <c r="INZ3" s="300"/>
      <c r="IOA3" s="300"/>
      <c r="IOB3" s="300"/>
      <c r="IOC3" s="300"/>
      <c r="IOD3" s="300"/>
      <c r="IOE3" s="300"/>
      <c r="IOF3" s="300"/>
      <c r="IOG3" s="300"/>
      <c r="IOH3" s="300"/>
      <c r="IOI3" s="300"/>
      <c r="IOJ3" s="300"/>
      <c r="IOK3" s="300"/>
      <c r="IOL3" s="300"/>
      <c r="IOM3" s="300"/>
      <c r="ION3" s="300"/>
      <c r="IOO3" s="300"/>
      <c r="IOP3" s="300"/>
      <c r="IOQ3" s="300"/>
      <c r="IOR3" s="300"/>
      <c r="IOS3" s="300"/>
      <c r="IOT3" s="300"/>
      <c r="IOU3" s="300"/>
      <c r="IOV3" s="300"/>
      <c r="IOW3" s="300"/>
      <c r="IOX3" s="300"/>
      <c r="IOY3" s="300"/>
      <c r="IOZ3" s="300"/>
      <c r="IPA3" s="300"/>
      <c r="IPB3" s="300"/>
      <c r="IPC3" s="300"/>
      <c r="IPD3" s="300"/>
      <c r="IPE3" s="300"/>
      <c r="IPF3" s="300"/>
      <c r="IPG3" s="300"/>
      <c r="IPH3" s="300"/>
      <c r="IPI3" s="300"/>
      <c r="IPJ3" s="300"/>
      <c r="IPK3" s="300"/>
      <c r="IPL3" s="300"/>
      <c r="IPM3" s="300"/>
      <c r="IPN3" s="300"/>
      <c r="IPO3" s="300"/>
      <c r="IPP3" s="300"/>
      <c r="IPQ3" s="300"/>
      <c r="IPR3" s="300"/>
      <c r="IPS3" s="300"/>
      <c r="IPT3" s="300"/>
      <c r="IPU3" s="300"/>
      <c r="IPV3" s="300"/>
      <c r="IPW3" s="300"/>
      <c r="IPX3" s="300"/>
      <c r="IPY3" s="300"/>
      <c r="IPZ3" s="300"/>
      <c r="IQA3" s="300"/>
      <c r="IQB3" s="300"/>
      <c r="IQC3" s="300"/>
      <c r="IQD3" s="300"/>
      <c r="IQE3" s="300"/>
      <c r="IQF3" s="300"/>
      <c r="IQG3" s="300"/>
      <c r="IQH3" s="300"/>
      <c r="IQI3" s="300"/>
      <c r="IQJ3" s="300"/>
      <c r="IQK3" s="300"/>
      <c r="IQL3" s="300"/>
      <c r="IQM3" s="300"/>
      <c r="IQN3" s="300"/>
      <c r="IQO3" s="300"/>
      <c r="IQP3" s="300"/>
      <c r="IQQ3" s="300"/>
      <c r="IQR3" s="300"/>
      <c r="IQS3" s="300"/>
      <c r="IQT3" s="300"/>
      <c r="IQU3" s="300"/>
      <c r="IQV3" s="300"/>
      <c r="IQW3" s="300"/>
      <c r="IQX3" s="300"/>
      <c r="IQY3" s="300"/>
      <c r="IQZ3" s="301"/>
      <c r="IRA3" s="300"/>
      <c r="IRB3" s="300"/>
      <c r="IRC3" s="300"/>
      <c r="IRD3" s="300"/>
      <c r="IRE3" s="300"/>
      <c r="IRF3" s="300"/>
      <c r="IRG3" s="300"/>
      <c r="IRH3" s="300"/>
      <c r="IRI3" s="300"/>
      <c r="IRJ3" s="300"/>
      <c r="IRK3" s="300"/>
      <c r="IRL3" s="301"/>
      <c r="IRM3" s="300"/>
      <c r="IRN3" s="300"/>
      <c r="IRO3" s="300"/>
      <c r="IRP3" s="300"/>
      <c r="IRQ3" s="300"/>
      <c r="IRR3" s="300"/>
      <c r="IRS3" s="300"/>
      <c r="IRT3" s="300"/>
      <c r="IRU3" s="300"/>
      <c r="IRV3" s="300"/>
      <c r="IRW3" s="300"/>
      <c r="IRX3" s="300"/>
      <c r="IRY3" s="300"/>
      <c r="IRZ3" s="300"/>
      <c r="ISA3" s="300"/>
      <c r="ISB3" s="300"/>
      <c r="ISC3" s="300"/>
      <c r="ISD3" s="300"/>
      <c r="ISE3" s="300"/>
      <c r="ISF3" s="300"/>
      <c r="ISG3" s="300"/>
      <c r="ISH3" s="300"/>
      <c r="ISI3" s="300"/>
      <c r="ISJ3" s="300"/>
      <c r="ISK3" s="300"/>
      <c r="ISL3" s="300"/>
      <c r="ISM3" s="300"/>
      <c r="ISN3" s="300"/>
      <c r="ISO3" s="300"/>
      <c r="ISP3" s="300"/>
      <c r="ISQ3" s="300"/>
      <c r="ISR3" s="300"/>
      <c r="ISS3" s="300"/>
      <c r="IST3" s="300"/>
      <c r="ISU3" s="300"/>
      <c r="ISV3" s="300"/>
      <c r="ISW3" s="300"/>
      <c r="ISX3" s="300"/>
      <c r="ISY3" s="300"/>
      <c r="ISZ3" s="300"/>
      <c r="ITA3" s="300"/>
      <c r="ITB3" s="300"/>
      <c r="ITC3" s="300"/>
      <c r="ITD3" s="300"/>
      <c r="ITE3" s="300"/>
      <c r="ITF3" s="300"/>
      <c r="ITG3" s="300"/>
      <c r="ITH3" s="300"/>
      <c r="ITI3" s="300"/>
      <c r="ITJ3" s="300"/>
      <c r="ITK3" s="300"/>
      <c r="ITL3" s="300"/>
      <c r="ITM3" s="300"/>
      <c r="ITN3" s="300"/>
      <c r="ITO3" s="300"/>
      <c r="ITP3" s="300"/>
      <c r="ITQ3" s="300"/>
      <c r="ITR3" s="300"/>
      <c r="ITS3" s="300"/>
      <c r="ITT3" s="300"/>
      <c r="ITU3" s="300"/>
      <c r="ITV3" s="300"/>
      <c r="ITW3" s="300"/>
      <c r="ITX3" s="300"/>
      <c r="ITY3" s="300"/>
      <c r="ITZ3" s="300"/>
      <c r="IUA3" s="300"/>
      <c r="IUB3" s="300"/>
      <c r="IUC3" s="300"/>
      <c r="IUD3" s="300"/>
      <c r="IUE3" s="300"/>
      <c r="IUF3" s="300"/>
      <c r="IUG3" s="300"/>
      <c r="IUH3" s="300"/>
      <c r="IUI3" s="300"/>
      <c r="IUJ3" s="300"/>
      <c r="IUK3" s="300"/>
      <c r="IUL3" s="300"/>
      <c r="IUM3" s="300"/>
      <c r="IUN3" s="300"/>
      <c r="IUO3" s="300"/>
      <c r="IUP3" s="300"/>
      <c r="IUQ3" s="300"/>
      <c r="IUR3" s="300"/>
      <c r="IUS3" s="300"/>
      <c r="IUT3" s="300"/>
      <c r="IUU3" s="300"/>
      <c r="IUV3" s="300"/>
      <c r="IUW3" s="300"/>
      <c r="IUX3" s="300"/>
      <c r="IUY3" s="300"/>
      <c r="IUZ3" s="300"/>
      <c r="IVA3" s="300"/>
      <c r="IVB3" s="300"/>
      <c r="IVC3" s="300"/>
      <c r="IVD3" s="300"/>
      <c r="IVE3" s="300"/>
      <c r="IVF3" s="300"/>
      <c r="IVG3" s="301"/>
      <c r="IVH3" s="300"/>
      <c r="IVI3" s="300"/>
      <c r="IVJ3" s="300"/>
      <c r="IVK3" s="300"/>
      <c r="IVL3" s="300"/>
      <c r="IVM3" s="300"/>
      <c r="IVN3" s="300"/>
      <c r="IVO3" s="300"/>
      <c r="IVP3" s="300"/>
      <c r="IVQ3" s="300"/>
      <c r="IVR3" s="300"/>
      <c r="IVS3" s="301"/>
      <c r="IVT3" s="300"/>
      <c r="IVU3" s="300"/>
      <c r="IVV3" s="300"/>
      <c r="IVW3" s="300"/>
      <c r="IVX3" s="300"/>
      <c r="IVY3" s="300"/>
      <c r="IVZ3" s="300"/>
      <c r="IWA3" s="300"/>
      <c r="IWB3" s="300"/>
      <c r="IWC3" s="300"/>
      <c r="IWD3" s="300"/>
      <c r="IWE3" s="300"/>
      <c r="IWF3" s="300"/>
      <c r="IWG3" s="300"/>
      <c r="IWH3" s="300"/>
      <c r="IWI3" s="300"/>
      <c r="IWJ3" s="300"/>
      <c r="IWK3" s="300"/>
      <c r="IWL3" s="300"/>
      <c r="IWM3" s="300"/>
      <c r="IWN3" s="300"/>
      <c r="IWO3" s="300"/>
      <c r="IWP3" s="300"/>
      <c r="IWQ3" s="300"/>
      <c r="IWR3" s="300"/>
      <c r="IWS3" s="300"/>
      <c r="IWT3" s="300"/>
      <c r="IWU3" s="300"/>
      <c r="IWV3" s="300"/>
      <c r="IWW3" s="300"/>
      <c r="IWX3" s="300"/>
      <c r="IWY3" s="300"/>
      <c r="IWZ3" s="300"/>
      <c r="IXA3" s="300"/>
      <c r="IXB3" s="300"/>
      <c r="IXC3" s="300"/>
      <c r="IXD3" s="300"/>
      <c r="IXE3" s="300"/>
      <c r="IXF3" s="300"/>
      <c r="IXG3" s="300"/>
      <c r="IXH3" s="300"/>
      <c r="IXI3" s="300"/>
      <c r="IXJ3" s="300"/>
      <c r="IXK3" s="300"/>
      <c r="IXL3" s="300"/>
      <c r="IXM3" s="300"/>
      <c r="IXN3" s="300"/>
      <c r="IXO3" s="300"/>
      <c r="IXP3" s="300"/>
      <c r="IXQ3" s="300"/>
      <c r="IXR3" s="300"/>
      <c r="IXS3" s="300"/>
      <c r="IXT3" s="300"/>
      <c r="IXU3" s="300"/>
      <c r="IXV3" s="300"/>
      <c r="IXW3" s="300"/>
      <c r="IXX3" s="300"/>
      <c r="IXY3" s="300"/>
      <c r="IXZ3" s="300"/>
      <c r="IYA3" s="300"/>
      <c r="IYB3" s="300"/>
      <c r="IYC3" s="300"/>
      <c r="IYD3" s="300"/>
      <c r="IYE3" s="300"/>
      <c r="IYF3" s="300"/>
      <c r="IYG3" s="300"/>
      <c r="IYH3" s="300"/>
      <c r="IYI3" s="300"/>
      <c r="IYJ3" s="300"/>
      <c r="IYK3" s="300"/>
      <c r="IYL3" s="300"/>
      <c r="IYM3" s="300"/>
      <c r="IYN3" s="300"/>
      <c r="IYO3" s="300"/>
      <c r="IYP3" s="300"/>
      <c r="IYQ3" s="300"/>
      <c r="IYR3" s="300"/>
      <c r="IYS3" s="300"/>
      <c r="IYT3" s="300"/>
      <c r="IYU3" s="300"/>
      <c r="IYV3" s="300"/>
      <c r="IYW3" s="300"/>
      <c r="IYX3" s="300"/>
      <c r="IYY3" s="300"/>
      <c r="IYZ3" s="300"/>
      <c r="IZA3" s="300"/>
      <c r="IZB3" s="300"/>
      <c r="IZC3" s="300"/>
      <c r="IZD3" s="300"/>
      <c r="IZE3" s="300"/>
      <c r="IZF3" s="300"/>
      <c r="IZG3" s="300"/>
      <c r="IZH3" s="300"/>
      <c r="IZI3" s="300"/>
      <c r="IZJ3" s="300"/>
      <c r="IZK3" s="300"/>
      <c r="IZL3" s="300"/>
      <c r="IZM3" s="300"/>
      <c r="IZN3" s="301"/>
      <c r="IZO3" s="300"/>
      <c r="IZP3" s="300"/>
      <c r="IZQ3" s="300"/>
      <c r="IZR3" s="300"/>
      <c r="IZS3" s="300"/>
      <c r="IZT3" s="300"/>
      <c r="IZU3" s="300"/>
      <c r="IZV3" s="300"/>
      <c r="IZW3" s="300"/>
      <c r="IZX3" s="300"/>
      <c r="IZY3" s="300"/>
      <c r="IZZ3" s="301"/>
      <c r="JAA3" s="300"/>
      <c r="JAB3" s="300"/>
      <c r="JAC3" s="300"/>
      <c r="JAD3" s="300"/>
      <c r="JAE3" s="300"/>
      <c r="JAF3" s="300"/>
      <c r="JAG3" s="300"/>
      <c r="JAH3" s="300"/>
      <c r="JAI3" s="300"/>
      <c r="JAJ3" s="300"/>
      <c r="JAK3" s="300"/>
      <c r="JAL3" s="300"/>
      <c r="JAM3" s="300"/>
      <c r="JAN3" s="300"/>
      <c r="JAO3" s="300"/>
      <c r="JAP3" s="300"/>
      <c r="JAQ3" s="300"/>
      <c r="JAR3" s="300"/>
      <c r="JAS3" s="300"/>
      <c r="JAT3" s="300"/>
      <c r="JAU3" s="300"/>
      <c r="JAV3" s="300"/>
      <c r="JAW3" s="300"/>
      <c r="JAX3" s="300"/>
      <c r="JAY3" s="300"/>
      <c r="JAZ3" s="300"/>
      <c r="JBA3" s="300"/>
      <c r="JBB3" s="300"/>
      <c r="JBC3" s="300"/>
      <c r="JBD3" s="300"/>
      <c r="JBE3" s="300"/>
      <c r="JBF3" s="300"/>
      <c r="JBG3" s="300"/>
      <c r="JBH3" s="300"/>
      <c r="JBI3" s="300"/>
      <c r="JBJ3" s="300"/>
      <c r="JBK3" s="300"/>
      <c r="JBL3" s="300"/>
      <c r="JBM3" s="300"/>
      <c r="JBN3" s="300"/>
      <c r="JBO3" s="300"/>
      <c r="JBP3" s="300"/>
      <c r="JBQ3" s="300"/>
      <c r="JBR3" s="300"/>
      <c r="JBS3" s="300"/>
      <c r="JBT3" s="300"/>
      <c r="JBU3" s="300"/>
      <c r="JBV3" s="300"/>
      <c r="JBW3" s="300"/>
      <c r="JBX3" s="300"/>
      <c r="JBY3" s="300"/>
      <c r="JBZ3" s="300"/>
      <c r="JCA3" s="300"/>
      <c r="JCB3" s="300"/>
      <c r="JCC3" s="300"/>
      <c r="JCD3" s="300"/>
      <c r="JCE3" s="300"/>
      <c r="JCF3" s="300"/>
      <c r="JCG3" s="300"/>
      <c r="JCH3" s="300"/>
      <c r="JCI3" s="300"/>
      <c r="JCJ3" s="300"/>
      <c r="JCK3" s="300"/>
      <c r="JCL3" s="300"/>
      <c r="JCM3" s="300"/>
      <c r="JCN3" s="300"/>
      <c r="JCO3" s="300"/>
      <c r="JCP3" s="300"/>
      <c r="JCQ3" s="300"/>
      <c r="JCR3" s="300"/>
      <c r="JCS3" s="300"/>
      <c r="JCT3" s="300"/>
      <c r="JCU3" s="300"/>
      <c r="JCV3" s="300"/>
      <c r="JCW3" s="300"/>
      <c r="JCX3" s="300"/>
      <c r="JCY3" s="300"/>
      <c r="JCZ3" s="300"/>
      <c r="JDA3" s="300"/>
      <c r="JDB3" s="300"/>
      <c r="JDC3" s="300"/>
      <c r="JDD3" s="300"/>
      <c r="JDE3" s="300"/>
      <c r="JDF3" s="300"/>
      <c r="JDG3" s="300"/>
      <c r="JDH3" s="300"/>
      <c r="JDI3" s="300"/>
      <c r="JDJ3" s="300"/>
      <c r="JDK3" s="300"/>
      <c r="JDL3" s="300"/>
      <c r="JDM3" s="300"/>
      <c r="JDN3" s="300"/>
      <c r="JDO3" s="300"/>
      <c r="JDP3" s="300"/>
      <c r="JDQ3" s="300"/>
      <c r="JDR3" s="300"/>
      <c r="JDS3" s="300"/>
      <c r="JDT3" s="300"/>
      <c r="JDU3" s="301"/>
      <c r="JDV3" s="300"/>
      <c r="JDW3" s="300"/>
      <c r="JDX3" s="300"/>
      <c r="JDY3" s="300"/>
      <c r="JDZ3" s="300"/>
      <c r="JEA3" s="300"/>
      <c r="JEB3" s="300"/>
      <c r="JEC3" s="300"/>
      <c r="JED3" s="300"/>
      <c r="JEE3" s="300"/>
      <c r="JEF3" s="300"/>
      <c r="JEG3" s="301"/>
      <c r="JEH3" s="300"/>
      <c r="JEI3" s="300"/>
      <c r="JEJ3" s="300"/>
      <c r="JEK3" s="300"/>
      <c r="JEL3" s="300"/>
      <c r="JEM3" s="300"/>
      <c r="JEN3" s="300"/>
      <c r="JEO3" s="300"/>
      <c r="JEP3" s="300"/>
      <c r="JEQ3" s="300"/>
      <c r="JER3" s="300"/>
      <c r="JES3" s="300"/>
      <c r="JET3" s="300"/>
      <c r="JEU3" s="300"/>
      <c r="JEV3" s="300"/>
      <c r="JEW3" s="300"/>
      <c r="JEX3" s="300"/>
      <c r="JEY3" s="300"/>
      <c r="JEZ3" s="300"/>
      <c r="JFA3" s="300"/>
      <c r="JFB3" s="300"/>
      <c r="JFC3" s="300"/>
      <c r="JFD3" s="300"/>
      <c r="JFE3" s="300"/>
      <c r="JFF3" s="300"/>
      <c r="JFG3" s="300"/>
      <c r="JFH3" s="300"/>
      <c r="JFI3" s="300"/>
      <c r="JFJ3" s="300"/>
      <c r="JFK3" s="300"/>
      <c r="JFL3" s="300"/>
      <c r="JFM3" s="300"/>
      <c r="JFN3" s="300"/>
      <c r="JFO3" s="300"/>
      <c r="JFP3" s="300"/>
      <c r="JFQ3" s="300"/>
      <c r="JFR3" s="300"/>
      <c r="JFS3" s="300"/>
      <c r="JFT3" s="300"/>
      <c r="JFU3" s="300"/>
      <c r="JFV3" s="300"/>
      <c r="JFW3" s="300"/>
      <c r="JFX3" s="300"/>
      <c r="JFY3" s="300"/>
      <c r="JFZ3" s="300"/>
      <c r="JGA3" s="300"/>
      <c r="JGB3" s="300"/>
      <c r="JGC3" s="300"/>
      <c r="JGD3" s="300"/>
      <c r="JGE3" s="300"/>
      <c r="JGF3" s="300"/>
      <c r="JGG3" s="300"/>
      <c r="JGH3" s="300"/>
      <c r="JGI3" s="300"/>
      <c r="JGJ3" s="300"/>
      <c r="JGK3" s="300"/>
      <c r="JGL3" s="300"/>
      <c r="JGM3" s="300"/>
      <c r="JGN3" s="300"/>
      <c r="JGO3" s="300"/>
      <c r="JGP3" s="300"/>
      <c r="JGQ3" s="300"/>
      <c r="JGR3" s="300"/>
      <c r="JGS3" s="300"/>
      <c r="JGT3" s="300"/>
      <c r="JGU3" s="300"/>
      <c r="JGV3" s="300"/>
      <c r="JGW3" s="300"/>
      <c r="JGX3" s="300"/>
      <c r="JGY3" s="300"/>
      <c r="JGZ3" s="300"/>
      <c r="JHA3" s="300"/>
      <c r="JHB3" s="300"/>
      <c r="JHC3" s="300"/>
      <c r="JHD3" s="300"/>
      <c r="JHE3" s="300"/>
      <c r="JHF3" s="300"/>
      <c r="JHG3" s="300"/>
      <c r="JHH3" s="300"/>
      <c r="JHI3" s="300"/>
      <c r="JHJ3" s="300"/>
      <c r="JHK3" s="300"/>
      <c r="JHL3" s="300"/>
      <c r="JHM3" s="300"/>
      <c r="JHN3" s="300"/>
      <c r="JHO3" s="300"/>
      <c r="JHP3" s="300"/>
      <c r="JHQ3" s="300"/>
      <c r="JHR3" s="300"/>
      <c r="JHS3" s="300"/>
      <c r="JHT3" s="300"/>
      <c r="JHU3" s="300"/>
      <c r="JHV3" s="300"/>
      <c r="JHW3" s="300"/>
      <c r="JHX3" s="300"/>
      <c r="JHY3" s="300"/>
      <c r="JHZ3" s="300"/>
      <c r="JIA3" s="300"/>
      <c r="JIB3" s="301"/>
      <c r="JIC3" s="300"/>
      <c r="JID3" s="300"/>
      <c r="JIE3" s="300"/>
      <c r="JIF3" s="300"/>
      <c r="JIG3" s="300"/>
      <c r="JIH3" s="300"/>
      <c r="JII3" s="300"/>
      <c r="JIJ3" s="300"/>
      <c r="JIK3" s="300"/>
      <c r="JIL3" s="300"/>
      <c r="JIM3" s="300"/>
      <c r="JIN3" s="301"/>
      <c r="JIO3" s="300"/>
      <c r="JIP3" s="300"/>
      <c r="JIQ3" s="300"/>
      <c r="JIR3" s="300"/>
      <c r="JIS3" s="300"/>
      <c r="JIT3" s="300"/>
      <c r="JIU3" s="300"/>
      <c r="JIV3" s="300"/>
      <c r="JIW3" s="300"/>
      <c r="JIX3" s="300"/>
      <c r="JIY3" s="300"/>
      <c r="JIZ3" s="300"/>
      <c r="JJA3" s="300"/>
      <c r="JJB3" s="300"/>
      <c r="JJC3" s="300"/>
      <c r="JJD3" s="300"/>
      <c r="JJE3" s="300"/>
      <c r="JJF3" s="300"/>
      <c r="JJG3" s="300"/>
      <c r="JJH3" s="300"/>
      <c r="JJI3" s="300"/>
      <c r="JJJ3" s="300"/>
      <c r="JJK3" s="300"/>
      <c r="JJL3" s="300"/>
      <c r="JJM3" s="300"/>
      <c r="JJN3" s="300"/>
      <c r="JJO3" s="300"/>
      <c r="JJP3" s="300"/>
      <c r="JJQ3" s="300"/>
      <c r="JJR3" s="300"/>
      <c r="JJS3" s="300"/>
      <c r="JJT3" s="300"/>
      <c r="JJU3" s="300"/>
      <c r="JJV3" s="300"/>
      <c r="JJW3" s="300"/>
      <c r="JJX3" s="300"/>
      <c r="JJY3" s="300"/>
      <c r="JJZ3" s="300"/>
      <c r="JKA3" s="300"/>
      <c r="JKB3" s="300"/>
      <c r="JKC3" s="300"/>
      <c r="JKD3" s="300"/>
      <c r="JKE3" s="300"/>
      <c r="JKF3" s="300"/>
      <c r="JKG3" s="300"/>
      <c r="JKH3" s="300"/>
      <c r="JKI3" s="300"/>
      <c r="JKJ3" s="300"/>
      <c r="JKK3" s="300"/>
      <c r="JKL3" s="300"/>
      <c r="JKM3" s="300"/>
      <c r="JKN3" s="300"/>
      <c r="JKO3" s="300"/>
      <c r="JKP3" s="300"/>
      <c r="JKQ3" s="300"/>
      <c r="JKR3" s="300"/>
      <c r="JKS3" s="300"/>
      <c r="JKT3" s="300"/>
      <c r="JKU3" s="300"/>
      <c r="JKV3" s="300"/>
      <c r="JKW3" s="300"/>
      <c r="JKX3" s="300"/>
      <c r="JKY3" s="300"/>
      <c r="JKZ3" s="300"/>
      <c r="JLA3" s="300"/>
      <c r="JLB3" s="300"/>
      <c r="JLC3" s="300"/>
      <c r="JLD3" s="300"/>
      <c r="JLE3" s="300"/>
      <c r="JLF3" s="300"/>
      <c r="JLG3" s="300"/>
      <c r="JLH3" s="300"/>
      <c r="JLI3" s="300"/>
      <c r="JLJ3" s="300"/>
      <c r="JLK3" s="300"/>
      <c r="JLL3" s="300"/>
      <c r="JLM3" s="300"/>
      <c r="JLN3" s="300"/>
      <c r="JLO3" s="300"/>
      <c r="JLP3" s="300"/>
      <c r="JLQ3" s="300"/>
      <c r="JLR3" s="300"/>
      <c r="JLS3" s="300"/>
      <c r="JLT3" s="300"/>
      <c r="JLU3" s="300"/>
      <c r="JLV3" s="300"/>
      <c r="JLW3" s="300"/>
      <c r="JLX3" s="300"/>
      <c r="JLY3" s="300"/>
      <c r="JLZ3" s="300"/>
      <c r="JMA3" s="300"/>
      <c r="JMB3" s="300"/>
      <c r="JMC3" s="300"/>
      <c r="JMD3" s="300"/>
      <c r="JME3" s="300"/>
      <c r="JMF3" s="300"/>
      <c r="JMG3" s="300"/>
      <c r="JMH3" s="300"/>
      <c r="JMI3" s="301"/>
      <c r="JMJ3" s="300"/>
      <c r="JMK3" s="300"/>
      <c r="JML3" s="300"/>
      <c r="JMM3" s="300"/>
      <c r="JMN3" s="300"/>
      <c r="JMO3" s="300"/>
      <c r="JMP3" s="300"/>
      <c r="JMQ3" s="300"/>
      <c r="JMR3" s="300"/>
      <c r="JMS3" s="300"/>
      <c r="JMT3" s="300"/>
      <c r="JMU3" s="301"/>
      <c r="JMV3" s="300"/>
      <c r="JMW3" s="300"/>
      <c r="JMX3" s="300"/>
      <c r="JMY3" s="300"/>
      <c r="JMZ3" s="300"/>
      <c r="JNA3" s="300"/>
      <c r="JNB3" s="300"/>
      <c r="JNC3" s="300"/>
      <c r="JND3" s="300"/>
      <c r="JNE3" s="300"/>
      <c r="JNF3" s="300"/>
      <c r="JNG3" s="300"/>
      <c r="JNH3" s="300"/>
      <c r="JNI3" s="300"/>
      <c r="JNJ3" s="300"/>
      <c r="JNK3" s="300"/>
      <c r="JNL3" s="300"/>
      <c r="JNM3" s="300"/>
      <c r="JNN3" s="300"/>
      <c r="JNO3" s="300"/>
      <c r="JNP3" s="300"/>
      <c r="JNQ3" s="300"/>
      <c r="JNR3" s="300"/>
      <c r="JNS3" s="300"/>
      <c r="JNT3" s="300"/>
      <c r="JNU3" s="300"/>
      <c r="JNV3" s="300"/>
      <c r="JNW3" s="300"/>
      <c r="JNX3" s="300"/>
      <c r="JNY3" s="300"/>
      <c r="JNZ3" s="300"/>
      <c r="JOA3" s="300"/>
      <c r="JOB3" s="300"/>
      <c r="JOC3" s="300"/>
      <c r="JOD3" s="300"/>
      <c r="JOE3" s="300"/>
      <c r="JOF3" s="300"/>
      <c r="JOG3" s="300"/>
      <c r="JOH3" s="300"/>
      <c r="JOI3" s="300"/>
      <c r="JOJ3" s="300"/>
      <c r="JOK3" s="300"/>
      <c r="JOL3" s="300"/>
      <c r="JOM3" s="300"/>
      <c r="JON3" s="300"/>
      <c r="JOO3" s="300"/>
      <c r="JOP3" s="300"/>
      <c r="JOQ3" s="300"/>
      <c r="JOR3" s="300"/>
      <c r="JOS3" s="300"/>
      <c r="JOT3" s="300"/>
      <c r="JOU3" s="300"/>
      <c r="JOV3" s="300"/>
      <c r="JOW3" s="300"/>
      <c r="JOX3" s="300"/>
      <c r="JOY3" s="300"/>
      <c r="JOZ3" s="300"/>
      <c r="JPA3" s="300"/>
      <c r="JPB3" s="300"/>
      <c r="JPC3" s="300"/>
      <c r="JPD3" s="300"/>
      <c r="JPE3" s="300"/>
      <c r="JPF3" s="300"/>
      <c r="JPG3" s="300"/>
      <c r="JPH3" s="300"/>
      <c r="JPI3" s="300"/>
      <c r="JPJ3" s="300"/>
      <c r="JPK3" s="300"/>
      <c r="JPL3" s="300"/>
      <c r="JPM3" s="300"/>
      <c r="JPN3" s="300"/>
      <c r="JPO3" s="300"/>
      <c r="JPP3" s="300"/>
      <c r="JPQ3" s="300"/>
      <c r="JPR3" s="300"/>
      <c r="JPS3" s="300"/>
      <c r="JPT3" s="300"/>
      <c r="JPU3" s="300"/>
      <c r="JPV3" s="300"/>
      <c r="JPW3" s="300"/>
      <c r="JPX3" s="300"/>
      <c r="JPY3" s="300"/>
      <c r="JPZ3" s="300"/>
      <c r="JQA3" s="300"/>
      <c r="JQB3" s="300"/>
      <c r="JQC3" s="300"/>
      <c r="JQD3" s="300"/>
      <c r="JQE3" s="300"/>
      <c r="JQF3" s="300"/>
      <c r="JQG3" s="300"/>
      <c r="JQH3" s="300"/>
      <c r="JQI3" s="300"/>
      <c r="JQJ3" s="300"/>
      <c r="JQK3" s="300"/>
      <c r="JQL3" s="300"/>
      <c r="JQM3" s="300"/>
      <c r="JQN3" s="300"/>
      <c r="JQO3" s="300"/>
      <c r="JQP3" s="301"/>
      <c r="JQQ3" s="300"/>
      <c r="JQR3" s="300"/>
      <c r="JQS3" s="300"/>
      <c r="JQT3" s="300"/>
      <c r="JQU3" s="300"/>
      <c r="JQV3" s="300"/>
      <c r="JQW3" s="300"/>
      <c r="JQX3" s="300"/>
      <c r="JQY3" s="300"/>
      <c r="JQZ3" s="300"/>
      <c r="JRA3" s="300"/>
      <c r="JRB3" s="301"/>
      <c r="JRC3" s="300"/>
      <c r="JRD3" s="300"/>
      <c r="JRE3" s="300"/>
      <c r="JRF3" s="300"/>
      <c r="JRG3" s="300"/>
      <c r="JRH3" s="300"/>
      <c r="JRI3" s="300"/>
      <c r="JRJ3" s="300"/>
      <c r="JRK3" s="300"/>
      <c r="JRL3" s="300"/>
      <c r="JRM3" s="300"/>
      <c r="JRN3" s="300"/>
      <c r="JRO3" s="300"/>
      <c r="JRP3" s="300"/>
      <c r="JRQ3" s="300"/>
      <c r="JRR3" s="300"/>
      <c r="JRS3" s="300"/>
      <c r="JRT3" s="300"/>
      <c r="JRU3" s="300"/>
      <c r="JRV3" s="300"/>
      <c r="JRW3" s="300"/>
      <c r="JRX3" s="300"/>
      <c r="JRY3" s="300"/>
      <c r="JRZ3" s="300"/>
      <c r="JSA3" s="300"/>
      <c r="JSB3" s="300"/>
      <c r="JSC3" s="300"/>
      <c r="JSD3" s="300"/>
      <c r="JSE3" s="300"/>
      <c r="JSF3" s="300"/>
      <c r="JSG3" s="300"/>
      <c r="JSH3" s="300"/>
      <c r="JSI3" s="300"/>
      <c r="JSJ3" s="300"/>
      <c r="JSK3" s="300"/>
      <c r="JSL3" s="300"/>
      <c r="JSM3" s="300"/>
      <c r="JSN3" s="300"/>
      <c r="JSO3" s="300"/>
      <c r="JSP3" s="300"/>
      <c r="JSQ3" s="300"/>
      <c r="JSR3" s="300"/>
      <c r="JSS3" s="300"/>
      <c r="JST3" s="300"/>
      <c r="JSU3" s="300"/>
      <c r="JSV3" s="300"/>
      <c r="JSW3" s="300"/>
      <c r="JSX3" s="300"/>
      <c r="JSY3" s="300"/>
      <c r="JSZ3" s="300"/>
      <c r="JTA3" s="300"/>
      <c r="JTB3" s="300"/>
      <c r="JTC3" s="300"/>
      <c r="JTD3" s="300"/>
      <c r="JTE3" s="300"/>
      <c r="JTF3" s="300"/>
      <c r="JTG3" s="300"/>
      <c r="JTH3" s="300"/>
      <c r="JTI3" s="300"/>
      <c r="JTJ3" s="300"/>
      <c r="JTK3" s="300"/>
      <c r="JTL3" s="300"/>
      <c r="JTM3" s="300"/>
      <c r="JTN3" s="300"/>
      <c r="JTO3" s="300"/>
      <c r="JTP3" s="300"/>
      <c r="JTQ3" s="300"/>
      <c r="JTR3" s="300"/>
      <c r="JTS3" s="300"/>
      <c r="JTT3" s="300"/>
      <c r="JTU3" s="300"/>
      <c r="JTV3" s="300"/>
      <c r="JTW3" s="300"/>
      <c r="JTX3" s="300"/>
      <c r="JTY3" s="300"/>
      <c r="JTZ3" s="300"/>
      <c r="JUA3" s="300"/>
      <c r="JUB3" s="300"/>
      <c r="JUC3" s="300"/>
      <c r="JUD3" s="300"/>
      <c r="JUE3" s="300"/>
      <c r="JUF3" s="300"/>
      <c r="JUG3" s="300"/>
      <c r="JUH3" s="300"/>
      <c r="JUI3" s="300"/>
      <c r="JUJ3" s="300"/>
      <c r="JUK3" s="300"/>
      <c r="JUL3" s="300"/>
      <c r="JUM3" s="300"/>
      <c r="JUN3" s="300"/>
      <c r="JUO3" s="300"/>
      <c r="JUP3" s="300"/>
      <c r="JUQ3" s="300"/>
      <c r="JUR3" s="300"/>
      <c r="JUS3" s="300"/>
      <c r="JUT3" s="300"/>
      <c r="JUU3" s="300"/>
      <c r="JUV3" s="300"/>
      <c r="JUW3" s="301"/>
      <c r="JUX3" s="300"/>
      <c r="JUY3" s="300"/>
      <c r="JUZ3" s="300"/>
      <c r="JVA3" s="300"/>
      <c r="JVB3" s="300"/>
      <c r="JVC3" s="300"/>
      <c r="JVD3" s="300"/>
      <c r="JVE3" s="300"/>
      <c r="JVF3" s="300"/>
      <c r="JVG3" s="300"/>
      <c r="JVH3" s="300"/>
      <c r="JVI3" s="301"/>
      <c r="JVJ3" s="300"/>
      <c r="JVK3" s="300"/>
      <c r="JVL3" s="300"/>
      <c r="JVM3" s="300"/>
      <c r="JVN3" s="300"/>
      <c r="JVO3" s="300"/>
      <c r="JVP3" s="300"/>
      <c r="JVQ3" s="300"/>
      <c r="JVR3" s="300"/>
      <c r="JVS3" s="300"/>
      <c r="JVT3" s="300"/>
      <c r="JVU3" s="300"/>
      <c r="JVV3" s="300"/>
      <c r="JVW3" s="300"/>
      <c r="JVX3" s="300"/>
      <c r="JVY3" s="300"/>
      <c r="JVZ3" s="300"/>
      <c r="JWA3" s="300"/>
      <c r="JWB3" s="300"/>
      <c r="JWC3" s="300"/>
      <c r="JWD3" s="300"/>
      <c r="JWE3" s="300"/>
      <c r="JWF3" s="300"/>
      <c r="JWG3" s="300"/>
      <c r="JWH3" s="300"/>
      <c r="JWI3" s="300"/>
      <c r="JWJ3" s="300"/>
      <c r="JWK3" s="300"/>
      <c r="JWL3" s="300"/>
      <c r="JWM3" s="300"/>
      <c r="JWN3" s="300"/>
      <c r="JWO3" s="300"/>
      <c r="JWP3" s="300"/>
      <c r="JWQ3" s="300"/>
      <c r="JWR3" s="300"/>
      <c r="JWS3" s="300"/>
      <c r="JWT3" s="300"/>
      <c r="JWU3" s="300"/>
      <c r="JWV3" s="300"/>
      <c r="JWW3" s="300"/>
      <c r="JWX3" s="300"/>
      <c r="JWY3" s="300"/>
      <c r="JWZ3" s="300"/>
      <c r="JXA3" s="300"/>
      <c r="JXB3" s="300"/>
      <c r="JXC3" s="300"/>
      <c r="JXD3" s="300"/>
      <c r="JXE3" s="300"/>
      <c r="JXF3" s="300"/>
      <c r="JXG3" s="300"/>
      <c r="JXH3" s="300"/>
      <c r="JXI3" s="300"/>
      <c r="JXJ3" s="300"/>
      <c r="JXK3" s="300"/>
      <c r="JXL3" s="300"/>
      <c r="JXM3" s="300"/>
      <c r="JXN3" s="300"/>
      <c r="JXO3" s="300"/>
      <c r="JXP3" s="300"/>
      <c r="JXQ3" s="300"/>
      <c r="JXR3" s="300"/>
      <c r="JXS3" s="300"/>
      <c r="JXT3" s="300"/>
      <c r="JXU3" s="300"/>
      <c r="JXV3" s="300"/>
      <c r="JXW3" s="300"/>
      <c r="JXX3" s="300"/>
      <c r="JXY3" s="300"/>
      <c r="JXZ3" s="300"/>
      <c r="JYA3" s="300"/>
      <c r="JYB3" s="300"/>
      <c r="JYC3" s="300"/>
      <c r="JYD3" s="300"/>
      <c r="JYE3" s="300"/>
      <c r="JYF3" s="300"/>
      <c r="JYG3" s="300"/>
      <c r="JYH3" s="300"/>
      <c r="JYI3" s="300"/>
      <c r="JYJ3" s="300"/>
      <c r="JYK3" s="300"/>
      <c r="JYL3" s="300"/>
      <c r="JYM3" s="300"/>
      <c r="JYN3" s="300"/>
      <c r="JYO3" s="300"/>
      <c r="JYP3" s="300"/>
      <c r="JYQ3" s="300"/>
      <c r="JYR3" s="300"/>
      <c r="JYS3" s="300"/>
      <c r="JYT3" s="300"/>
      <c r="JYU3" s="300"/>
      <c r="JYV3" s="300"/>
      <c r="JYW3" s="300"/>
      <c r="JYX3" s="300"/>
      <c r="JYY3" s="300"/>
      <c r="JYZ3" s="300"/>
      <c r="JZA3" s="300"/>
      <c r="JZB3" s="300"/>
      <c r="JZC3" s="300"/>
      <c r="JZD3" s="301"/>
      <c r="JZE3" s="300"/>
      <c r="JZF3" s="300"/>
      <c r="JZG3" s="300"/>
      <c r="JZH3" s="300"/>
      <c r="JZI3" s="300"/>
      <c r="JZJ3" s="300"/>
      <c r="JZK3" s="300"/>
      <c r="JZL3" s="300"/>
      <c r="JZM3" s="300"/>
      <c r="JZN3" s="300"/>
      <c r="JZO3" s="300"/>
      <c r="JZP3" s="301"/>
      <c r="JZQ3" s="300"/>
      <c r="JZR3" s="300"/>
      <c r="JZS3" s="300"/>
      <c r="JZT3" s="300"/>
      <c r="JZU3" s="300"/>
      <c r="JZV3" s="300"/>
      <c r="JZW3" s="300"/>
      <c r="JZX3" s="300"/>
      <c r="JZY3" s="300"/>
      <c r="JZZ3" s="300"/>
      <c r="KAA3" s="300"/>
      <c r="KAB3" s="300"/>
      <c r="KAC3" s="300"/>
      <c r="KAD3" s="300"/>
      <c r="KAE3" s="300"/>
      <c r="KAF3" s="300"/>
      <c r="KAG3" s="300"/>
      <c r="KAH3" s="300"/>
      <c r="KAI3" s="300"/>
      <c r="KAJ3" s="300"/>
      <c r="KAK3" s="300"/>
      <c r="KAL3" s="300"/>
      <c r="KAM3" s="300"/>
      <c r="KAN3" s="300"/>
      <c r="KAO3" s="300"/>
      <c r="KAP3" s="300"/>
      <c r="KAQ3" s="300"/>
      <c r="KAR3" s="300"/>
      <c r="KAS3" s="300"/>
      <c r="KAT3" s="300"/>
      <c r="KAU3" s="300"/>
      <c r="KAV3" s="300"/>
      <c r="KAW3" s="300"/>
      <c r="KAX3" s="300"/>
      <c r="KAY3" s="300"/>
      <c r="KAZ3" s="300"/>
      <c r="KBA3" s="300"/>
      <c r="KBB3" s="300"/>
      <c r="KBC3" s="300"/>
      <c r="KBD3" s="300"/>
      <c r="KBE3" s="300"/>
      <c r="KBF3" s="300"/>
      <c r="KBG3" s="300"/>
      <c r="KBH3" s="300"/>
      <c r="KBI3" s="300"/>
      <c r="KBJ3" s="300"/>
      <c r="KBK3" s="300"/>
      <c r="KBL3" s="300"/>
      <c r="KBM3" s="300"/>
      <c r="KBN3" s="300"/>
      <c r="KBO3" s="300"/>
      <c r="KBP3" s="300"/>
      <c r="KBQ3" s="300"/>
      <c r="KBR3" s="300"/>
      <c r="KBS3" s="300"/>
      <c r="KBT3" s="300"/>
      <c r="KBU3" s="300"/>
      <c r="KBV3" s="300"/>
      <c r="KBW3" s="300"/>
      <c r="KBX3" s="300"/>
      <c r="KBY3" s="300"/>
      <c r="KBZ3" s="300"/>
      <c r="KCA3" s="300"/>
      <c r="KCB3" s="300"/>
      <c r="KCC3" s="300"/>
      <c r="KCD3" s="300"/>
      <c r="KCE3" s="300"/>
      <c r="KCF3" s="300"/>
      <c r="KCG3" s="300"/>
      <c r="KCH3" s="300"/>
      <c r="KCI3" s="300"/>
      <c r="KCJ3" s="300"/>
      <c r="KCK3" s="300"/>
      <c r="KCL3" s="300"/>
      <c r="KCM3" s="300"/>
      <c r="KCN3" s="300"/>
      <c r="KCO3" s="300"/>
      <c r="KCP3" s="300"/>
      <c r="KCQ3" s="300"/>
      <c r="KCR3" s="300"/>
      <c r="KCS3" s="300"/>
      <c r="KCT3" s="300"/>
      <c r="KCU3" s="300"/>
      <c r="KCV3" s="300"/>
      <c r="KCW3" s="300"/>
      <c r="KCX3" s="300"/>
      <c r="KCY3" s="300"/>
      <c r="KCZ3" s="300"/>
      <c r="KDA3" s="300"/>
      <c r="KDB3" s="300"/>
      <c r="KDC3" s="300"/>
      <c r="KDD3" s="300"/>
      <c r="KDE3" s="300"/>
      <c r="KDF3" s="300"/>
      <c r="KDG3" s="300"/>
      <c r="KDH3" s="300"/>
      <c r="KDI3" s="300"/>
      <c r="KDJ3" s="300"/>
      <c r="KDK3" s="301"/>
      <c r="KDL3" s="300"/>
      <c r="KDM3" s="300"/>
      <c r="KDN3" s="300"/>
      <c r="KDO3" s="300"/>
      <c r="KDP3" s="300"/>
      <c r="KDQ3" s="300"/>
      <c r="KDR3" s="300"/>
      <c r="KDS3" s="300"/>
      <c r="KDT3" s="300"/>
      <c r="KDU3" s="300"/>
      <c r="KDV3" s="300"/>
      <c r="KDW3" s="301"/>
      <c r="KDX3" s="300"/>
      <c r="KDY3" s="300"/>
      <c r="KDZ3" s="300"/>
      <c r="KEA3" s="300"/>
      <c r="KEB3" s="300"/>
      <c r="KEC3" s="300"/>
      <c r="KED3" s="300"/>
      <c r="KEE3" s="300"/>
      <c r="KEF3" s="300"/>
      <c r="KEG3" s="300"/>
      <c r="KEH3" s="300"/>
      <c r="KEI3" s="300"/>
      <c r="KEJ3" s="300"/>
      <c r="KEK3" s="300"/>
      <c r="KEL3" s="300"/>
      <c r="KEM3" s="300"/>
      <c r="KEN3" s="300"/>
      <c r="KEO3" s="300"/>
      <c r="KEP3" s="300"/>
      <c r="KEQ3" s="300"/>
      <c r="KER3" s="300"/>
      <c r="KES3" s="300"/>
      <c r="KET3" s="300"/>
      <c r="KEU3" s="300"/>
      <c r="KEV3" s="300"/>
      <c r="KEW3" s="300"/>
      <c r="KEX3" s="300"/>
      <c r="KEY3" s="300"/>
      <c r="KEZ3" s="300"/>
      <c r="KFA3" s="300"/>
      <c r="KFB3" s="300"/>
      <c r="KFC3" s="300"/>
      <c r="KFD3" s="300"/>
      <c r="KFE3" s="300"/>
      <c r="KFF3" s="300"/>
      <c r="KFG3" s="300"/>
      <c r="KFH3" s="300"/>
      <c r="KFI3" s="300"/>
      <c r="KFJ3" s="300"/>
      <c r="KFK3" s="300"/>
      <c r="KFL3" s="300"/>
      <c r="KFM3" s="300"/>
      <c r="KFN3" s="300"/>
      <c r="KFO3" s="300"/>
      <c r="KFP3" s="300"/>
      <c r="KFQ3" s="300"/>
      <c r="KFR3" s="300"/>
      <c r="KFS3" s="300"/>
      <c r="KFT3" s="300"/>
      <c r="KFU3" s="300"/>
      <c r="KFV3" s="300"/>
      <c r="KFW3" s="300"/>
      <c r="KFX3" s="300"/>
      <c r="KFY3" s="300"/>
      <c r="KFZ3" s="300"/>
      <c r="KGA3" s="300"/>
      <c r="KGB3" s="300"/>
      <c r="KGC3" s="300"/>
      <c r="KGD3" s="300"/>
      <c r="KGE3" s="300"/>
      <c r="KGF3" s="300"/>
      <c r="KGG3" s="300"/>
      <c r="KGH3" s="300"/>
      <c r="KGI3" s="300"/>
      <c r="KGJ3" s="300"/>
      <c r="KGK3" s="300"/>
      <c r="KGL3" s="300"/>
      <c r="KGM3" s="300"/>
      <c r="KGN3" s="300"/>
      <c r="KGO3" s="300"/>
      <c r="KGP3" s="300"/>
      <c r="KGQ3" s="300"/>
      <c r="KGR3" s="300"/>
      <c r="KGS3" s="300"/>
      <c r="KGT3" s="300"/>
      <c r="KGU3" s="300"/>
      <c r="KGV3" s="300"/>
      <c r="KGW3" s="300"/>
      <c r="KGX3" s="300"/>
      <c r="KGY3" s="300"/>
      <c r="KGZ3" s="300"/>
      <c r="KHA3" s="300"/>
      <c r="KHB3" s="300"/>
      <c r="KHC3" s="300"/>
      <c r="KHD3" s="300"/>
      <c r="KHE3" s="300"/>
      <c r="KHF3" s="300"/>
      <c r="KHG3" s="300"/>
      <c r="KHH3" s="300"/>
      <c r="KHI3" s="300"/>
      <c r="KHJ3" s="300"/>
      <c r="KHK3" s="300"/>
      <c r="KHL3" s="300"/>
      <c r="KHM3" s="300"/>
      <c r="KHN3" s="300"/>
      <c r="KHO3" s="300"/>
      <c r="KHP3" s="300"/>
      <c r="KHQ3" s="300"/>
      <c r="KHR3" s="301"/>
      <c r="KHS3" s="300"/>
      <c r="KHT3" s="300"/>
      <c r="KHU3" s="300"/>
      <c r="KHV3" s="300"/>
      <c r="KHW3" s="300"/>
      <c r="KHX3" s="300"/>
      <c r="KHY3" s="300"/>
      <c r="KHZ3" s="300"/>
      <c r="KIA3" s="300"/>
      <c r="KIB3" s="300"/>
      <c r="KIC3" s="300"/>
      <c r="KID3" s="301"/>
      <c r="KIE3" s="300"/>
      <c r="KIF3" s="300"/>
      <c r="KIG3" s="300"/>
      <c r="KIH3" s="300"/>
      <c r="KII3" s="300"/>
      <c r="KIJ3" s="300"/>
      <c r="KIK3" s="300"/>
      <c r="KIL3" s="300"/>
      <c r="KIM3" s="300"/>
      <c r="KIN3" s="300"/>
      <c r="KIO3" s="300"/>
      <c r="KIP3" s="300"/>
      <c r="KIQ3" s="300"/>
      <c r="KIR3" s="300"/>
      <c r="KIS3" s="300"/>
      <c r="KIT3" s="300"/>
      <c r="KIU3" s="300"/>
      <c r="KIV3" s="300"/>
      <c r="KIW3" s="300"/>
      <c r="KIX3" s="300"/>
      <c r="KIY3" s="300"/>
      <c r="KIZ3" s="300"/>
      <c r="KJA3" s="300"/>
      <c r="KJB3" s="300"/>
      <c r="KJC3" s="300"/>
      <c r="KJD3" s="300"/>
      <c r="KJE3" s="300"/>
      <c r="KJF3" s="300"/>
      <c r="KJG3" s="300"/>
      <c r="KJH3" s="300"/>
      <c r="KJI3" s="300"/>
      <c r="KJJ3" s="300"/>
      <c r="KJK3" s="300"/>
      <c r="KJL3" s="300"/>
      <c r="KJM3" s="300"/>
      <c r="KJN3" s="300"/>
      <c r="KJO3" s="300"/>
      <c r="KJP3" s="300"/>
      <c r="KJQ3" s="300"/>
      <c r="KJR3" s="300"/>
      <c r="KJS3" s="300"/>
      <c r="KJT3" s="300"/>
      <c r="KJU3" s="300"/>
      <c r="KJV3" s="300"/>
      <c r="KJW3" s="300"/>
      <c r="KJX3" s="300"/>
      <c r="KJY3" s="300"/>
      <c r="KJZ3" s="300"/>
      <c r="KKA3" s="300"/>
      <c r="KKB3" s="300"/>
      <c r="KKC3" s="300"/>
      <c r="KKD3" s="300"/>
      <c r="KKE3" s="300"/>
      <c r="KKF3" s="300"/>
      <c r="KKG3" s="300"/>
      <c r="KKH3" s="300"/>
      <c r="KKI3" s="300"/>
      <c r="KKJ3" s="300"/>
      <c r="KKK3" s="300"/>
      <c r="KKL3" s="300"/>
      <c r="KKM3" s="300"/>
      <c r="KKN3" s="300"/>
      <c r="KKO3" s="300"/>
      <c r="KKP3" s="300"/>
      <c r="KKQ3" s="300"/>
      <c r="KKR3" s="300"/>
      <c r="KKS3" s="300"/>
      <c r="KKT3" s="300"/>
      <c r="KKU3" s="300"/>
      <c r="KKV3" s="300"/>
      <c r="KKW3" s="300"/>
      <c r="KKX3" s="300"/>
      <c r="KKY3" s="300"/>
      <c r="KKZ3" s="300"/>
      <c r="KLA3" s="300"/>
      <c r="KLB3" s="300"/>
      <c r="KLC3" s="300"/>
      <c r="KLD3" s="300"/>
      <c r="KLE3" s="300"/>
      <c r="KLF3" s="300"/>
      <c r="KLG3" s="300"/>
      <c r="KLH3" s="300"/>
      <c r="KLI3" s="300"/>
      <c r="KLJ3" s="300"/>
      <c r="KLK3" s="300"/>
      <c r="KLL3" s="300"/>
      <c r="KLM3" s="300"/>
      <c r="KLN3" s="300"/>
      <c r="KLO3" s="300"/>
      <c r="KLP3" s="300"/>
      <c r="KLQ3" s="300"/>
      <c r="KLR3" s="300"/>
      <c r="KLS3" s="300"/>
      <c r="KLT3" s="300"/>
      <c r="KLU3" s="300"/>
      <c r="KLV3" s="300"/>
      <c r="KLW3" s="300"/>
      <c r="KLX3" s="300"/>
      <c r="KLY3" s="301"/>
      <c r="KLZ3" s="300"/>
      <c r="KMA3" s="300"/>
      <c r="KMB3" s="300"/>
      <c r="KMC3" s="300"/>
      <c r="KMD3" s="300"/>
      <c r="KME3" s="300"/>
      <c r="KMF3" s="300"/>
      <c r="KMG3" s="300"/>
      <c r="KMH3" s="300"/>
      <c r="KMI3" s="300"/>
      <c r="KMJ3" s="300"/>
      <c r="KMK3" s="301"/>
      <c r="KML3" s="300"/>
      <c r="KMM3" s="300"/>
      <c r="KMN3" s="300"/>
      <c r="KMO3" s="300"/>
      <c r="KMP3" s="300"/>
      <c r="KMQ3" s="300"/>
      <c r="KMR3" s="300"/>
      <c r="KMS3" s="300"/>
      <c r="KMT3" s="300"/>
      <c r="KMU3" s="300"/>
      <c r="KMV3" s="300"/>
      <c r="KMW3" s="300"/>
      <c r="KMX3" s="300"/>
      <c r="KMY3" s="300"/>
      <c r="KMZ3" s="300"/>
      <c r="KNA3" s="300"/>
      <c r="KNB3" s="300"/>
      <c r="KNC3" s="300"/>
      <c r="KND3" s="300"/>
      <c r="KNE3" s="300"/>
      <c r="KNF3" s="300"/>
      <c r="KNG3" s="300"/>
      <c r="KNH3" s="300"/>
      <c r="KNI3" s="300"/>
      <c r="KNJ3" s="300"/>
      <c r="KNK3" s="300"/>
      <c r="KNL3" s="300"/>
      <c r="KNM3" s="300"/>
      <c r="KNN3" s="300"/>
      <c r="KNO3" s="300"/>
      <c r="KNP3" s="300"/>
      <c r="KNQ3" s="300"/>
      <c r="KNR3" s="300"/>
      <c r="KNS3" s="300"/>
      <c r="KNT3" s="300"/>
      <c r="KNU3" s="300"/>
      <c r="KNV3" s="300"/>
      <c r="KNW3" s="300"/>
      <c r="KNX3" s="300"/>
      <c r="KNY3" s="300"/>
      <c r="KNZ3" s="300"/>
      <c r="KOA3" s="300"/>
      <c r="KOB3" s="300"/>
      <c r="KOC3" s="300"/>
      <c r="KOD3" s="300"/>
      <c r="KOE3" s="300"/>
      <c r="KOF3" s="300"/>
      <c r="KOG3" s="300"/>
      <c r="KOH3" s="300"/>
      <c r="KOI3" s="300"/>
      <c r="KOJ3" s="300"/>
      <c r="KOK3" s="300"/>
      <c r="KOL3" s="300"/>
      <c r="KOM3" s="300"/>
      <c r="KON3" s="300"/>
      <c r="KOO3" s="300"/>
      <c r="KOP3" s="300"/>
      <c r="KOQ3" s="300"/>
      <c r="KOR3" s="300"/>
      <c r="KOS3" s="300"/>
      <c r="KOT3" s="300"/>
      <c r="KOU3" s="300"/>
      <c r="KOV3" s="300"/>
      <c r="KOW3" s="300"/>
      <c r="KOX3" s="300"/>
      <c r="KOY3" s="300"/>
      <c r="KOZ3" s="300"/>
      <c r="KPA3" s="300"/>
      <c r="KPB3" s="300"/>
      <c r="KPC3" s="300"/>
      <c r="KPD3" s="300"/>
      <c r="KPE3" s="300"/>
      <c r="KPF3" s="300"/>
      <c r="KPG3" s="300"/>
      <c r="KPH3" s="300"/>
      <c r="KPI3" s="300"/>
      <c r="KPJ3" s="300"/>
      <c r="KPK3" s="300"/>
      <c r="KPL3" s="300"/>
      <c r="KPM3" s="300"/>
      <c r="KPN3" s="300"/>
      <c r="KPO3" s="300"/>
      <c r="KPP3" s="300"/>
      <c r="KPQ3" s="300"/>
      <c r="KPR3" s="300"/>
      <c r="KPS3" s="300"/>
      <c r="KPT3" s="300"/>
      <c r="KPU3" s="300"/>
      <c r="KPV3" s="300"/>
      <c r="KPW3" s="300"/>
      <c r="KPX3" s="300"/>
      <c r="KPY3" s="300"/>
      <c r="KPZ3" s="300"/>
      <c r="KQA3" s="300"/>
      <c r="KQB3" s="300"/>
      <c r="KQC3" s="300"/>
      <c r="KQD3" s="300"/>
      <c r="KQE3" s="300"/>
      <c r="KQF3" s="301"/>
      <c r="KQG3" s="300"/>
      <c r="KQH3" s="300"/>
      <c r="KQI3" s="300"/>
      <c r="KQJ3" s="300"/>
      <c r="KQK3" s="300"/>
      <c r="KQL3" s="300"/>
      <c r="KQM3" s="300"/>
      <c r="KQN3" s="300"/>
      <c r="KQO3" s="300"/>
      <c r="KQP3" s="300"/>
      <c r="KQQ3" s="300"/>
      <c r="KQR3" s="301"/>
      <c r="KQS3" s="300"/>
      <c r="KQT3" s="300"/>
      <c r="KQU3" s="300"/>
      <c r="KQV3" s="300"/>
      <c r="KQW3" s="300"/>
      <c r="KQX3" s="300"/>
      <c r="KQY3" s="300"/>
      <c r="KQZ3" s="300"/>
      <c r="KRA3" s="300"/>
      <c r="KRB3" s="300"/>
      <c r="KRC3" s="300"/>
      <c r="KRD3" s="300"/>
      <c r="KRE3" s="300"/>
      <c r="KRF3" s="300"/>
      <c r="KRG3" s="300"/>
      <c r="KRH3" s="300"/>
      <c r="KRI3" s="300"/>
      <c r="KRJ3" s="300"/>
      <c r="KRK3" s="300"/>
      <c r="KRL3" s="300"/>
      <c r="KRM3" s="300"/>
      <c r="KRN3" s="300"/>
      <c r="KRO3" s="300"/>
      <c r="KRP3" s="300"/>
      <c r="KRQ3" s="300"/>
      <c r="KRR3" s="300"/>
      <c r="KRS3" s="300"/>
      <c r="KRT3" s="300"/>
      <c r="KRU3" s="300"/>
      <c r="KRV3" s="300"/>
      <c r="KRW3" s="300"/>
      <c r="KRX3" s="300"/>
      <c r="KRY3" s="300"/>
      <c r="KRZ3" s="300"/>
      <c r="KSA3" s="300"/>
      <c r="KSB3" s="300"/>
      <c r="KSC3" s="300"/>
      <c r="KSD3" s="300"/>
      <c r="KSE3" s="300"/>
      <c r="KSF3" s="300"/>
      <c r="KSG3" s="300"/>
      <c r="KSH3" s="300"/>
      <c r="KSI3" s="300"/>
      <c r="KSJ3" s="300"/>
      <c r="KSK3" s="300"/>
      <c r="KSL3" s="300"/>
      <c r="KSM3" s="300"/>
      <c r="KSN3" s="300"/>
      <c r="KSO3" s="300"/>
      <c r="KSP3" s="300"/>
      <c r="KSQ3" s="300"/>
      <c r="KSR3" s="300"/>
      <c r="KSS3" s="300"/>
      <c r="KST3" s="300"/>
      <c r="KSU3" s="300"/>
      <c r="KSV3" s="300"/>
      <c r="KSW3" s="300"/>
      <c r="KSX3" s="300"/>
      <c r="KSY3" s="300"/>
      <c r="KSZ3" s="300"/>
      <c r="KTA3" s="300"/>
      <c r="KTB3" s="300"/>
      <c r="KTC3" s="300"/>
      <c r="KTD3" s="300"/>
      <c r="KTE3" s="300"/>
      <c r="KTF3" s="300"/>
      <c r="KTG3" s="300"/>
      <c r="KTH3" s="300"/>
      <c r="KTI3" s="300"/>
      <c r="KTJ3" s="300"/>
      <c r="KTK3" s="300"/>
      <c r="KTL3" s="300"/>
      <c r="KTM3" s="300"/>
      <c r="KTN3" s="300"/>
      <c r="KTO3" s="300"/>
      <c r="KTP3" s="300"/>
      <c r="KTQ3" s="300"/>
      <c r="KTR3" s="300"/>
      <c r="KTS3" s="300"/>
      <c r="KTT3" s="300"/>
      <c r="KTU3" s="300"/>
      <c r="KTV3" s="300"/>
      <c r="KTW3" s="300"/>
      <c r="KTX3" s="300"/>
      <c r="KTY3" s="300"/>
      <c r="KTZ3" s="300"/>
      <c r="KUA3" s="300"/>
      <c r="KUB3" s="300"/>
      <c r="KUC3" s="300"/>
      <c r="KUD3" s="300"/>
      <c r="KUE3" s="300"/>
      <c r="KUF3" s="300"/>
      <c r="KUG3" s="300"/>
      <c r="KUH3" s="300"/>
      <c r="KUI3" s="300"/>
      <c r="KUJ3" s="300"/>
      <c r="KUK3" s="300"/>
      <c r="KUL3" s="300"/>
      <c r="KUM3" s="301"/>
      <c r="KUN3" s="300"/>
      <c r="KUO3" s="300"/>
      <c r="KUP3" s="300"/>
      <c r="KUQ3" s="300"/>
      <c r="KUR3" s="300"/>
      <c r="KUS3" s="300"/>
      <c r="KUT3" s="300"/>
      <c r="KUU3" s="300"/>
      <c r="KUV3" s="300"/>
      <c r="KUW3" s="300"/>
      <c r="KUX3" s="300"/>
      <c r="KUY3" s="301"/>
      <c r="KUZ3" s="300"/>
      <c r="KVA3" s="300"/>
      <c r="KVB3" s="300"/>
      <c r="KVC3" s="300"/>
      <c r="KVD3" s="300"/>
      <c r="KVE3" s="300"/>
      <c r="KVF3" s="300"/>
      <c r="KVG3" s="300"/>
      <c r="KVH3" s="300"/>
      <c r="KVI3" s="300"/>
      <c r="KVJ3" s="300"/>
      <c r="KVK3" s="300"/>
      <c r="KVL3" s="300"/>
      <c r="KVM3" s="300"/>
      <c r="KVN3" s="300"/>
      <c r="KVO3" s="300"/>
      <c r="KVP3" s="300"/>
      <c r="KVQ3" s="300"/>
      <c r="KVR3" s="300"/>
      <c r="KVS3" s="300"/>
      <c r="KVT3" s="300"/>
      <c r="KVU3" s="300"/>
      <c r="KVV3" s="300"/>
      <c r="KVW3" s="300"/>
      <c r="KVX3" s="300"/>
      <c r="KVY3" s="300"/>
      <c r="KVZ3" s="300"/>
      <c r="KWA3" s="300"/>
      <c r="KWB3" s="300"/>
      <c r="KWC3" s="300"/>
      <c r="KWD3" s="300"/>
      <c r="KWE3" s="300"/>
      <c r="KWF3" s="300"/>
      <c r="KWG3" s="300"/>
      <c r="KWH3" s="300"/>
      <c r="KWI3" s="300"/>
      <c r="KWJ3" s="300"/>
      <c r="KWK3" s="300"/>
      <c r="KWL3" s="300"/>
      <c r="KWM3" s="300"/>
      <c r="KWN3" s="300"/>
      <c r="KWO3" s="300"/>
      <c r="KWP3" s="300"/>
      <c r="KWQ3" s="300"/>
      <c r="KWR3" s="300"/>
      <c r="KWS3" s="300"/>
      <c r="KWT3" s="300"/>
      <c r="KWU3" s="300"/>
      <c r="KWV3" s="300"/>
      <c r="KWW3" s="300"/>
      <c r="KWX3" s="300"/>
      <c r="KWY3" s="300"/>
      <c r="KWZ3" s="300"/>
      <c r="KXA3" s="300"/>
      <c r="KXB3" s="300"/>
      <c r="KXC3" s="300"/>
      <c r="KXD3" s="300"/>
      <c r="KXE3" s="300"/>
      <c r="KXF3" s="300"/>
      <c r="KXG3" s="300"/>
      <c r="KXH3" s="300"/>
      <c r="KXI3" s="300"/>
      <c r="KXJ3" s="300"/>
      <c r="KXK3" s="300"/>
      <c r="KXL3" s="300"/>
      <c r="KXM3" s="300"/>
      <c r="KXN3" s="300"/>
      <c r="KXO3" s="300"/>
      <c r="KXP3" s="300"/>
      <c r="KXQ3" s="300"/>
      <c r="KXR3" s="300"/>
      <c r="KXS3" s="300"/>
      <c r="KXT3" s="300"/>
      <c r="KXU3" s="300"/>
      <c r="KXV3" s="300"/>
      <c r="KXW3" s="300"/>
      <c r="KXX3" s="300"/>
      <c r="KXY3" s="300"/>
      <c r="KXZ3" s="300"/>
      <c r="KYA3" s="300"/>
      <c r="KYB3" s="300"/>
      <c r="KYC3" s="300"/>
      <c r="KYD3" s="300"/>
      <c r="KYE3" s="300"/>
      <c r="KYF3" s="300"/>
      <c r="KYG3" s="300"/>
      <c r="KYH3" s="300"/>
      <c r="KYI3" s="300"/>
      <c r="KYJ3" s="300"/>
      <c r="KYK3" s="300"/>
      <c r="KYL3" s="300"/>
      <c r="KYM3" s="300"/>
      <c r="KYN3" s="300"/>
      <c r="KYO3" s="300"/>
      <c r="KYP3" s="300"/>
      <c r="KYQ3" s="300"/>
      <c r="KYR3" s="300"/>
      <c r="KYS3" s="300"/>
      <c r="KYT3" s="301"/>
      <c r="KYU3" s="300"/>
      <c r="KYV3" s="300"/>
      <c r="KYW3" s="300"/>
      <c r="KYX3" s="300"/>
      <c r="KYY3" s="300"/>
      <c r="KYZ3" s="300"/>
      <c r="KZA3" s="300"/>
      <c r="KZB3" s="300"/>
      <c r="KZC3" s="300"/>
      <c r="KZD3" s="300"/>
      <c r="KZE3" s="300"/>
      <c r="KZF3" s="301"/>
      <c r="KZG3" s="300"/>
      <c r="KZH3" s="300"/>
      <c r="KZI3" s="300"/>
      <c r="KZJ3" s="300"/>
      <c r="KZK3" s="300"/>
      <c r="KZL3" s="300"/>
      <c r="KZM3" s="300"/>
      <c r="KZN3" s="300"/>
      <c r="KZO3" s="300"/>
      <c r="KZP3" s="300"/>
      <c r="KZQ3" s="300"/>
      <c r="KZR3" s="300"/>
      <c r="KZS3" s="300"/>
      <c r="KZT3" s="300"/>
      <c r="KZU3" s="300"/>
      <c r="KZV3" s="300"/>
      <c r="KZW3" s="300"/>
      <c r="KZX3" s="300"/>
      <c r="KZY3" s="300"/>
      <c r="KZZ3" s="300"/>
      <c r="LAA3" s="300"/>
      <c r="LAB3" s="300"/>
      <c r="LAC3" s="300"/>
      <c r="LAD3" s="300"/>
      <c r="LAE3" s="300"/>
      <c r="LAF3" s="300"/>
      <c r="LAG3" s="300"/>
      <c r="LAH3" s="300"/>
      <c r="LAI3" s="300"/>
      <c r="LAJ3" s="300"/>
      <c r="LAK3" s="300"/>
      <c r="LAL3" s="300"/>
      <c r="LAM3" s="300"/>
      <c r="LAN3" s="300"/>
      <c r="LAO3" s="300"/>
      <c r="LAP3" s="300"/>
      <c r="LAQ3" s="300"/>
      <c r="LAR3" s="300"/>
      <c r="LAS3" s="300"/>
      <c r="LAT3" s="300"/>
      <c r="LAU3" s="300"/>
      <c r="LAV3" s="300"/>
      <c r="LAW3" s="300"/>
      <c r="LAX3" s="300"/>
      <c r="LAY3" s="300"/>
      <c r="LAZ3" s="300"/>
      <c r="LBA3" s="300"/>
      <c r="LBB3" s="300"/>
      <c r="LBC3" s="300"/>
      <c r="LBD3" s="300"/>
      <c r="LBE3" s="300"/>
      <c r="LBF3" s="300"/>
      <c r="LBG3" s="300"/>
      <c r="LBH3" s="300"/>
      <c r="LBI3" s="300"/>
      <c r="LBJ3" s="300"/>
      <c r="LBK3" s="300"/>
      <c r="LBL3" s="300"/>
      <c r="LBM3" s="300"/>
      <c r="LBN3" s="300"/>
      <c r="LBO3" s="300"/>
      <c r="LBP3" s="300"/>
      <c r="LBQ3" s="300"/>
      <c r="LBR3" s="300"/>
      <c r="LBS3" s="300"/>
      <c r="LBT3" s="300"/>
      <c r="LBU3" s="300"/>
      <c r="LBV3" s="300"/>
      <c r="LBW3" s="300"/>
      <c r="LBX3" s="300"/>
      <c r="LBY3" s="300"/>
      <c r="LBZ3" s="300"/>
      <c r="LCA3" s="300"/>
      <c r="LCB3" s="300"/>
      <c r="LCC3" s="300"/>
      <c r="LCD3" s="300"/>
      <c r="LCE3" s="300"/>
      <c r="LCF3" s="300"/>
      <c r="LCG3" s="300"/>
      <c r="LCH3" s="300"/>
      <c r="LCI3" s="300"/>
      <c r="LCJ3" s="300"/>
      <c r="LCK3" s="300"/>
      <c r="LCL3" s="300"/>
      <c r="LCM3" s="300"/>
      <c r="LCN3" s="300"/>
      <c r="LCO3" s="300"/>
      <c r="LCP3" s="300"/>
      <c r="LCQ3" s="300"/>
      <c r="LCR3" s="300"/>
      <c r="LCS3" s="300"/>
      <c r="LCT3" s="300"/>
      <c r="LCU3" s="300"/>
      <c r="LCV3" s="300"/>
      <c r="LCW3" s="300"/>
      <c r="LCX3" s="300"/>
      <c r="LCY3" s="300"/>
      <c r="LCZ3" s="300"/>
      <c r="LDA3" s="301"/>
      <c r="LDB3" s="300"/>
      <c r="LDC3" s="300"/>
      <c r="LDD3" s="300"/>
      <c r="LDE3" s="300"/>
      <c r="LDF3" s="300"/>
      <c r="LDG3" s="300"/>
      <c r="LDH3" s="300"/>
      <c r="LDI3" s="300"/>
      <c r="LDJ3" s="300"/>
      <c r="LDK3" s="300"/>
      <c r="LDL3" s="300"/>
      <c r="LDM3" s="301"/>
      <c r="LDN3" s="300"/>
      <c r="LDO3" s="300"/>
      <c r="LDP3" s="300"/>
      <c r="LDQ3" s="300"/>
      <c r="LDR3" s="300"/>
      <c r="LDS3" s="300"/>
      <c r="LDT3" s="300"/>
      <c r="LDU3" s="300"/>
      <c r="LDV3" s="300"/>
      <c r="LDW3" s="300"/>
      <c r="LDX3" s="300"/>
      <c r="LDY3" s="300"/>
      <c r="LDZ3" s="300"/>
      <c r="LEA3" s="300"/>
      <c r="LEB3" s="300"/>
      <c r="LEC3" s="300"/>
      <c r="LED3" s="300"/>
      <c r="LEE3" s="300"/>
      <c r="LEF3" s="300"/>
      <c r="LEG3" s="300"/>
      <c r="LEH3" s="300"/>
      <c r="LEI3" s="300"/>
      <c r="LEJ3" s="300"/>
      <c r="LEK3" s="300"/>
      <c r="LEL3" s="300"/>
      <c r="LEM3" s="300"/>
      <c r="LEN3" s="300"/>
      <c r="LEO3" s="300"/>
      <c r="LEP3" s="300"/>
      <c r="LEQ3" s="300"/>
      <c r="LER3" s="300"/>
      <c r="LES3" s="300"/>
      <c r="LET3" s="300"/>
      <c r="LEU3" s="300"/>
      <c r="LEV3" s="300"/>
      <c r="LEW3" s="300"/>
      <c r="LEX3" s="300"/>
      <c r="LEY3" s="300"/>
      <c r="LEZ3" s="300"/>
      <c r="LFA3" s="300"/>
      <c r="LFB3" s="300"/>
      <c r="LFC3" s="300"/>
      <c r="LFD3" s="300"/>
      <c r="LFE3" s="300"/>
      <c r="LFF3" s="300"/>
      <c r="LFG3" s="300"/>
      <c r="LFH3" s="300"/>
      <c r="LFI3" s="300"/>
      <c r="LFJ3" s="300"/>
      <c r="LFK3" s="300"/>
      <c r="LFL3" s="300"/>
      <c r="LFM3" s="300"/>
      <c r="LFN3" s="300"/>
      <c r="LFO3" s="300"/>
      <c r="LFP3" s="300"/>
      <c r="LFQ3" s="300"/>
      <c r="LFR3" s="300"/>
      <c r="LFS3" s="300"/>
      <c r="LFT3" s="300"/>
      <c r="LFU3" s="300"/>
      <c r="LFV3" s="300"/>
      <c r="LFW3" s="300"/>
      <c r="LFX3" s="300"/>
      <c r="LFY3" s="300"/>
      <c r="LFZ3" s="300"/>
      <c r="LGA3" s="300"/>
      <c r="LGB3" s="300"/>
      <c r="LGC3" s="300"/>
      <c r="LGD3" s="300"/>
      <c r="LGE3" s="300"/>
      <c r="LGF3" s="300"/>
      <c r="LGG3" s="300"/>
      <c r="LGH3" s="300"/>
      <c r="LGI3" s="300"/>
      <c r="LGJ3" s="300"/>
      <c r="LGK3" s="300"/>
      <c r="LGL3" s="300"/>
      <c r="LGM3" s="300"/>
      <c r="LGN3" s="300"/>
      <c r="LGO3" s="300"/>
      <c r="LGP3" s="300"/>
      <c r="LGQ3" s="300"/>
      <c r="LGR3" s="300"/>
      <c r="LGS3" s="300"/>
      <c r="LGT3" s="300"/>
      <c r="LGU3" s="300"/>
      <c r="LGV3" s="300"/>
      <c r="LGW3" s="300"/>
      <c r="LGX3" s="300"/>
      <c r="LGY3" s="300"/>
      <c r="LGZ3" s="300"/>
      <c r="LHA3" s="300"/>
      <c r="LHB3" s="300"/>
      <c r="LHC3" s="300"/>
      <c r="LHD3" s="300"/>
      <c r="LHE3" s="300"/>
      <c r="LHF3" s="300"/>
      <c r="LHG3" s="300"/>
      <c r="LHH3" s="301"/>
      <c r="LHI3" s="300"/>
      <c r="LHJ3" s="300"/>
      <c r="LHK3" s="300"/>
      <c r="LHL3" s="300"/>
      <c r="LHM3" s="300"/>
      <c r="LHN3" s="300"/>
      <c r="LHO3" s="300"/>
      <c r="LHP3" s="300"/>
      <c r="LHQ3" s="300"/>
      <c r="LHR3" s="300"/>
      <c r="LHS3" s="300"/>
      <c r="LHT3" s="301"/>
      <c r="LHU3" s="300"/>
      <c r="LHV3" s="300"/>
      <c r="LHW3" s="300"/>
      <c r="LHX3" s="300"/>
      <c r="LHY3" s="300"/>
      <c r="LHZ3" s="300"/>
      <c r="LIA3" s="300"/>
      <c r="LIB3" s="300"/>
      <c r="LIC3" s="300"/>
      <c r="LID3" s="300"/>
      <c r="LIE3" s="300"/>
      <c r="LIF3" s="300"/>
      <c r="LIG3" s="300"/>
      <c r="LIH3" s="300"/>
      <c r="LII3" s="300"/>
      <c r="LIJ3" s="300"/>
      <c r="LIK3" s="300"/>
      <c r="LIL3" s="300"/>
      <c r="LIM3" s="300"/>
      <c r="LIN3" s="300"/>
      <c r="LIO3" s="300"/>
      <c r="LIP3" s="300"/>
      <c r="LIQ3" s="300"/>
      <c r="LIR3" s="300"/>
      <c r="LIS3" s="300"/>
      <c r="LIT3" s="300"/>
      <c r="LIU3" s="300"/>
      <c r="LIV3" s="300"/>
      <c r="LIW3" s="300"/>
      <c r="LIX3" s="300"/>
      <c r="LIY3" s="300"/>
      <c r="LIZ3" s="300"/>
      <c r="LJA3" s="300"/>
      <c r="LJB3" s="300"/>
      <c r="LJC3" s="300"/>
      <c r="LJD3" s="300"/>
      <c r="LJE3" s="300"/>
      <c r="LJF3" s="300"/>
      <c r="LJG3" s="300"/>
      <c r="LJH3" s="300"/>
      <c r="LJI3" s="300"/>
      <c r="LJJ3" s="300"/>
      <c r="LJK3" s="300"/>
      <c r="LJL3" s="300"/>
      <c r="LJM3" s="300"/>
      <c r="LJN3" s="300"/>
      <c r="LJO3" s="300"/>
      <c r="LJP3" s="300"/>
      <c r="LJQ3" s="300"/>
      <c r="LJR3" s="300"/>
      <c r="LJS3" s="300"/>
      <c r="LJT3" s="300"/>
      <c r="LJU3" s="300"/>
      <c r="LJV3" s="300"/>
      <c r="LJW3" s="300"/>
      <c r="LJX3" s="300"/>
      <c r="LJY3" s="300"/>
      <c r="LJZ3" s="300"/>
      <c r="LKA3" s="300"/>
      <c r="LKB3" s="300"/>
      <c r="LKC3" s="300"/>
      <c r="LKD3" s="300"/>
      <c r="LKE3" s="300"/>
      <c r="LKF3" s="300"/>
      <c r="LKG3" s="300"/>
      <c r="LKH3" s="300"/>
      <c r="LKI3" s="300"/>
      <c r="LKJ3" s="300"/>
      <c r="LKK3" s="300"/>
      <c r="LKL3" s="300"/>
      <c r="LKM3" s="300"/>
      <c r="LKN3" s="300"/>
      <c r="LKO3" s="300"/>
      <c r="LKP3" s="300"/>
      <c r="LKQ3" s="300"/>
      <c r="LKR3" s="300"/>
      <c r="LKS3" s="300"/>
      <c r="LKT3" s="300"/>
      <c r="LKU3" s="300"/>
      <c r="LKV3" s="300"/>
      <c r="LKW3" s="300"/>
      <c r="LKX3" s="300"/>
      <c r="LKY3" s="300"/>
      <c r="LKZ3" s="300"/>
      <c r="LLA3" s="300"/>
      <c r="LLB3" s="300"/>
      <c r="LLC3" s="300"/>
      <c r="LLD3" s="300"/>
      <c r="LLE3" s="300"/>
      <c r="LLF3" s="300"/>
      <c r="LLG3" s="300"/>
      <c r="LLH3" s="300"/>
      <c r="LLI3" s="300"/>
      <c r="LLJ3" s="300"/>
      <c r="LLK3" s="300"/>
      <c r="LLL3" s="300"/>
      <c r="LLM3" s="300"/>
      <c r="LLN3" s="300"/>
      <c r="LLO3" s="301"/>
      <c r="LLP3" s="300"/>
      <c r="LLQ3" s="300"/>
      <c r="LLR3" s="300"/>
      <c r="LLS3" s="300"/>
      <c r="LLT3" s="300"/>
      <c r="LLU3" s="300"/>
      <c r="LLV3" s="300"/>
      <c r="LLW3" s="300"/>
      <c r="LLX3" s="300"/>
      <c r="LLY3" s="300"/>
      <c r="LLZ3" s="300"/>
      <c r="LMA3" s="301"/>
      <c r="LMB3" s="300"/>
      <c r="LMC3" s="300"/>
      <c r="LMD3" s="300"/>
      <c r="LME3" s="300"/>
      <c r="LMF3" s="300"/>
      <c r="LMG3" s="300"/>
      <c r="LMH3" s="300"/>
      <c r="LMI3" s="300"/>
      <c r="LMJ3" s="300"/>
      <c r="LMK3" s="300"/>
      <c r="LML3" s="300"/>
      <c r="LMM3" s="300"/>
      <c r="LMN3" s="300"/>
      <c r="LMO3" s="300"/>
      <c r="LMP3" s="300"/>
      <c r="LMQ3" s="300"/>
      <c r="LMR3" s="300"/>
      <c r="LMS3" s="300"/>
      <c r="LMT3" s="300"/>
      <c r="LMU3" s="300"/>
      <c r="LMV3" s="300"/>
      <c r="LMW3" s="300"/>
      <c r="LMX3" s="300"/>
      <c r="LMY3" s="300"/>
      <c r="LMZ3" s="300"/>
      <c r="LNA3" s="300"/>
      <c r="LNB3" s="300"/>
      <c r="LNC3" s="300"/>
      <c r="LND3" s="300"/>
      <c r="LNE3" s="300"/>
      <c r="LNF3" s="300"/>
      <c r="LNG3" s="300"/>
      <c r="LNH3" s="300"/>
      <c r="LNI3" s="300"/>
      <c r="LNJ3" s="300"/>
      <c r="LNK3" s="300"/>
      <c r="LNL3" s="300"/>
      <c r="LNM3" s="300"/>
      <c r="LNN3" s="300"/>
      <c r="LNO3" s="300"/>
      <c r="LNP3" s="300"/>
      <c r="LNQ3" s="300"/>
      <c r="LNR3" s="300"/>
      <c r="LNS3" s="300"/>
      <c r="LNT3" s="300"/>
      <c r="LNU3" s="300"/>
      <c r="LNV3" s="300"/>
      <c r="LNW3" s="300"/>
      <c r="LNX3" s="300"/>
      <c r="LNY3" s="300"/>
      <c r="LNZ3" s="300"/>
      <c r="LOA3" s="300"/>
      <c r="LOB3" s="300"/>
      <c r="LOC3" s="300"/>
      <c r="LOD3" s="300"/>
      <c r="LOE3" s="300"/>
      <c r="LOF3" s="300"/>
      <c r="LOG3" s="300"/>
      <c r="LOH3" s="300"/>
      <c r="LOI3" s="300"/>
      <c r="LOJ3" s="300"/>
      <c r="LOK3" s="300"/>
      <c r="LOL3" s="300"/>
      <c r="LOM3" s="300"/>
      <c r="LON3" s="300"/>
      <c r="LOO3" s="300"/>
      <c r="LOP3" s="300"/>
      <c r="LOQ3" s="300"/>
      <c r="LOR3" s="300"/>
      <c r="LOS3" s="300"/>
      <c r="LOT3" s="300"/>
      <c r="LOU3" s="300"/>
      <c r="LOV3" s="300"/>
      <c r="LOW3" s="300"/>
      <c r="LOX3" s="300"/>
      <c r="LOY3" s="300"/>
      <c r="LOZ3" s="300"/>
      <c r="LPA3" s="300"/>
      <c r="LPB3" s="300"/>
      <c r="LPC3" s="300"/>
      <c r="LPD3" s="300"/>
      <c r="LPE3" s="300"/>
      <c r="LPF3" s="300"/>
      <c r="LPG3" s="300"/>
      <c r="LPH3" s="300"/>
      <c r="LPI3" s="300"/>
      <c r="LPJ3" s="300"/>
      <c r="LPK3" s="300"/>
      <c r="LPL3" s="300"/>
      <c r="LPM3" s="300"/>
      <c r="LPN3" s="300"/>
      <c r="LPO3" s="300"/>
      <c r="LPP3" s="300"/>
      <c r="LPQ3" s="300"/>
      <c r="LPR3" s="300"/>
      <c r="LPS3" s="300"/>
      <c r="LPT3" s="300"/>
      <c r="LPU3" s="300"/>
      <c r="LPV3" s="301"/>
      <c r="LPW3" s="300"/>
      <c r="LPX3" s="300"/>
      <c r="LPY3" s="300"/>
      <c r="LPZ3" s="300"/>
      <c r="LQA3" s="300"/>
      <c r="LQB3" s="300"/>
      <c r="LQC3" s="300"/>
      <c r="LQD3" s="300"/>
      <c r="LQE3" s="300"/>
      <c r="LQF3" s="300"/>
      <c r="LQG3" s="300"/>
      <c r="LQH3" s="301"/>
      <c r="LQI3" s="300"/>
      <c r="LQJ3" s="300"/>
      <c r="LQK3" s="300"/>
      <c r="LQL3" s="300"/>
      <c r="LQM3" s="300"/>
      <c r="LQN3" s="300"/>
      <c r="LQO3" s="300"/>
      <c r="LQP3" s="300"/>
      <c r="LQQ3" s="300"/>
      <c r="LQR3" s="300"/>
      <c r="LQS3" s="300"/>
      <c r="LQT3" s="300"/>
      <c r="LQU3" s="300"/>
      <c r="LQV3" s="300"/>
      <c r="LQW3" s="300"/>
      <c r="LQX3" s="300"/>
      <c r="LQY3" s="300"/>
      <c r="LQZ3" s="300"/>
      <c r="LRA3" s="300"/>
      <c r="LRB3" s="300"/>
      <c r="LRC3" s="300"/>
      <c r="LRD3" s="300"/>
      <c r="LRE3" s="300"/>
      <c r="LRF3" s="300"/>
      <c r="LRG3" s="300"/>
      <c r="LRH3" s="300"/>
      <c r="LRI3" s="300"/>
      <c r="LRJ3" s="300"/>
      <c r="LRK3" s="300"/>
      <c r="LRL3" s="300"/>
      <c r="LRM3" s="300"/>
      <c r="LRN3" s="300"/>
      <c r="LRO3" s="300"/>
      <c r="LRP3" s="300"/>
      <c r="LRQ3" s="300"/>
      <c r="LRR3" s="300"/>
      <c r="LRS3" s="300"/>
      <c r="LRT3" s="300"/>
      <c r="LRU3" s="300"/>
      <c r="LRV3" s="300"/>
      <c r="LRW3" s="300"/>
      <c r="LRX3" s="300"/>
      <c r="LRY3" s="300"/>
      <c r="LRZ3" s="300"/>
      <c r="LSA3" s="300"/>
      <c r="LSB3" s="300"/>
      <c r="LSC3" s="300"/>
      <c r="LSD3" s="300"/>
      <c r="LSE3" s="300"/>
      <c r="LSF3" s="300"/>
      <c r="LSG3" s="300"/>
      <c r="LSH3" s="300"/>
      <c r="LSI3" s="300"/>
      <c r="LSJ3" s="300"/>
      <c r="LSK3" s="300"/>
      <c r="LSL3" s="300"/>
      <c r="LSM3" s="300"/>
      <c r="LSN3" s="300"/>
      <c r="LSO3" s="300"/>
      <c r="LSP3" s="300"/>
      <c r="LSQ3" s="300"/>
      <c r="LSR3" s="300"/>
      <c r="LSS3" s="300"/>
      <c r="LST3" s="300"/>
      <c r="LSU3" s="300"/>
      <c r="LSV3" s="300"/>
      <c r="LSW3" s="300"/>
      <c r="LSX3" s="300"/>
      <c r="LSY3" s="300"/>
      <c r="LSZ3" s="300"/>
      <c r="LTA3" s="300"/>
      <c r="LTB3" s="300"/>
      <c r="LTC3" s="300"/>
      <c r="LTD3" s="300"/>
      <c r="LTE3" s="300"/>
      <c r="LTF3" s="300"/>
      <c r="LTG3" s="300"/>
      <c r="LTH3" s="300"/>
      <c r="LTI3" s="300"/>
      <c r="LTJ3" s="300"/>
      <c r="LTK3" s="300"/>
      <c r="LTL3" s="300"/>
      <c r="LTM3" s="300"/>
      <c r="LTN3" s="300"/>
      <c r="LTO3" s="300"/>
      <c r="LTP3" s="300"/>
      <c r="LTQ3" s="300"/>
      <c r="LTR3" s="300"/>
      <c r="LTS3" s="300"/>
      <c r="LTT3" s="300"/>
      <c r="LTU3" s="300"/>
      <c r="LTV3" s="300"/>
      <c r="LTW3" s="300"/>
      <c r="LTX3" s="300"/>
      <c r="LTY3" s="300"/>
      <c r="LTZ3" s="300"/>
      <c r="LUA3" s="300"/>
      <c r="LUB3" s="300"/>
      <c r="LUC3" s="301"/>
      <c r="LUD3" s="300"/>
      <c r="LUE3" s="300"/>
      <c r="LUF3" s="300"/>
      <c r="LUG3" s="300"/>
      <c r="LUH3" s="300"/>
      <c r="LUI3" s="300"/>
      <c r="LUJ3" s="300"/>
      <c r="LUK3" s="300"/>
      <c r="LUL3" s="300"/>
      <c r="LUM3" s="300"/>
      <c r="LUN3" s="300"/>
      <c r="LUO3" s="301"/>
      <c r="LUP3" s="300"/>
      <c r="LUQ3" s="300"/>
      <c r="LUR3" s="300"/>
      <c r="LUS3" s="300"/>
      <c r="LUT3" s="300"/>
      <c r="LUU3" s="300"/>
      <c r="LUV3" s="300"/>
      <c r="LUW3" s="300"/>
      <c r="LUX3" s="300"/>
      <c r="LUY3" s="300"/>
      <c r="LUZ3" s="300"/>
      <c r="LVA3" s="300"/>
      <c r="LVB3" s="300"/>
      <c r="LVC3" s="300"/>
      <c r="LVD3" s="300"/>
      <c r="LVE3" s="300"/>
      <c r="LVF3" s="300"/>
      <c r="LVG3" s="300"/>
      <c r="LVH3" s="300"/>
      <c r="LVI3" s="300"/>
      <c r="LVJ3" s="300"/>
      <c r="LVK3" s="300"/>
      <c r="LVL3" s="300"/>
      <c r="LVM3" s="300"/>
      <c r="LVN3" s="300"/>
      <c r="LVO3" s="300"/>
      <c r="LVP3" s="300"/>
      <c r="LVQ3" s="300"/>
      <c r="LVR3" s="300"/>
      <c r="LVS3" s="300"/>
      <c r="LVT3" s="300"/>
      <c r="LVU3" s="300"/>
      <c r="LVV3" s="300"/>
      <c r="LVW3" s="300"/>
      <c r="LVX3" s="300"/>
      <c r="LVY3" s="300"/>
      <c r="LVZ3" s="300"/>
      <c r="LWA3" s="300"/>
      <c r="LWB3" s="300"/>
      <c r="LWC3" s="300"/>
      <c r="LWD3" s="300"/>
      <c r="LWE3" s="300"/>
      <c r="LWF3" s="300"/>
      <c r="LWG3" s="300"/>
      <c r="LWH3" s="300"/>
      <c r="LWI3" s="300"/>
      <c r="LWJ3" s="300"/>
      <c r="LWK3" s="300"/>
      <c r="LWL3" s="300"/>
      <c r="LWM3" s="300"/>
      <c r="LWN3" s="300"/>
      <c r="LWO3" s="300"/>
      <c r="LWP3" s="300"/>
      <c r="LWQ3" s="300"/>
      <c r="LWR3" s="300"/>
      <c r="LWS3" s="300"/>
      <c r="LWT3" s="300"/>
      <c r="LWU3" s="300"/>
      <c r="LWV3" s="300"/>
      <c r="LWW3" s="300"/>
      <c r="LWX3" s="300"/>
      <c r="LWY3" s="300"/>
      <c r="LWZ3" s="300"/>
      <c r="LXA3" s="300"/>
      <c r="LXB3" s="300"/>
      <c r="LXC3" s="300"/>
      <c r="LXD3" s="300"/>
      <c r="LXE3" s="300"/>
      <c r="LXF3" s="300"/>
      <c r="LXG3" s="300"/>
      <c r="LXH3" s="300"/>
      <c r="LXI3" s="300"/>
      <c r="LXJ3" s="300"/>
      <c r="LXK3" s="300"/>
      <c r="LXL3" s="300"/>
      <c r="LXM3" s="300"/>
      <c r="LXN3" s="300"/>
      <c r="LXO3" s="300"/>
      <c r="LXP3" s="300"/>
      <c r="LXQ3" s="300"/>
      <c r="LXR3" s="300"/>
      <c r="LXS3" s="300"/>
      <c r="LXT3" s="300"/>
      <c r="LXU3" s="300"/>
      <c r="LXV3" s="300"/>
      <c r="LXW3" s="300"/>
      <c r="LXX3" s="300"/>
      <c r="LXY3" s="300"/>
      <c r="LXZ3" s="300"/>
      <c r="LYA3" s="300"/>
      <c r="LYB3" s="300"/>
      <c r="LYC3" s="300"/>
      <c r="LYD3" s="300"/>
      <c r="LYE3" s="300"/>
      <c r="LYF3" s="300"/>
      <c r="LYG3" s="300"/>
      <c r="LYH3" s="300"/>
      <c r="LYI3" s="300"/>
      <c r="LYJ3" s="301"/>
      <c r="LYK3" s="300"/>
      <c r="LYL3" s="300"/>
      <c r="LYM3" s="300"/>
      <c r="LYN3" s="300"/>
      <c r="LYO3" s="300"/>
      <c r="LYP3" s="300"/>
      <c r="LYQ3" s="300"/>
      <c r="LYR3" s="300"/>
      <c r="LYS3" s="300"/>
      <c r="LYT3" s="300"/>
      <c r="LYU3" s="300"/>
      <c r="LYV3" s="301"/>
      <c r="LYW3" s="300"/>
      <c r="LYX3" s="300"/>
      <c r="LYY3" s="300"/>
      <c r="LYZ3" s="300"/>
      <c r="LZA3" s="300"/>
      <c r="LZB3" s="300"/>
      <c r="LZC3" s="300"/>
      <c r="LZD3" s="300"/>
      <c r="LZE3" s="300"/>
      <c r="LZF3" s="300"/>
      <c r="LZG3" s="300"/>
      <c r="LZH3" s="300"/>
      <c r="LZI3" s="300"/>
      <c r="LZJ3" s="300"/>
      <c r="LZK3" s="300"/>
      <c r="LZL3" s="300"/>
      <c r="LZM3" s="300"/>
      <c r="LZN3" s="300"/>
      <c r="LZO3" s="300"/>
      <c r="LZP3" s="300"/>
      <c r="LZQ3" s="300"/>
      <c r="LZR3" s="300"/>
      <c r="LZS3" s="300"/>
      <c r="LZT3" s="300"/>
      <c r="LZU3" s="300"/>
      <c r="LZV3" s="300"/>
      <c r="LZW3" s="300"/>
      <c r="LZX3" s="300"/>
      <c r="LZY3" s="300"/>
      <c r="LZZ3" s="300"/>
      <c r="MAA3" s="300"/>
      <c r="MAB3" s="300"/>
      <c r="MAC3" s="300"/>
      <c r="MAD3" s="300"/>
      <c r="MAE3" s="300"/>
      <c r="MAF3" s="300"/>
      <c r="MAG3" s="300"/>
      <c r="MAH3" s="300"/>
      <c r="MAI3" s="300"/>
      <c r="MAJ3" s="300"/>
      <c r="MAK3" s="300"/>
      <c r="MAL3" s="300"/>
      <c r="MAM3" s="300"/>
      <c r="MAN3" s="300"/>
      <c r="MAO3" s="300"/>
      <c r="MAP3" s="300"/>
      <c r="MAQ3" s="300"/>
      <c r="MAR3" s="300"/>
      <c r="MAS3" s="300"/>
      <c r="MAT3" s="300"/>
      <c r="MAU3" s="300"/>
      <c r="MAV3" s="300"/>
      <c r="MAW3" s="300"/>
      <c r="MAX3" s="300"/>
      <c r="MAY3" s="300"/>
      <c r="MAZ3" s="300"/>
      <c r="MBA3" s="300"/>
      <c r="MBB3" s="300"/>
      <c r="MBC3" s="300"/>
      <c r="MBD3" s="300"/>
      <c r="MBE3" s="300"/>
      <c r="MBF3" s="300"/>
      <c r="MBG3" s="300"/>
      <c r="MBH3" s="300"/>
      <c r="MBI3" s="300"/>
      <c r="MBJ3" s="300"/>
      <c r="MBK3" s="300"/>
      <c r="MBL3" s="300"/>
      <c r="MBM3" s="300"/>
      <c r="MBN3" s="300"/>
      <c r="MBO3" s="300"/>
      <c r="MBP3" s="300"/>
      <c r="MBQ3" s="300"/>
      <c r="MBR3" s="300"/>
      <c r="MBS3" s="300"/>
      <c r="MBT3" s="300"/>
      <c r="MBU3" s="300"/>
      <c r="MBV3" s="300"/>
      <c r="MBW3" s="300"/>
      <c r="MBX3" s="300"/>
      <c r="MBY3" s="300"/>
      <c r="MBZ3" s="300"/>
      <c r="MCA3" s="300"/>
      <c r="MCB3" s="300"/>
      <c r="MCC3" s="300"/>
      <c r="MCD3" s="300"/>
      <c r="MCE3" s="300"/>
      <c r="MCF3" s="300"/>
      <c r="MCG3" s="300"/>
      <c r="MCH3" s="300"/>
      <c r="MCI3" s="300"/>
      <c r="MCJ3" s="300"/>
      <c r="MCK3" s="300"/>
      <c r="MCL3" s="300"/>
      <c r="MCM3" s="300"/>
      <c r="MCN3" s="300"/>
      <c r="MCO3" s="300"/>
      <c r="MCP3" s="300"/>
      <c r="MCQ3" s="301"/>
      <c r="MCR3" s="300"/>
      <c r="MCS3" s="300"/>
      <c r="MCT3" s="300"/>
      <c r="MCU3" s="300"/>
      <c r="MCV3" s="300"/>
      <c r="MCW3" s="300"/>
      <c r="MCX3" s="300"/>
      <c r="MCY3" s="300"/>
      <c r="MCZ3" s="300"/>
      <c r="MDA3" s="300"/>
      <c r="MDB3" s="300"/>
      <c r="MDC3" s="301"/>
      <c r="MDD3" s="300"/>
      <c r="MDE3" s="300"/>
      <c r="MDF3" s="300"/>
      <c r="MDG3" s="300"/>
      <c r="MDH3" s="300"/>
      <c r="MDI3" s="300"/>
      <c r="MDJ3" s="300"/>
      <c r="MDK3" s="300"/>
      <c r="MDL3" s="300"/>
      <c r="MDM3" s="300"/>
      <c r="MDN3" s="300"/>
      <c r="MDO3" s="300"/>
      <c r="MDP3" s="300"/>
      <c r="MDQ3" s="300"/>
      <c r="MDR3" s="300"/>
      <c r="MDS3" s="300"/>
      <c r="MDT3" s="300"/>
      <c r="MDU3" s="300"/>
      <c r="MDV3" s="300"/>
      <c r="MDW3" s="300"/>
      <c r="MDX3" s="300"/>
      <c r="MDY3" s="300"/>
      <c r="MDZ3" s="300"/>
      <c r="MEA3" s="300"/>
      <c r="MEB3" s="300"/>
      <c r="MEC3" s="300"/>
      <c r="MED3" s="300"/>
      <c r="MEE3" s="300"/>
      <c r="MEF3" s="300"/>
      <c r="MEG3" s="300"/>
      <c r="MEH3" s="300"/>
      <c r="MEI3" s="300"/>
      <c r="MEJ3" s="300"/>
      <c r="MEK3" s="300"/>
      <c r="MEL3" s="300"/>
      <c r="MEM3" s="300"/>
      <c r="MEN3" s="300"/>
      <c r="MEO3" s="300"/>
      <c r="MEP3" s="300"/>
      <c r="MEQ3" s="300"/>
      <c r="MER3" s="300"/>
      <c r="MES3" s="300"/>
      <c r="MET3" s="300"/>
      <c r="MEU3" s="300"/>
      <c r="MEV3" s="300"/>
      <c r="MEW3" s="300"/>
      <c r="MEX3" s="300"/>
      <c r="MEY3" s="300"/>
      <c r="MEZ3" s="300"/>
      <c r="MFA3" s="300"/>
      <c r="MFB3" s="300"/>
      <c r="MFC3" s="300"/>
      <c r="MFD3" s="300"/>
      <c r="MFE3" s="300"/>
      <c r="MFF3" s="300"/>
      <c r="MFG3" s="300"/>
      <c r="MFH3" s="300"/>
      <c r="MFI3" s="300"/>
      <c r="MFJ3" s="300"/>
      <c r="MFK3" s="300"/>
      <c r="MFL3" s="300"/>
      <c r="MFM3" s="300"/>
      <c r="MFN3" s="300"/>
      <c r="MFO3" s="300"/>
      <c r="MFP3" s="300"/>
      <c r="MFQ3" s="300"/>
      <c r="MFR3" s="300"/>
      <c r="MFS3" s="300"/>
      <c r="MFT3" s="300"/>
      <c r="MFU3" s="300"/>
      <c r="MFV3" s="300"/>
      <c r="MFW3" s="300"/>
      <c r="MFX3" s="300"/>
      <c r="MFY3" s="300"/>
      <c r="MFZ3" s="300"/>
      <c r="MGA3" s="300"/>
      <c r="MGB3" s="300"/>
      <c r="MGC3" s="300"/>
      <c r="MGD3" s="300"/>
      <c r="MGE3" s="300"/>
      <c r="MGF3" s="300"/>
      <c r="MGG3" s="300"/>
      <c r="MGH3" s="300"/>
      <c r="MGI3" s="300"/>
      <c r="MGJ3" s="300"/>
      <c r="MGK3" s="300"/>
      <c r="MGL3" s="300"/>
      <c r="MGM3" s="300"/>
      <c r="MGN3" s="300"/>
      <c r="MGO3" s="300"/>
      <c r="MGP3" s="300"/>
      <c r="MGQ3" s="300"/>
      <c r="MGR3" s="300"/>
      <c r="MGS3" s="300"/>
      <c r="MGT3" s="300"/>
      <c r="MGU3" s="300"/>
      <c r="MGV3" s="300"/>
      <c r="MGW3" s="300"/>
      <c r="MGX3" s="301"/>
      <c r="MGY3" s="300"/>
      <c r="MGZ3" s="300"/>
      <c r="MHA3" s="300"/>
      <c r="MHB3" s="300"/>
      <c r="MHC3" s="300"/>
      <c r="MHD3" s="300"/>
      <c r="MHE3" s="300"/>
      <c r="MHF3" s="300"/>
      <c r="MHG3" s="300"/>
      <c r="MHH3" s="300"/>
      <c r="MHI3" s="300"/>
      <c r="MHJ3" s="301"/>
      <c r="MHK3" s="300"/>
      <c r="MHL3" s="300"/>
      <c r="MHM3" s="300"/>
      <c r="MHN3" s="300"/>
      <c r="MHO3" s="300"/>
      <c r="MHP3" s="300"/>
      <c r="MHQ3" s="300"/>
      <c r="MHR3" s="300"/>
      <c r="MHS3" s="300"/>
      <c r="MHT3" s="300"/>
      <c r="MHU3" s="300"/>
      <c r="MHV3" s="300"/>
      <c r="MHW3" s="300"/>
      <c r="MHX3" s="300"/>
      <c r="MHY3" s="300"/>
      <c r="MHZ3" s="300"/>
      <c r="MIA3" s="300"/>
      <c r="MIB3" s="300"/>
      <c r="MIC3" s="300"/>
      <c r="MID3" s="300"/>
      <c r="MIE3" s="300"/>
      <c r="MIF3" s="300"/>
      <c r="MIG3" s="300"/>
      <c r="MIH3" s="300"/>
      <c r="MII3" s="300"/>
      <c r="MIJ3" s="300"/>
      <c r="MIK3" s="300"/>
      <c r="MIL3" s="300"/>
      <c r="MIM3" s="300"/>
      <c r="MIN3" s="300"/>
      <c r="MIO3" s="300"/>
      <c r="MIP3" s="300"/>
      <c r="MIQ3" s="300"/>
      <c r="MIR3" s="300"/>
      <c r="MIS3" s="300"/>
      <c r="MIT3" s="300"/>
      <c r="MIU3" s="300"/>
      <c r="MIV3" s="300"/>
      <c r="MIW3" s="300"/>
      <c r="MIX3" s="300"/>
      <c r="MIY3" s="300"/>
      <c r="MIZ3" s="300"/>
      <c r="MJA3" s="300"/>
      <c r="MJB3" s="300"/>
      <c r="MJC3" s="300"/>
      <c r="MJD3" s="300"/>
      <c r="MJE3" s="300"/>
      <c r="MJF3" s="300"/>
      <c r="MJG3" s="300"/>
      <c r="MJH3" s="300"/>
      <c r="MJI3" s="300"/>
      <c r="MJJ3" s="300"/>
      <c r="MJK3" s="300"/>
      <c r="MJL3" s="300"/>
      <c r="MJM3" s="300"/>
      <c r="MJN3" s="300"/>
      <c r="MJO3" s="300"/>
      <c r="MJP3" s="300"/>
      <c r="MJQ3" s="300"/>
      <c r="MJR3" s="300"/>
      <c r="MJS3" s="300"/>
      <c r="MJT3" s="300"/>
      <c r="MJU3" s="300"/>
      <c r="MJV3" s="300"/>
      <c r="MJW3" s="300"/>
      <c r="MJX3" s="300"/>
      <c r="MJY3" s="300"/>
      <c r="MJZ3" s="300"/>
      <c r="MKA3" s="300"/>
      <c r="MKB3" s="300"/>
      <c r="MKC3" s="300"/>
      <c r="MKD3" s="300"/>
      <c r="MKE3" s="300"/>
      <c r="MKF3" s="300"/>
      <c r="MKG3" s="300"/>
      <c r="MKH3" s="300"/>
      <c r="MKI3" s="300"/>
      <c r="MKJ3" s="300"/>
      <c r="MKK3" s="300"/>
      <c r="MKL3" s="300"/>
      <c r="MKM3" s="300"/>
      <c r="MKN3" s="300"/>
      <c r="MKO3" s="300"/>
      <c r="MKP3" s="300"/>
      <c r="MKQ3" s="300"/>
      <c r="MKR3" s="300"/>
      <c r="MKS3" s="300"/>
      <c r="MKT3" s="300"/>
      <c r="MKU3" s="300"/>
      <c r="MKV3" s="300"/>
      <c r="MKW3" s="300"/>
      <c r="MKX3" s="300"/>
      <c r="MKY3" s="300"/>
      <c r="MKZ3" s="300"/>
      <c r="MLA3" s="300"/>
      <c r="MLB3" s="300"/>
      <c r="MLC3" s="300"/>
      <c r="MLD3" s="300"/>
      <c r="MLE3" s="301"/>
      <c r="MLF3" s="300"/>
      <c r="MLG3" s="300"/>
      <c r="MLH3" s="300"/>
      <c r="MLI3" s="300"/>
      <c r="MLJ3" s="300"/>
      <c r="MLK3" s="300"/>
      <c r="MLL3" s="300"/>
      <c r="MLM3" s="300"/>
      <c r="MLN3" s="300"/>
      <c r="MLO3" s="300"/>
      <c r="MLP3" s="300"/>
      <c r="MLQ3" s="301"/>
      <c r="MLR3" s="300"/>
      <c r="MLS3" s="300"/>
      <c r="MLT3" s="300"/>
      <c r="MLU3" s="300"/>
      <c r="MLV3" s="300"/>
      <c r="MLW3" s="300"/>
      <c r="MLX3" s="300"/>
      <c r="MLY3" s="300"/>
      <c r="MLZ3" s="300"/>
      <c r="MMA3" s="300"/>
      <c r="MMB3" s="300"/>
      <c r="MMC3" s="300"/>
      <c r="MMD3" s="300"/>
      <c r="MME3" s="300"/>
      <c r="MMF3" s="300"/>
      <c r="MMG3" s="300"/>
      <c r="MMH3" s="300"/>
      <c r="MMI3" s="300"/>
      <c r="MMJ3" s="300"/>
      <c r="MMK3" s="300"/>
      <c r="MML3" s="300"/>
      <c r="MMM3" s="300"/>
      <c r="MMN3" s="300"/>
      <c r="MMO3" s="300"/>
      <c r="MMP3" s="300"/>
      <c r="MMQ3" s="300"/>
      <c r="MMR3" s="300"/>
      <c r="MMS3" s="300"/>
      <c r="MMT3" s="300"/>
      <c r="MMU3" s="300"/>
      <c r="MMV3" s="300"/>
      <c r="MMW3" s="300"/>
      <c r="MMX3" s="300"/>
      <c r="MMY3" s="300"/>
      <c r="MMZ3" s="300"/>
      <c r="MNA3" s="300"/>
      <c r="MNB3" s="300"/>
      <c r="MNC3" s="300"/>
      <c r="MND3" s="300"/>
      <c r="MNE3" s="300"/>
      <c r="MNF3" s="300"/>
      <c r="MNG3" s="300"/>
      <c r="MNH3" s="300"/>
      <c r="MNI3" s="300"/>
      <c r="MNJ3" s="300"/>
      <c r="MNK3" s="300"/>
      <c r="MNL3" s="300"/>
      <c r="MNM3" s="300"/>
      <c r="MNN3" s="300"/>
      <c r="MNO3" s="300"/>
      <c r="MNP3" s="300"/>
      <c r="MNQ3" s="300"/>
      <c r="MNR3" s="300"/>
      <c r="MNS3" s="300"/>
      <c r="MNT3" s="300"/>
      <c r="MNU3" s="300"/>
      <c r="MNV3" s="300"/>
      <c r="MNW3" s="300"/>
      <c r="MNX3" s="300"/>
      <c r="MNY3" s="300"/>
      <c r="MNZ3" s="300"/>
      <c r="MOA3" s="300"/>
      <c r="MOB3" s="300"/>
      <c r="MOC3" s="300"/>
      <c r="MOD3" s="300"/>
      <c r="MOE3" s="300"/>
      <c r="MOF3" s="300"/>
      <c r="MOG3" s="300"/>
      <c r="MOH3" s="300"/>
      <c r="MOI3" s="300"/>
      <c r="MOJ3" s="300"/>
      <c r="MOK3" s="300"/>
      <c r="MOL3" s="300"/>
      <c r="MOM3" s="300"/>
      <c r="MON3" s="300"/>
      <c r="MOO3" s="300"/>
      <c r="MOP3" s="300"/>
      <c r="MOQ3" s="300"/>
      <c r="MOR3" s="300"/>
      <c r="MOS3" s="300"/>
      <c r="MOT3" s="300"/>
      <c r="MOU3" s="300"/>
      <c r="MOV3" s="300"/>
      <c r="MOW3" s="300"/>
      <c r="MOX3" s="300"/>
      <c r="MOY3" s="300"/>
      <c r="MOZ3" s="300"/>
      <c r="MPA3" s="300"/>
      <c r="MPB3" s="300"/>
      <c r="MPC3" s="300"/>
      <c r="MPD3" s="300"/>
      <c r="MPE3" s="300"/>
      <c r="MPF3" s="300"/>
      <c r="MPG3" s="300"/>
      <c r="MPH3" s="300"/>
      <c r="MPI3" s="300"/>
      <c r="MPJ3" s="300"/>
      <c r="MPK3" s="300"/>
      <c r="MPL3" s="301"/>
      <c r="MPM3" s="300"/>
      <c r="MPN3" s="300"/>
      <c r="MPO3" s="300"/>
      <c r="MPP3" s="300"/>
      <c r="MPQ3" s="300"/>
      <c r="MPR3" s="300"/>
      <c r="MPS3" s="300"/>
      <c r="MPT3" s="300"/>
      <c r="MPU3" s="300"/>
      <c r="MPV3" s="300"/>
      <c r="MPW3" s="300"/>
      <c r="MPX3" s="301"/>
      <c r="MPY3" s="300"/>
      <c r="MPZ3" s="300"/>
      <c r="MQA3" s="300"/>
      <c r="MQB3" s="300"/>
      <c r="MQC3" s="300"/>
      <c r="MQD3" s="300"/>
      <c r="MQE3" s="300"/>
      <c r="MQF3" s="300"/>
      <c r="MQG3" s="300"/>
      <c r="MQH3" s="300"/>
      <c r="MQI3" s="300"/>
      <c r="MQJ3" s="300"/>
      <c r="MQK3" s="300"/>
      <c r="MQL3" s="300"/>
      <c r="MQM3" s="300"/>
      <c r="MQN3" s="300"/>
      <c r="MQO3" s="300"/>
      <c r="MQP3" s="300"/>
      <c r="MQQ3" s="300"/>
      <c r="MQR3" s="300"/>
      <c r="MQS3" s="300"/>
      <c r="MQT3" s="300"/>
      <c r="MQU3" s="300"/>
      <c r="MQV3" s="300"/>
      <c r="MQW3" s="300"/>
      <c r="MQX3" s="300"/>
      <c r="MQY3" s="300"/>
      <c r="MQZ3" s="300"/>
      <c r="MRA3" s="300"/>
      <c r="MRB3" s="300"/>
      <c r="MRC3" s="300"/>
      <c r="MRD3" s="300"/>
      <c r="MRE3" s="300"/>
      <c r="MRF3" s="300"/>
      <c r="MRG3" s="300"/>
      <c r="MRH3" s="300"/>
      <c r="MRI3" s="300"/>
      <c r="MRJ3" s="300"/>
      <c r="MRK3" s="300"/>
      <c r="MRL3" s="300"/>
      <c r="MRM3" s="300"/>
      <c r="MRN3" s="300"/>
      <c r="MRO3" s="300"/>
      <c r="MRP3" s="300"/>
      <c r="MRQ3" s="300"/>
      <c r="MRR3" s="300"/>
      <c r="MRS3" s="300"/>
      <c r="MRT3" s="300"/>
      <c r="MRU3" s="300"/>
      <c r="MRV3" s="300"/>
      <c r="MRW3" s="300"/>
      <c r="MRX3" s="300"/>
      <c r="MRY3" s="300"/>
      <c r="MRZ3" s="300"/>
      <c r="MSA3" s="300"/>
      <c r="MSB3" s="300"/>
      <c r="MSC3" s="300"/>
      <c r="MSD3" s="300"/>
      <c r="MSE3" s="300"/>
      <c r="MSF3" s="300"/>
      <c r="MSG3" s="300"/>
      <c r="MSH3" s="300"/>
      <c r="MSI3" s="300"/>
      <c r="MSJ3" s="300"/>
      <c r="MSK3" s="300"/>
      <c r="MSL3" s="300"/>
      <c r="MSM3" s="300"/>
      <c r="MSN3" s="300"/>
      <c r="MSO3" s="300"/>
      <c r="MSP3" s="300"/>
      <c r="MSQ3" s="300"/>
      <c r="MSR3" s="300"/>
      <c r="MSS3" s="300"/>
      <c r="MST3" s="300"/>
      <c r="MSU3" s="300"/>
      <c r="MSV3" s="300"/>
      <c r="MSW3" s="300"/>
      <c r="MSX3" s="300"/>
      <c r="MSY3" s="300"/>
      <c r="MSZ3" s="300"/>
      <c r="MTA3" s="300"/>
      <c r="MTB3" s="300"/>
      <c r="MTC3" s="300"/>
      <c r="MTD3" s="300"/>
      <c r="MTE3" s="300"/>
      <c r="MTF3" s="300"/>
      <c r="MTG3" s="300"/>
      <c r="MTH3" s="300"/>
      <c r="MTI3" s="300"/>
      <c r="MTJ3" s="300"/>
      <c r="MTK3" s="300"/>
      <c r="MTL3" s="300"/>
      <c r="MTM3" s="300"/>
      <c r="MTN3" s="300"/>
      <c r="MTO3" s="300"/>
      <c r="MTP3" s="300"/>
      <c r="MTQ3" s="300"/>
      <c r="MTR3" s="300"/>
      <c r="MTS3" s="301"/>
      <c r="MTT3" s="300"/>
      <c r="MTU3" s="300"/>
      <c r="MTV3" s="300"/>
      <c r="MTW3" s="300"/>
      <c r="MTX3" s="300"/>
      <c r="MTY3" s="300"/>
      <c r="MTZ3" s="300"/>
      <c r="MUA3" s="300"/>
      <c r="MUB3" s="300"/>
      <c r="MUC3" s="300"/>
      <c r="MUD3" s="300"/>
      <c r="MUE3" s="301"/>
      <c r="MUF3" s="300"/>
      <c r="MUG3" s="300"/>
      <c r="MUH3" s="300"/>
      <c r="MUI3" s="300"/>
      <c r="MUJ3" s="300"/>
      <c r="MUK3" s="300"/>
      <c r="MUL3" s="300"/>
      <c r="MUM3" s="300"/>
      <c r="MUN3" s="300"/>
      <c r="MUO3" s="300"/>
      <c r="MUP3" s="300"/>
      <c r="MUQ3" s="300"/>
      <c r="MUR3" s="300"/>
      <c r="MUS3" s="300"/>
      <c r="MUT3" s="300"/>
      <c r="MUU3" s="300"/>
      <c r="MUV3" s="300"/>
      <c r="MUW3" s="300"/>
      <c r="MUX3" s="300"/>
      <c r="MUY3" s="300"/>
      <c r="MUZ3" s="300"/>
      <c r="MVA3" s="300"/>
      <c r="MVB3" s="300"/>
      <c r="MVC3" s="300"/>
      <c r="MVD3" s="300"/>
      <c r="MVE3" s="300"/>
      <c r="MVF3" s="300"/>
      <c r="MVG3" s="300"/>
      <c r="MVH3" s="300"/>
      <c r="MVI3" s="300"/>
      <c r="MVJ3" s="300"/>
      <c r="MVK3" s="300"/>
      <c r="MVL3" s="300"/>
      <c r="MVM3" s="300"/>
      <c r="MVN3" s="300"/>
      <c r="MVO3" s="300"/>
      <c r="MVP3" s="300"/>
      <c r="MVQ3" s="300"/>
      <c r="MVR3" s="300"/>
      <c r="MVS3" s="300"/>
      <c r="MVT3" s="300"/>
      <c r="MVU3" s="300"/>
      <c r="MVV3" s="300"/>
      <c r="MVW3" s="300"/>
      <c r="MVX3" s="300"/>
      <c r="MVY3" s="300"/>
      <c r="MVZ3" s="300"/>
      <c r="MWA3" s="300"/>
      <c r="MWB3" s="300"/>
      <c r="MWC3" s="300"/>
      <c r="MWD3" s="300"/>
      <c r="MWE3" s="300"/>
      <c r="MWF3" s="300"/>
      <c r="MWG3" s="300"/>
      <c r="MWH3" s="300"/>
      <c r="MWI3" s="300"/>
      <c r="MWJ3" s="300"/>
      <c r="MWK3" s="300"/>
      <c r="MWL3" s="300"/>
      <c r="MWM3" s="300"/>
      <c r="MWN3" s="300"/>
      <c r="MWO3" s="300"/>
      <c r="MWP3" s="300"/>
      <c r="MWQ3" s="300"/>
      <c r="MWR3" s="300"/>
      <c r="MWS3" s="300"/>
      <c r="MWT3" s="300"/>
      <c r="MWU3" s="300"/>
      <c r="MWV3" s="300"/>
      <c r="MWW3" s="300"/>
      <c r="MWX3" s="300"/>
      <c r="MWY3" s="300"/>
      <c r="MWZ3" s="300"/>
      <c r="MXA3" s="300"/>
      <c r="MXB3" s="300"/>
      <c r="MXC3" s="300"/>
      <c r="MXD3" s="300"/>
      <c r="MXE3" s="300"/>
      <c r="MXF3" s="300"/>
      <c r="MXG3" s="300"/>
      <c r="MXH3" s="300"/>
      <c r="MXI3" s="300"/>
      <c r="MXJ3" s="300"/>
      <c r="MXK3" s="300"/>
      <c r="MXL3" s="300"/>
      <c r="MXM3" s="300"/>
      <c r="MXN3" s="300"/>
      <c r="MXO3" s="300"/>
      <c r="MXP3" s="300"/>
      <c r="MXQ3" s="300"/>
      <c r="MXR3" s="300"/>
      <c r="MXS3" s="300"/>
      <c r="MXT3" s="300"/>
      <c r="MXU3" s="300"/>
      <c r="MXV3" s="300"/>
      <c r="MXW3" s="300"/>
      <c r="MXX3" s="300"/>
      <c r="MXY3" s="300"/>
      <c r="MXZ3" s="301"/>
      <c r="MYA3" s="300"/>
      <c r="MYB3" s="300"/>
      <c r="MYC3" s="300"/>
      <c r="MYD3" s="300"/>
      <c r="MYE3" s="300"/>
      <c r="MYF3" s="300"/>
      <c r="MYG3" s="300"/>
      <c r="MYH3" s="300"/>
      <c r="MYI3" s="300"/>
      <c r="MYJ3" s="300"/>
      <c r="MYK3" s="300"/>
      <c r="MYL3" s="301"/>
      <c r="MYM3" s="300"/>
      <c r="MYN3" s="300"/>
      <c r="MYO3" s="300"/>
      <c r="MYP3" s="300"/>
      <c r="MYQ3" s="300"/>
      <c r="MYR3" s="300"/>
      <c r="MYS3" s="300"/>
      <c r="MYT3" s="300"/>
      <c r="MYU3" s="300"/>
      <c r="MYV3" s="300"/>
      <c r="MYW3" s="300"/>
      <c r="MYX3" s="300"/>
      <c r="MYY3" s="300"/>
      <c r="MYZ3" s="300"/>
      <c r="MZA3" s="300"/>
      <c r="MZB3" s="300"/>
      <c r="MZC3" s="300"/>
      <c r="MZD3" s="300"/>
      <c r="MZE3" s="300"/>
      <c r="MZF3" s="300"/>
      <c r="MZG3" s="300"/>
      <c r="MZH3" s="300"/>
      <c r="MZI3" s="300"/>
      <c r="MZJ3" s="300"/>
      <c r="MZK3" s="300"/>
      <c r="MZL3" s="300"/>
      <c r="MZM3" s="300"/>
      <c r="MZN3" s="300"/>
      <c r="MZO3" s="300"/>
      <c r="MZP3" s="300"/>
      <c r="MZQ3" s="300"/>
      <c r="MZR3" s="300"/>
      <c r="MZS3" s="300"/>
      <c r="MZT3" s="300"/>
      <c r="MZU3" s="300"/>
      <c r="MZV3" s="300"/>
      <c r="MZW3" s="300"/>
      <c r="MZX3" s="300"/>
      <c r="MZY3" s="300"/>
      <c r="MZZ3" s="300"/>
      <c r="NAA3" s="300"/>
      <c r="NAB3" s="300"/>
      <c r="NAC3" s="300"/>
      <c r="NAD3" s="300"/>
      <c r="NAE3" s="300"/>
      <c r="NAF3" s="300"/>
      <c r="NAG3" s="300"/>
      <c r="NAH3" s="300"/>
      <c r="NAI3" s="300"/>
      <c r="NAJ3" s="300"/>
      <c r="NAK3" s="300"/>
      <c r="NAL3" s="300"/>
      <c r="NAM3" s="300"/>
      <c r="NAN3" s="300"/>
      <c r="NAO3" s="300"/>
      <c r="NAP3" s="300"/>
      <c r="NAQ3" s="300"/>
      <c r="NAR3" s="300"/>
      <c r="NAS3" s="300"/>
      <c r="NAT3" s="300"/>
      <c r="NAU3" s="300"/>
      <c r="NAV3" s="300"/>
      <c r="NAW3" s="300"/>
      <c r="NAX3" s="300"/>
      <c r="NAY3" s="300"/>
      <c r="NAZ3" s="300"/>
      <c r="NBA3" s="300"/>
      <c r="NBB3" s="300"/>
      <c r="NBC3" s="300"/>
      <c r="NBD3" s="300"/>
      <c r="NBE3" s="300"/>
      <c r="NBF3" s="300"/>
      <c r="NBG3" s="300"/>
      <c r="NBH3" s="300"/>
      <c r="NBI3" s="300"/>
      <c r="NBJ3" s="300"/>
      <c r="NBK3" s="300"/>
      <c r="NBL3" s="300"/>
      <c r="NBM3" s="300"/>
      <c r="NBN3" s="300"/>
      <c r="NBO3" s="300"/>
      <c r="NBP3" s="300"/>
      <c r="NBQ3" s="300"/>
      <c r="NBR3" s="300"/>
      <c r="NBS3" s="300"/>
      <c r="NBT3" s="300"/>
      <c r="NBU3" s="300"/>
      <c r="NBV3" s="300"/>
      <c r="NBW3" s="300"/>
      <c r="NBX3" s="300"/>
      <c r="NBY3" s="300"/>
      <c r="NBZ3" s="300"/>
      <c r="NCA3" s="300"/>
      <c r="NCB3" s="300"/>
      <c r="NCC3" s="300"/>
      <c r="NCD3" s="300"/>
      <c r="NCE3" s="300"/>
      <c r="NCF3" s="300"/>
      <c r="NCG3" s="301"/>
      <c r="NCH3" s="300"/>
      <c r="NCI3" s="300"/>
      <c r="NCJ3" s="300"/>
      <c r="NCK3" s="300"/>
      <c r="NCL3" s="300"/>
      <c r="NCM3" s="300"/>
      <c r="NCN3" s="300"/>
      <c r="NCO3" s="300"/>
      <c r="NCP3" s="300"/>
      <c r="NCQ3" s="300"/>
      <c r="NCR3" s="300"/>
      <c r="NCS3" s="301"/>
      <c r="NCT3" s="300"/>
      <c r="NCU3" s="300"/>
      <c r="NCV3" s="300"/>
      <c r="NCW3" s="300"/>
      <c r="NCX3" s="300"/>
      <c r="NCY3" s="300"/>
      <c r="NCZ3" s="300"/>
      <c r="NDA3" s="300"/>
      <c r="NDB3" s="300"/>
      <c r="NDC3" s="300"/>
      <c r="NDD3" s="300"/>
      <c r="NDE3" s="300"/>
      <c r="NDF3" s="300"/>
      <c r="NDG3" s="300"/>
      <c r="NDH3" s="300"/>
      <c r="NDI3" s="300"/>
      <c r="NDJ3" s="300"/>
      <c r="NDK3" s="300"/>
      <c r="NDL3" s="300"/>
      <c r="NDM3" s="300"/>
      <c r="NDN3" s="300"/>
      <c r="NDO3" s="300"/>
      <c r="NDP3" s="300"/>
      <c r="NDQ3" s="300"/>
      <c r="NDR3" s="300"/>
      <c r="NDS3" s="300"/>
      <c r="NDT3" s="300"/>
      <c r="NDU3" s="300"/>
      <c r="NDV3" s="300"/>
      <c r="NDW3" s="300"/>
      <c r="NDX3" s="300"/>
      <c r="NDY3" s="300"/>
      <c r="NDZ3" s="300"/>
      <c r="NEA3" s="300"/>
      <c r="NEB3" s="300"/>
      <c r="NEC3" s="300"/>
      <c r="NED3" s="300"/>
      <c r="NEE3" s="300"/>
      <c r="NEF3" s="300"/>
      <c r="NEG3" s="300"/>
      <c r="NEH3" s="300"/>
      <c r="NEI3" s="300"/>
      <c r="NEJ3" s="300"/>
      <c r="NEK3" s="300"/>
      <c r="NEL3" s="300"/>
      <c r="NEM3" s="300"/>
      <c r="NEN3" s="300"/>
      <c r="NEO3" s="300"/>
      <c r="NEP3" s="300"/>
      <c r="NEQ3" s="300"/>
      <c r="NER3" s="300"/>
      <c r="NES3" s="300"/>
      <c r="NET3" s="300"/>
      <c r="NEU3" s="300"/>
      <c r="NEV3" s="300"/>
      <c r="NEW3" s="300"/>
      <c r="NEX3" s="300"/>
      <c r="NEY3" s="300"/>
      <c r="NEZ3" s="300"/>
      <c r="NFA3" s="300"/>
      <c r="NFB3" s="300"/>
      <c r="NFC3" s="300"/>
      <c r="NFD3" s="300"/>
      <c r="NFE3" s="300"/>
      <c r="NFF3" s="300"/>
      <c r="NFG3" s="300"/>
      <c r="NFH3" s="300"/>
      <c r="NFI3" s="300"/>
      <c r="NFJ3" s="300"/>
      <c r="NFK3" s="300"/>
      <c r="NFL3" s="300"/>
      <c r="NFM3" s="300"/>
      <c r="NFN3" s="300"/>
      <c r="NFO3" s="300"/>
      <c r="NFP3" s="300"/>
      <c r="NFQ3" s="300"/>
      <c r="NFR3" s="300"/>
      <c r="NFS3" s="300"/>
      <c r="NFT3" s="300"/>
      <c r="NFU3" s="300"/>
      <c r="NFV3" s="300"/>
      <c r="NFW3" s="300"/>
      <c r="NFX3" s="300"/>
      <c r="NFY3" s="300"/>
      <c r="NFZ3" s="300"/>
      <c r="NGA3" s="300"/>
      <c r="NGB3" s="300"/>
      <c r="NGC3" s="300"/>
      <c r="NGD3" s="300"/>
      <c r="NGE3" s="300"/>
      <c r="NGF3" s="300"/>
      <c r="NGG3" s="300"/>
      <c r="NGH3" s="300"/>
      <c r="NGI3" s="300"/>
      <c r="NGJ3" s="300"/>
      <c r="NGK3" s="300"/>
      <c r="NGL3" s="300"/>
      <c r="NGM3" s="300"/>
      <c r="NGN3" s="301"/>
      <c r="NGO3" s="300"/>
      <c r="NGP3" s="300"/>
      <c r="NGQ3" s="300"/>
      <c r="NGR3" s="300"/>
      <c r="NGS3" s="300"/>
      <c r="NGT3" s="300"/>
      <c r="NGU3" s="300"/>
      <c r="NGV3" s="300"/>
      <c r="NGW3" s="300"/>
      <c r="NGX3" s="300"/>
      <c r="NGY3" s="300"/>
      <c r="NGZ3" s="301"/>
      <c r="NHA3" s="300"/>
      <c r="NHB3" s="300"/>
      <c r="NHC3" s="300"/>
      <c r="NHD3" s="300"/>
      <c r="NHE3" s="300"/>
      <c r="NHF3" s="300"/>
      <c r="NHG3" s="300"/>
      <c r="NHH3" s="300"/>
      <c r="NHI3" s="300"/>
      <c r="NHJ3" s="300"/>
      <c r="NHK3" s="300"/>
      <c r="NHL3" s="300"/>
      <c r="NHM3" s="300"/>
      <c r="NHN3" s="300"/>
      <c r="NHO3" s="300"/>
      <c r="NHP3" s="300"/>
      <c r="NHQ3" s="300"/>
      <c r="NHR3" s="300"/>
      <c r="NHS3" s="300"/>
      <c r="NHT3" s="300"/>
      <c r="NHU3" s="300"/>
      <c r="NHV3" s="300"/>
      <c r="NHW3" s="300"/>
      <c r="NHX3" s="300"/>
      <c r="NHY3" s="300"/>
      <c r="NHZ3" s="300"/>
      <c r="NIA3" s="300"/>
      <c r="NIB3" s="300"/>
      <c r="NIC3" s="300"/>
      <c r="NID3" s="300"/>
      <c r="NIE3" s="300"/>
      <c r="NIF3" s="300"/>
      <c r="NIG3" s="300"/>
      <c r="NIH3" s="300"/>
      <c r="NII3" s="300"/>
      <c r="NIJ3" s="300"/>
      <c r="NIK3" s="300"/>
      <c r="NIL3" s="300"/>
      <c r="NIM3" s="300"/>
      <c r="NIN3" s="300"/>
      <c r="NIO3" s="300"/>
      <c r="NIP3" s="300"/>
      <c r="NIQ3" s="300"/>
      <c r="NIR3" s="300"/>
      <c r="NIS3" s="300"/>
      <c r="NIT3" s="300"/>
      <c r="NIU3" s="300"/>
      <c r="NIV3" s="300"/>
      <c r="NIW3" s="300"/>
      <c r="NIX3" s="300"/>
      <c r="NIY3" s="300"/>
      <c r="NIZ3" s="300"/>
      <c r="NJA3" s="300"/>
      <c r="NJB3" s="300"/>
      <c r="NJC3" s="300"/>
      <c r="NJD3" s="300"/>
      <c r="NJE3" s="300"/>
      <c r="NJF3" s="300"/>
      <c r="NJG3" s="300"/>
      <c r="NJH3" s="300"/>
      <c r="NJI3" s="300"/>
      <c r="NJJ3" s="300"/>
      <c r="NJK3" s="300"/>
      <c r="NJL3" s="300"/>
      <c r="NJM3" s="300"/>
      <c r="NJN3" s="300"/>
      <c r="NJO3" s="300"/>
      <c r="NJP3" s="300"/>
      <c r="NJQ3" s="300"/>
      <c r="NJR3" s="300"/>
      <c r="NJS3" s="300"/>
      <c r="NJT3" s="300"/>
      <c r="NJU3" s="300"/>
      <c r="NJV3" s="300"/>
      <c r="NJW3" s="300"/>
      <c r="NJX3" s="300"/>
      <c r="NJY3" s="300"/>
      <c r="NJZ3" s="300"/>
      <c r="NKA3" s="300"/>
      <c r="NKB3" s="300"/>
      <c r="NKC3" s="300"/>
      <c r="NKD3" s="300"/>
      <c r="NKE3" s="300"/>
      <c r="NKF3" s="300"/>
      <c r="NKG3" s="300"/>
      <c r="NKH3" s="300"/>
      <c r="NKI3" s="300"/>
      <c r="NKJ3" s="300"/>
      <c r="NKK3" s="300"/>
      <c r="NKL3" s="300"/>
      <c r="NKM3" s="300"/>
      <c r="NKN3" s="300"/>
      <c r="NKO3" s="300"/>
      <c r="NKP3" s="300"/>
      <c r="NKQ3" s="300"/>
      <c r="NKR3" s="300"/>
      <c r="NKS3" s="300"/>
      <c r="NKT3" s="300"/>
      <c r="NKU3" s="301"/>
      <c r="NKV3" s="300"/>
      <c r="NKW3" s="300"/>
      <c r="NKX3" s="300"/>
      <c r="NKY3" s="300"/>
      <c r="NKZ3" s="300"/>
      <c r="NLA3" s="300"/>
      <c r="NLB3" s="300"/>
      <c r="NLC3" s="300"/>
      <c r="NLD3" s="300"/>
      <c r="NLE3" s="300"/>
      <c r="NLF3" s="300"/>
      <c r="NLG3" s="301"/>
      <c r="NLH3" s="300"/>
      <c r="NLI3" s="300"/>
      <c r="NLJ3" s="300"/>
      <c r="NLK3" s="300"/>
      <c r="NLL3" s="300"/>
      <c r="NLM3" s="300"/>
      <c r="NLN3" s="300"/>
      <c r="NLO3" s="300"/>
      <c r="NLP3" s="300"/>
      <c r="NLQ3" s="300"/>
      <c r="NLR3" s="300"/>
      <c r="NLS3" s="300"/>
      <c r="NLT3" s="300"/>
      <c r="NLU3" s="300"/>
      <c r="NLV3" s="300"/>
      <c r="NLW3" s="300"/>
      <c r="NLX3" s="300"/>
      <c r="NLY3" s="300"/>
      <c r="NLZ3" s="300"/>
      <c r="NMA3" s="300"/>
      <c r="NMB3" s="300"/>
      <c r="NMC3" s="300"/>
      <c r="NMD3" s="300"/>
      <c r="NME3" s="300"/>
      <c r="NMF3" s="300"/>
      <c r="NMG3" s="300"/>
      <c r="NMH3" s="300"/>
      <c r="NMI3" s="300"/>
      <c r="NMJ3" s="300"/>
      <c r="NMK3" s="300"/>
      <c r="NML3" s="300"/>
      <c r="NMM3" s="300"/>
      <c r="NMN3" s="300"/>
      <c r="NMO3" s="300"/>
      <c r="NMP3" s="300"/>
      <c r="NMQ3" s="300"/>
      <c r="NMR3" s="300"/>
      <c r="NMS3" s="300"/>
      <c r="NMT3" s="300"/>
      <c r="NMU3" s="300"/>
      <c r="NMV3" s="300"/>
      <c r="NMW3" s="300"/>
      <c r="NMX3" s="300"/>
      <c r="NMY3" s="300"/>
      <c r="NMZ3" s="300"/>
      <c r="NNA3" s="300"/>
      <c r="NNB3" s="300"/>
      <c r="NNC3" s="300"/>
      <c r="NND3" s="300"/>
      <c r="NNE3" s="300"/>
      <c r="NNF3" s="300"/>
      <c r="NNG3" s="300"/>
      <c r="NNH3" s="300"/>
      <c r="NNI3" s="300"/>
      <c r="NNJ3" s="300"/>
      <c r="NNK3" s="300"/>
      <c r="NNL3" s="300"/>
      <c r="NNM3" s="300"/>
      <c r="NNN3" s="300"/>
      <c r="NNO3" s="300"/>
      <c r="NNP3" s="300"/>
      <c r="NNQ3" s="300"/>
      <c r="NNR3" s="300"/>
      <c r="NNS3" s="300"/>
      <c r="NNT3" s="300"/>
      <c r="NNU3" s="300"/>
      <c r="NNV3" s="300"/>
      <c r="NNW3" s="300"/>
      <c r="NNX3" s="300"/>
      <c r="NNY3" s="300"/>
      <c r="NNZ3" s="300"/>
      <c r="NOA3" s="300"/>
      <c r="NOB3" s="300"/>
      <c r="NOC3" s="300"/>
      <c r="NOD3" s="300"/>
      <c r="NOE3" s="300"/>
      <c r="NOF3" s="300"/>
      <c r="NOG3" s="300"/>
      <c r="NOH3" s="300"/>
      <c r="NOI3" s="300"/>
      <c r="NOJ3" s="300"/>
      <c r="NOK3" s="300"/>
      <c r="NOL3" s="300"/>
      <c r="NOM3" s="300"/>
      <c r="NON3" s="300"/>
      <c r="NOO3" s="300"/>
      <c r="NOP3" s="300"/>
      <c r="NOQ3" s="300"/>
      <c r="NOR3" s="300"/>
      <c r="NOS3" s="300"/>
      <c r="NOT3" s="300"/>
      <c r="NOU3" s="300"/>
      <c r="NOV3" s="300"/>
      <c r="NOW3" s="300"/>
      <c r="NOX3" s="300"/>
      <c r="NOY3" s="300"/>
      <c r="NOZ3" s="300"/>
      <c r="NPA3" s="300"/>
      <c r="NPB3" s="301"/>
      <c r="NPC3" s="300"/>
      <c r="NPD3" s="300"/>
      <c r="NPE3" s="300"/>
      <c r="NPF3" s="300"/>
      <c r="NPG3" s="300"/>
      <c r="NPH3" s="300"/>
      <c r="NPI3" s="300"/>
      <c r="NPJ3" s="300"/>
      <c r="NPK3" s="300"/>
      <c r="NPL3" s="300"/>
      <c r="NPM3" s="300"/>
      <c r="NPN3" s="301"/>
      <c r="NPO3" s="300"/>
      <c r="NPP3" s="300"/>
      <c r="NPQ3" s="300"/>
      <c r="NPR3" s="300"/>
      <c r="NPS3" s="300"/>
      <c r="NPT3" s="300"/>
      <c r="NPU3" s="300"/>
      <c r="NPV3" s="300"/>
      <c r="NPW3" s="300"/>
      <c r="NPX3" s="300"/>
      <c r="NPY3" s="300"/>
      <c r="NPZ3" s="300"/>
      <c r="NQA3" s="300"/>
      <c r="NQB3" s="300"/>
      <c r="NQC3" s="300"/>
      <c r="NQD3" s="300"/>
      <c r="NQE3" s="300"/>
      <c r="NQF3" s="300"/>
      <c r="NQG3" s="300"/>
      <c r="NQH3" s="300"/>
      <c r="NQI3" s="300"/>
      <c r="NQJ3" s="300"/>
      <c r="NQK3" s="300"/>
      <c r="NQL3" s="300"/>
      <c r="NQM3" s="300"/>
      <c r="NQN3" s="300"/>
      <c r="NQO3" s="300"/>
      <c r="NQP3" s="300"/>
      <c r="NQQ3" s="300"/>
      <c r="NQR3" s="300"/>
      <c r="NQS3" s="300"/>
      <c r="NQT3" s="300"/>
      <c r="NQU3" s="300"/>
      <c r="NQV3" s="300"/>
      <c r="NQW3" s="300"/>
      <c r="NQX3" s="300"/>
      <c r="NQY3" s="300"/>
      <c r="NQZ3" s="300"/>
      <c r="NRA3" s="300"/>
      <c r="NRB3" s="300"/>
      <c r="NRC3" s="300"/>
      <c r="NRD3" s="300"/>
      <c r="NRE3" s="300"/>
      <c r="NRF3" s="300"/>
      <c r="NRG3" s="300"/>
      <c r="NRH3" s="300"/>
      <c r="NRI3" s="300"/>
      <c r="NRJ3" s="300"/>
      <c r="NRK3" s="300"/>
      <c r="NRL3" s="300"/>
      <c r="NRM3" s="300"/>
      <c r="NRN3" s="300"/>
      <c r="NRO3" s="300"/>
      <c r="NRP3" s="300"/>
      <c r="NRQ3" s="300"/>
      <c r="NRR3" s="300"/>
      <c r="NRS3" s="300"/>
      <c r="NRT3" s="300"/>
      <c r="NRU3" s="300"/>
      <c r="NRV3" s="300"/>
      <c r="NRW3" s="300"/>
      <c r="NRX3" s="300"/>
      <c r="NRY3" s="300"/>
      <c r="NRZ3" s="300"/>
      <c r="NSA3" s="300"/>
      <c r="NSB3" s="300"/>
      <c r="NSC3" s="300"/>
      <c r="NSD3" s="300"/>
      <c r="NSE3" s="300"/>
      <c r="NSF3" s="300"/>
      <c r="NSG3" s="300"/>
      <c r="NSH3" s="300"/>
      <c r="NSI3" s="300"/>
      <c r="NSJ3" s="300"/>
      <c r="NSK3" s="300"/>
      <c r="NSL3" s="300"/>
      <c r="NSM3" s="300"/>
      <c r="NSN3" s="300"/>
      <c r="NSO3" s="300"/>
      <c r="NSP3" s="300"/>
      <c r="NSQ3" s="300"/>
      <c r="NSR3" s="300"/>
      <c r="NSS3" s="300"/>
      <c r="NST3" s="300"/>
      <c r="NSU3" s="300"/>
      <c r="NSV3" s="300"/>
      <c r="NSW3" s="300"/>
      <c r="NSX3" s="300"/>
      <c r="NSY3" s="300"/>
      <c r="NSZ3" s="300"/>
      <c r="NTA3" s="300"/>
      <c r="NTB3" s="300"/>
      <c r="NTC3" s="300"/>
      <c r="NTD3" s="300"/>
      <c r="NTE3" s="300"/>
      <c r="NTF3" s="300"/>
      <c r="NTG3" s="300"/>
      <c r="NTH3" s="300"/>
      <c r="NTI3" s="301"/>
      <c r="NTJ3" s="300"/>
      <c r="NTK3" s="300"/>
      <c r="NTL3" s="300"/>
      <c r="NTM3" s="300"/>
      <c r="NTN3" s="300"/>
      <c r="NTO3" s="300"/>
      <c r="NTP3" s="300"/>
      <c r="NTQ3" s="300"/>
      <c r="NTR3" s="300"/>
      <c r="NTS3" s="300"/>
      <c r="NTT3" s="300"/>
      <c r="NTU3" s="301"/>
      <c r="NTV3" s="300"/>
      <c r="NTW3" s="300"/>
      <c r="NTX3" s="300"/>
      <c r="NTY3" s="300"/>
      <c r="NTZ3" s="300"/>
      <c r="NUA3" s="300"/>
      <c r="NUB3" s="300"/>
      <c r="NUC3" s="300"/>
      <c r="NUD3" s="300"/>
      <c r="NUE3" s="300"/>
      <c r="NUF3" s="300"/>
      <c r="NUG3" s="300"/>
      <c r="NUH3" s="300"/>
      <c r="NUI3" s="300"/>
      <c r="NUJ3" s="300"/>
      <c r="NUK3" s="300"/>
      <c r="NUL3" s="300"/>
      <c r="NUM3" s="300"/>
      <c r="NUN3" s="300"/>
      <c r="NUO3" s="300"/>
      <c r="NUP3" s="300"/>
      <c r="NUQ3" s="300"/>
      <c r="NUR3" s="300"/>
      <c r="NUS3" s="300"/>
      <c r="NUT3" s="300"/>
      <c r="NUU3" s="300"/>
      <c r="NUV3" s="300"/>
      <c r="NUW3" s="300"/>
      <c r="NUX3" s="300"/>
      <c r="NUY3" s="300"/>
      <c r="NUZ3" s="300"/>
      <c r="NVA3" s="300"/>
      <c r="NVB3" s="300"/>
      <c r="NVC3" s="300"/>
      <c r="NVD3" s="300"/>
      <c r="NVE3" s="300"/>
      <c r="NVF3" s="300"/>
      <c r="NVG3" s="300"/>
      <c r="NVH3" s="300"/>
      <c r="NVI3" s="300"/>
      <c r="NVJ3" s="300"/>
      <c r="NVK3" s="300"/>
      <c r="NVL3" s="300"/>
      <c r="NVM3" s="300"/>
      <c r="NVN3" s="300"/>
      <c r="NVO3" s="300"/>
      <c r="NVP3" s="300"/>
      <c r="NVQ3" s="300"/>
      <c r="NVR3" s="300"/>
      <c r="NVS3" s="300"/>
      <c r="NVT3" s="300"/>
      <c r="NVU3" s="300"/>
      <c r="NVV3" s="300"/>
      <c r="NVW3" s="300"/>
      <c r="NVX3" s="300"/>
      <c r="NVY3" s="300"/>
      <c r="NVZ3" s="300"/>
      <c r="NWA3" s="300"/>
      <c r="NWB3" s="300"/>
      <c r="NWC3" s="300"/>
      <c r="NWD3" s="300"/>
      <c r="NWE3" s="300"/>
      <c r="NWF3" s="300"/>
      <c r="NWG3" s="300"/>
      <c r="NWH3" s="300"/>
      <c r="NWI3" s="300"/>
      <c r="NWJ3" s="300"/>
      <c r="NWK3" s="300"/>
      <c r="NWL3" s="300"/>
      <c r="NWM3" s="300"/>
      <c r="NWN3" s="300"/>
      <c r="NWO3" s="300"/>
      <c r="NWP3" s="300"/>
      <c r="NWQ3" s="300"/>
      <c r="NWR3" s="300"/>
      <c r="NWS3" s="300"/>
      <c r="NWT3" s="300"/>
      <c r="NWU3" s="300"/>
      <c r="NWV3" s="300"/>
      <c r="NWW3" s="300"/>
      <c r="NWX3" s="300"/>
      <c r="NWY3" s="300"/>
      <c r="NWZ3" s="300"/>
      <c r="NXA3" s="300"/>
      <c r="NXB3" s="300"/>
      <c r="NXC3" s="300"/>
      <c r="NXD3" s="300"/>
      <c r="NXE3" s="300"/>
      <c r="NXF3" s="300"/>
      <c r="NXG3" s="300"/>
      <c r="NXH3" s="300"/>
      <c r="NXI3" s="300"/>
      <c r="NXJ3" s="300"/>
      <c r="NXK3" s="300"/>
      <c r="NXL3" s="300"/>
      <c r="NXM3" s="300"/>
      <c r="NXN3" s="300"/>
      <c r="NXO3" s="300"/>
      <c r="NXP3" s="301"/>
      <c r="NXQ3" s="300"/>
      <c r="NXR3" s="300"/>
      <c r="NXS3" s="300"/>
      <c r="NXT3" s="300"/>
      <c r="NXU3" s="300"/>
      <c r="NXV3" s="300"/>
      <c r="NXW3" s="300"/>
      <c r="NXX3" s="300"/>
      <c r="NXY3" s="300"/>
      <c r="NXZ3" s="300"/>
      <c r="NYA3" s="300"/>
      <c r="NYB3" s="301"/>
      <c r="NYC3" s="300"/>
      <c r="NYD3" s="300"/>
      <c r="NYE3" s="300"/>
      <c r="NYF3" s="300"/>
      <c r="NYG3" s="300"/>
      <c r="NYH3" s="300"/>
      <c r="NYI3" s="300"/>
      <c r="NYJ3" s="300"/>
      <c r="NYK3" s="300"/>
      <c r="NYL3" s="300"/>
      <c r="NYM3" s="300"/>
      <c r="NYN3" s="300"/>
      <c r="NYO3" s="300"/>
      <c r="NYP3" s="300"/>
      <c r="NYQ3" s="300"/>
      <c r="NYR3" s="300"/>
      <c r="NYS3" s="300"/>
      <c r="NYT3" s="300"/>
      <c r="NYU3" s="300"/>
      <c r="NYV3" s="300"/>
      <c r="NYW3" s="300"/>
      <c r="NYX3" s="300"/>
      <c r="NYY3" s="300"/>
      <c r="NYZ3" s="300"/>
      <c r="NZA3" s="300"/>
      <c r="NZB3" s="300"/>
      <c r="NZC3" s="300"/>
      <c r="NZD3" s="300"/>
      <c r="NZE3" s="300"/>
      <c r="NZF3" s="300"/>
      <c r="NZG3" s="300"/>
      <c r="NZH3" s="300"/>
      <c r="NZI3" s="300"/>
      <c r="NZJ3" s="300"/>
      <c r="NZK3" s="300"/>
      <c r="NZL3" s="300"/>
      <c r="NZM3" s="300"/>
      <c r="NZN3" s="300"/>
      <c r="NZO3" s="300"/>
      <c r="NZP3" s="300"/>
      <c r="NZQ3" s="300"/>
      <c r="NZR3" s="300"/>
      <c r="NZS3" s="300"/>
      <c r="NZT3" s="300"/>
      <c r="NZU3" s="300"/>
      <c r="NZV3" s="300"/>
      <c r="NZW3" s="300"/>
      <c r="NZX3" s="300"/>
      <c r="NZY3" s="300"/>
      <c r="NZZ3" s="300"/>
      <c r="OAA3" s="300"/>
      <c r="OAB3" s="300"/>
      <c r="OAC3" s="300"/>
      <c r="OAD3" s="300"/>
      <c r="OAE3" s="300"/>
      <c r="OAF3" s="300"/>
      <c r="OAG3" s="300"/>
      <c r="OAH3" s="300"/>
      <c r="OAI3" s="300"/>
      <c r="OAJ3" s="300"/>
      <c r="OAK3" s="300"/>
      <c r="OAL3" s="300"/>
      <c r="OAM3" s="300"/>
      <c r="OAN3" s="300"/>
      <c r="OAO3" s="300"/>
      <c r="OAP3" s="300"/>
      <c r="OAQ3" s="300"/>
      <c r="OAR3" s="300"/>
      <c r="OAS3" s="300"/>
      <c r="OAT3" s="300"/>
      <c r="OAU3" s="300"/>
      <c r="OAV3" s="300"/>
      <c r="OAW3" s="300"/>
      <c r="OAX3" s="300"/>
      <c r="OAY3" s="300"/>
      <c r="OAZ3" s="300"/>
      <c r="OBA3" s="300"/>
      <c r="OBB3" s="300"/>
      <c r="OBC3" s="300"/>
      <c r="OBD3" s="300"/>
      <c r="OBE3" s="300"/>
      <c r="OBF3" s="300"/>
      <c r="OBG3" s="300"/>
      <c r="OBH3" s="300"/>
      <c r="OBI3" s="300"/>
      <c r="OBJ3" s="300"/>
      <c r="OBK3" s="300"/>
      <c r="OBL3" s="300"/>
      <c r="OBM3" s="300"/>
      <c r="OBN3" s="300"/>
      <c r="OBO3" s="300"/>
      <c r="OBP3" s="300"/>
      <c r="OBQ3" s="300"/>
      <c r="OBR3" s="300"/>
      <c r="OBS3" s="300"/>
      <c r="OBT3" s="300"/>
      <c r="OBU3" s="300"/>
      <c r="OBV3" s="300"/>
      <c r="OBW3" s="301"/>
      <c r="OBX3" s="300"/>
      <c r="OBY3" s="300"/>
      <c r="OBZ3" s="300"/>
      <c r="OCA3" s="300"/>
      <c r="OCB3" s="300"/>
      <c r="OCC3" s="300"/>
      <c r="OCD3" s="300"/>
      <c r="OCE3" s="300"/>
      <c r="OCF3" s="300"/>
      <c r="OCG3" s="300"/>
      <c r="OCH3" s="300"/>
      <c r="OCI3" s="301"/>
      <c r="OCJ3" s="300"/>
      <c r="OCK3" s="300"/>
      <c r="OCL3" s="300"/>
      <c r="OCM3" s="300"/>
      <c r="OCN3" s="300"/>
      <c r="OCO3" s="300"/>
      <c r="OCP3" s="300"/>
      <c r="OCQ3" s="300"/>
      <c r="OCR3" s="300"/>
      <c r="OCS3" s="300"/>
      <c r="OCT3" s="300"/>
      <c r="OCU3" s="300"/>
      <c r="OCV3" s="300"/>
      <c r="OCW3" s="300"/>
      <c r="OCX3" s="300"/>
      <c r="OCY3" s="300"/>
      <c r="OCZ3" s="300"/>
      <c r="ODA3" s="300"/>
      <c r="ODB3" s="300"/>
      <c r="ODC3" s="300"/>
      <c r="ODD3" s="300"/>
      <c r="ODE3" s="300"/>
      <c r="ODF3" s="300"/>
      <c r="ODG3" s="300"/>
      <c r="ODH3" s="300"/>
      <c r="ODI3" s="300"/>
      <c r="ODJ3" s="300"/>
      <c r="ODK3" s="300"/>
      <c r="ODL3" s="300"/>
      <c r="ODM3" s="300"/>
      <c r="ODN3" s="300"/>
      <c r="ODO3" s="300"/>
      <c r="ODP3" s="300"/>
      <c r="ODQ3" s="300"/>
      <c r="ODR3" s="300"/>
      <c r="ODS3" s="300"/>
      <c r="ODT3" s="300"/>
      <c r="ODU3" s="300"/>
      <c r="ODV3" s="300"/>
      <c r="ODW3" s="300"/>
      <c r="ODX3" s="300"/>
      <c r="ODY3" s="300"/>
      <c r="ODZ3" s="300"/>
      <c r="OEA3" s="300"/>
      <c r="OEB3" s="300"/>
      <c r="OEC3" s="300"/>
      <c r="OED3" s="300"/>
      <c r="OEE3" s="300"/>
      <c r="OEF3" s="300"/>
      <c r="OEG3" s="300"/>
      <c r="OEH3" s="300"/>
      <c r="OEI3" s="300"/>
      <c r="OEJ3" s="300"/>
      <c r="OEK3" s="300"/>
      <c r="OEL3" s="300"/>
      <c r="OEM3" s="300"/>
      <c r="OEN3" s="300"/>
      <c r="OEO3" s="300"/>
      <c r="OEP3" s="300"/>
      <c r="OEQ3" s="300"/>
      <c r="OER3" s="300"/>
      <c r="OES3" s="300"/>
      <c r="OET3" s="300"/>
      <c r="OEU3" s="300"/>
      <c r="OEV3" s="300"/>
      <c r="OEW3" s="300"/>
      <c r="OEX3" s="300"/>
      <c r="OEY3" s="300"/>
      <c r="OEZ3" s="300"/>
      <c r="OFA3" s="300"/>
      <c r="OFB3" s="300"/>
      <c r="OFC3" s="300"/>
      <c r="OFD3" s="300"/>
      <c r="OFE3" s="300"/>
      <c r="OFF3" s="300"/>
      <c r="OFG3" s="300"/>
      <c r="OFH3" s="300"/>
      <c r="OFI3" s="300"/>
      <c r="OFJ3" s="300"/>
      <c r="OFK3" s="300"/>
      <c r="OFL3" s="300"/>
      <c r="OFM3" s="300"/>
      <c r="OFN3" s="300"/>
      <c r="OFO3" s="300"/>
      <c r="OFP3" s="300"/>
      <c r="OFQ3" s="300"/>
      <c r="OFR3" s="300"/>
      <c r="OFS3" s="300"/>
      <c r="OFT3" s="300"/>
      <c r="OFU3" s="300"/>
      <c r="OFV3" s="300"/>
      <c r="OFW3" s="300"/>
      <c r="OFX3" s="300"/>
      <c r="OFY3" s="300"/>
      <c r="OFZ3" s="300"/>
      <c r="OGA3" s="300"/>
      <c r="OGB3" s="300"/>
      <c r="OGC3" s="300"/>
      <c r="OGD3" s="301"/>
      <c r="OGE3" s="300"/>
      <c r="OGF3" s="300"/>
      <c r="OGG3" s="300"/>
      <c r="OGH3" s="300"/>
      <c r="OGI3" s="300"/>
      <c r="OGJ3" s="300"/>
      <c r="OGK3" s="300"/>
      <c r="OGL3" s="300"/>
      <c r="OGM3" s="300"/>
      <c r="OGN3" s="300"/>
      <c r="OGO3" s="300"/>
      <c r="OGP3" s="301"/>
      <c r="OGQ3" s="300"/>
      <c r="OGR3" s="300"/>
      <c r="OGS3" s="300"/>
      <c r="OGT3" s="300"/>
      <c r="OGU3" s="300"/>
      <c r="OGV3" s="300"/>
      <c r="OGW3" s="300"/>
      <c r="OGX3" s="300"/>
      <c r="OGY3" s="300"/>
      <c r="OGZ3" s="300"/>
      <c r="OHA3" s="300"/>
      <c r="OHB3" s="300"/>
      <c r="OHC3" s="300"/>
      <c r="OHD3" s="300"/>
      <c r="OHE3" s="300"/>
      <c r="OHF3" s="300"/>
      <c r="OHG3" s="300"/>
      <c r="OHH3" s="300"/>
      <c r="OHI3" s="300"/>
      <c r="OHJ3" s="300"/>
      <c r="OHK3" s="300"/>
      <c r="OHL3" s="300"/>
      <c r="OHM3" s="300"/>
      <c r="OHN3" s="300"/>
      <c r="OHO3" s="300"/>
      <c r="OHP3" s="300"/>
      <c r="OHQ3" s="300"/>
      <c r="OHR3" s="300"/>
      <c r="OHS3" s="300"/>
      <c r="OHT3" s="300"/>
      <c r="OHU3" s="300"/>
      <c r="OHV3" s="300"/>
      <c r="OHW3" s="300"/>
      <c r="OHX3" s="300"/>
      <c r="OHY3" s="300"/>
      <c r="OHZ3" s="300"/>
      <c r="OIA3" s="300"/>
      <c r="OIB3" s="300"/>
      <c r="OIC3" s="300"/>
      <c r="OID3" s="300"/>
      <c r="OIE3" s="300"/>
      <c r="OIF3" s="300"/>
      <c r="OIG3" s="300"/>
      <c r="OIH3" s="300"/>
      <c r="OII3" s="300"/>
      <c r="OIJ3" s="300"/>
      <c r="OIK3" s="300"/>
      <c r="OIL3" s="300"/>
      <c r="OIM3" s="300"/>
      <c r="OIN3" s="300"/>
      <c r="OIO3" s="300"/>
      <c r="OIP3" s="300"/>
      <c r="OIQ3" s="300"/>
      <c r="OIR3" s="300"/>
      <c r="OIS3" s="300"/>
      <c r="OIT3" s="300"/>
      <c r="OIU3" s="300"/>
      <c r="OIV3" s="300"/>
      <c r="OIW3" s="300"/>
      <c r="OIX3" s="300"/>
      <c r="OIY3" s="300"/>
      <c r="OIZ3" s="300"/>
      <c r="OJA3" s="300"/>
      <c r="OJB3" s="300"/>
      <c r="OJC3" s="300"/>
      <c r="OJD3" s="300"/>
      <c r="OJE3" s="300"/>
      <c r="OJF3" s="300"/>
      <c r="OJG3" s="300"/>
      <c r="OJH3" s="300"/>
      <c r="OJI3" s="300"/>
      <c r="OJJ3" s="300"/>
      <c r="OJK3" s="300"/>
      <c r="OJL3" s="300"/>
      <c r="OJM3" s="300"/>
      <c r="OJN3" s="300"/>
      <c r="OJO3" s="300"/>
      <c r="OJP3" s="300"/>
      <c r="OJQ3" s="300"/>
      <c r="OJR3" s="300"/>
      <c r="OJS3" s="300"/>
      <c r="OJT3" s="300"/>
      <c r="OJU3" s="300"/>
      <c r="OJV3" s="300"/>
      <c r="OJW3" s="300"/>
      <c r="OJX3" s="300"/>
      <c r="OJY3" s="300"/>
      <c r="OJZ3" s="300"/>
      <c r="OKA3" s="300"/>
      <c r="OKB3" s="300"/>
      <c r="OKC3" s="300"/>
      <c r="OKD3" s="300"/>
      <c r="OKE3" s="300"/>
      <c r="OKF3" s="300"/>
      <c r="OKG3" s="300"/>
      <c r="OKH3" s="300"/>
      <c r="OKI3" s="300"/>
      <c r="OKJ3" s="300"/>
      <c r="OKK3" s="301"/>
      <c r="OKL3" s="300"/>
      <c r="OKM3" s="300"/>
      <c r="OKN3" s="300"/>
      <c r="OKO3" s="300"/>
      <c r="OKP3" s="300"/>
      <c r="OKQ3" s="300"/>
      <c r="OKR3" s="300"/>
      <c r="OKS3" s="300"/>
      <c r="OKT3" s="300"/>
      <c r="OKU3" s="300"/>
      <c r="OKV3" s="300"/>
      <c r="OKW3" s="301"/>
      <c r="OKX3" s="300"/>
      <c r="OKY3" s="300"/>
      <c r="OKZ3" s="300"/>
      <c r="OLA3" s="300"/>
      <c r="OLB3" s="300"/>
      <c r="OLC3" s="300"/>
      <c r="OLD3" s="300"/>
      <c r="OLE3" s="300"/>
      <c r="OLF3" s="300"/>
      <c r="OLG3" s="300"/>
      <c r="OLH3" s="300"/>
      <c r="OLI3" s="300"/>
      <c r="OLJ3" s="300"/>
      <c r="OLK3" s="300"/>
      <c r="OLL3" s="300"/>
      <c r="OLM3" s="300"/>
      <c r="OLN3" s="300"/>
      <c r="OLO3" s="300"/>
      <c r="OLP3" s="300"/>
      <c r="OLQ3" s="300"/>
      <c r="OLR3" s="300"/>
      <c r="OLS3" s="300"/>
      <c r="OLT3" s="300"/>
      <c r="OLU3" s="300"/>
      <c r="OLV3" s="300"/>
      <c r="OLW3" s="300"/>
      <c r="OLX3" s="300"/>
      <c r="OLY3" s="300"/>
      <c r="OLZ3" s="300"/>
      <c r="OMA3" s="300"/>
      <c r="OMB3" s="300"/>
      <c r="OMC3" s="300"/>
      <c r="OMD3" s="300"/>
      <c r="OME3" s="300"/>
      <c r="OMF3" s="300"/>
      <c r="OMG3" s="300"/>
      <c r="OMH3" s="300"/>
      <c r="OMI3" s="300"/>
      <c r="OMJ3" s="300"/>
      <c r="OMK3" s="300"/>
      <c r="OML3" s="300"/>
      <c r="OMM3" s="300"/>
      <c r="OMN3" s="300"/>
      <c r="OMO3" s="300"/>
      <c r="OMP3" s="300"/>
      <c r="OMQ3" s="300"/>
      <c r="OMR3" s="300"/>
      <c r="OMS3" s="300"/>
      <c r="OMT3" s="300"/>
      <c r="OMU3" s="300"/>
      <c r="OMV3" s="300"/>
      <c r="OMW3" s="300"/>
      <c r="OMX3" s="300"/>
      <c r="OMY3" s="300"/>
      <c r="OMZ3" s="300"/>
      <c r="ONA3" s="300"/>
      <c r="ONB3" s="300"/>
      <c r="ONC3" s="300"/>
      <c r="OND3" s="300"/>
      <c r="ONE3" s="300"/>
      <c r="ONF3" s="300"/>
      <c r="ONG3" s="300"/>
      <c r="ONH3" s="300"/>
      <c r="ONI3" s="300"/>
      <c r="ONJ3" s="300"/>
      <c r="ONK3" s="300"/>
      <c r="ONL3" s="300"/>
      <c r="ONM3" s="300"/>
      <c r="ONN3" s="300"/>
      <c r="ONO3" s="300"/>
      <c r="ONP3" s="300"/>
      <c r="ONQ3" s="300"/>
      <c r="ONR3" s="300"/>
      <c r="ONS3" s="300"/>
      <c r="ONT3" s="300"/>
      <c r="ONU3" s="300"/>
      <c r="ONV3" s="300"/>
      <c r="ONW3" s="300"/>
      <c r="ONX3" s="300"/>
      <c r="ONY3" s="300"/>
      <c r="ONZ3" s="300"/>
      <c r="OOA3" s="300"/>
      <c r="OOB3" s="300"/>
      <c r="OOC3" s="300"/>
      <c r="OOD3" s="300"/>
      <c r="OOE3" s="300"/>
      <c r="OOF3" s="300"/>
      <c r="OOG3" s="300"/>
      <c r="OOH3" s="300"/>
      <c r="OOI3" s="300"/>
      <c r="OOJ3" s="300"/>
      <c r="OOK3" s="300"/>
      <c r="OOL3" s="300"/>
      <c r="OOM3" s="300"/>
      <c r="OON3" s="300"/>
      <c r="OOO3" s="300"/>
      <c r="OOP3" s="300"/>
      <c r="OOQ3" s="300"/>
      <c r="OOR3" s="301"/>
      <c r="OOS3" s="300"/>
      <c r="OOT3" s="300"/>
      <c r="OOU3" s="300"/>
      <c r="OOV3" s="300"/>
      <c r="OOW3" s="300"/>
      <c r="OOX3" s="300"/>
      <c r="OOY3" s="300"/>
      <c r="OOZ3" s="300"/>
      <c r="OPA3" s="300"/>
      <c r="OPB3" s="300"/>
      <c r="OPC3" s="300"/>
      <c r="OPD3" s="301"/>
      <c r="OPE3" s="300"/>
      <c r="OPF3" s="300"/>
      <c r="OPG3" s="300"/>
      <c r="OPH3" s="300"/>
      <c r="OPI3" s="300"/>
      <c r="OPJ3" s="300"/>
      <c r="OPK3" s="300"/>
      <c r="OPL3" s="300"/>
      <c r="OPM3" s="300"/>
      <c r="OPN3" s="300"/>
      <c r="OPO3" s="300"/>
      <c r="OPP3" s="300"/>
      <c r="OPQ3" s="300"/>
      <c r="OPR3" s="300"/>
      <c r="OPS3" s="300"/>
      <c r="OPT3" s="300"/>
      <c r="OPU3" s="300"/>
      <c r="OPV3" s="300"/>
      <c r="OPW3" s="300"/>
      <c r="OPX3" s="300"/>
      <c r="OPY3" s="300"/>
      <c r="OPZ3" s="300"/>
      <c r="OQA3" s="300"/>
      <c r="OQB3" s="300"/>
      <c r="OQC3" s="300"/>
      <c r="OQD3" s="300"/>
      <c r="OQE3" s="300"/>
      <c r="OQF3" s="300"/>
      <c r="OQG3" s="300"/>
      <c r="OQH3" s="300"/>
      <c r="OQI3" s="300"/>
      <c r="OQJ3" s="300"/>
      <c r="OQK3" s="300"/>
      <c r="OQL3" s="300"/>
      <c r="OQM3" s="300"/>
      <c r="OQN3" s="300"/>
      <c r="OQO3" s="300"/>
      <c r="OQP3" s="300"/>
      <c r="OQQ3" s="300"/>
      <c r="OQR3" s="300"/>
      <c r="OQS3" s="300"/>
      <c r="OQT3" s="300"/>
      <c r="OQU3" s="300"/>
      <c r="OQV3" s="300"/>
      <c r="OQW3" s="300"/>
      <c r="OQX3" s="300"/>
      <c r="OQY3" s="300"/>
      <c r="OQZ3" s="300"/>
      <c r="ORA3" s="300"/>
      <c r="ORB3" s="300"/>
      <c r="ORC3" s="300"/>
      <c r="ORD3" s="300"/>
      <c r="ORE3" s="300"/>
      <c r="ORF3" s="300"/>
      <c r="ORG3" s="300"/>
      <c r="ORH3" s="300"/>
      <c r="ORI3" s="300"/>
      <c r="ORJ3" s="300"/>
      <c r="ORK3" s="300"/>
      <c r="ORL3" s="300"/>
      <c r="ORM3" s="300"/>
      <c r="ORN3" s="300"/>
      <c r="ORO3" s="300"/>
      <c r="ORP3" s="300"/>
      <c r="ORQ3" s="300"/>
      <c r="ORR3" s="300"/>
      <c r="ORS3" s="300"/>
      <c r="ORT3" s="300"/>
      <c r="ORU3" s="300"/>
      <c r="ORV3" s="300"/>
      <c r="ORW3" s="300"/>
      <c r="ORX3" s="300"/>
      <c r="ORY3" s="300"/>
      <c r="ORZ3" s="300"/>
      <c r="OSA3" s="300"/>
      <c r="OSB3" s="300"/>
      <c r="OSC3" s="300"/>
      <c r="OSD3" s="300"/>
      <c r="OSE3" s="300"/>
      <c r="OSF3" s="300"/>
      <c r="OSG3" s="300"/>
      <c r="OSH3" s="300"/>
      <c r="OSI3" s="300"/>
      <c r="OSJ3" s="300"/>
      <c r="OSK3" s="300"/>
      <c r="OSL3" s="300"/>
      <c r="OSM3" s="300"/>
      <c r="OSN3" s="300"/>
      <c r="OSO3" s="300"/>
      <c r="OSP3" s="300"/>
      <c r="OSQ3" s="300"/>
      <c r="OSR3" s="300"/>
      <c r="OSS3" s="300"/>
      <c r="OST3" s="300"/>
      <c r="OSU3" s="300"/>
      <c r="OSV3" s="300"/>
      <c r="OSW3" s="300"/>
      <c r="OSX3" s="300"/>
      <c r="OSY3" s="301"/>
      <c r="OSZ3" s="300"/>
      <c r="OTA3" s="300"/>
      <c r="OTB3" s="300"/>
      <c r="OTC3" s="300"/>
      <c r="OTD3" s="300"/>
      <c r="OTE3" s="300"/>
      <c r="OTF3" s="300"/>
      <c r="OTG3" s="300"/>
      <c r="OTH3" s="300"/>
      <c r="OTI3" s="300"/>
      <c r="OTJ3" s="300"/>
      <c r="OTK3" s="301"/>
      <c r="OTL3" s="300"/>
      <c r="OTM3" s="300"/>
      <c r="OTN3" s="300"/>
      <c r="OTO3" s="300"/>
      <c r="OTP3" s="300"/>
      <c r="OTQ3" s="300"/>
      <c r="OTR3" s="300"/>
      <c r="OTS3" s="300"/>
      <c r="OTT3" s="300"/>
      <c r="OTU3" s="300"/>
      <c r="OTV3" s="300"/>
      <c r="OTW3" s="300"/>
      <c r="OTX3" s="300"/>
      <c r="OTY3" s="300"/>
      <c r="OTZ3" s="300"/>
      <c r="OUA3" s="300"/>
      <c r="OUB3" s="300"/>
      <c r="OUC3" s="300"/>
      <c r="OUD3" s="300"/>
      <c r="OUE3" s="300"/>
      <c r="OUF3" s="300"/>
      <c r="OUG3" s="300"/>
      <c r="OUH3" s="300"/>
      <c r="OUI3" s="300"/>
      <c r="OUJ3" s="300"/>
      <c r="OUK3" s="300"/>
      <c r="OUL3" s="300"/>
      <c r="OUM3" s="300"/>
      <c r="OUN3" s="300"/>
      <c r="OUO3" s="300"/>
      <c r="OUP3" s="300"/>
      <c r="OUQ3" s="300"/>
      <c r="OUR3" s="300"/>
      <c r="OUS3" s="300"/>
      <c r="OUT3" s="300"/>
      <c r="OUU3" s="300"/>
      <c r="OUV3" s="300"/>
      <c r="OUW3" s="300"/>
      <c r="OUX3" s="300"/>
      <c r="OUY3" s="300"/>
      <c r="OUZ3" s="300"/>
      <c r="OVA3" s="300"/>
      <c r="OVB3" s="300"/>
      <c r="OVC3" s="300"/>
      <c r="OVD3" s="300"/>
      <c r="OVE3" s="300"/>
      <c r="OVF3" s="300"/>
      <c r="OVG3" s="300"/>
      <c r="OVH3" s="300"/>
      <c r="OVI3" s="300"/>
      <c r="OVJ3" s="300"/>
      <c r="OVK3" s="300"/>
      <c r="OVL3" s="300"/>
      <c r="OVM3" s="300"/>
      <c r="OVN3" s="300"/>
      <c r="OVO3" s="300"/>
      <c r="OVP3" s="300"/>
      <c r="OVQ3" s="300"/>
      <c r="OVR3" s="300"/>
      <c r="OVS3" s="300"/>
      <c r="OVT3" s="300"/>
      <c r="OVU3" s="300"/>
      <c r="OVV3" s="300"/>
      <c r="OVW3" s="300"/>
      <c r="OVX3" s="300"/>
      <c r="OVY3" s="300"/>
      <c r="OVZ3" s="300"/>
      <c r="OWA3" s="300"/>
      <c r="OWB3" s="300"/>
      <c r="OWC3" s="300"/>
      <c r="OWD3" s="300"/>
      <c r="OWE3" s="300"/>
      <c r="OWF3" s="300"/>
      <c r="OWG3" s="300"/>
      <c r="OWH3" s="300"/>
      <c r="OWI3" s="300"/>
      <c r="OWJ3" s="300"/>
      <c r="OWK3" s="300"/>
      <c r="OWL3" s="300"/>
      <c r="OWM3" s="300"/>
      <c r="OWN3" s="300"/>
      <c r="OWO3" s="300"/>
      <c r="OWP3" s="300"/>
      <c r="OWQ3" s="300"/>
      <c r="OWR3" s="300"/>
      <c r="OWS3" s="300"/>
      <c r="OWT3" s="300"/>
      <c r="OWU3" s="300"/>
      <c r="OWV3" s="300"/>
      <c r="OWW3" s="300"/>
      <c r="OWX3" s="300"/>
      <c r="OWY3" s="300"/>
      <c r="OWZ3" s="300"/>
      <c r="OXA3" s="300"/>
      <c r="OXB3" s="300"/>
      <c r="OXC3" s="300"/>
      <c r="OXD3" s="300"/>
      <c r="OXE3" s="300"/>
      <c r="OXF3" s="301"/>
      <c r="OXG3" s="300"/>
      <c r="OXH3" s="300"/>
      <c r="OXI3" s="300"/>
      <c r="OXJ3" s="300"/>
      <c r="OXK3" s="300"/>
      <c r="OXL3" s="300"/>
      <c r="OXM3" s="300"/>
      <c r="OXN3" s="300"/>
      <c r="OXO3" s="300"/>
      <c r="OXP3" s="300"/>
      <c r="OXQ3" s="300"/>
      <c r="OXR3" s="301"/>
      <c r="OXS3" s="300"/>
      <c r="OXT3" s="300"/>
      <c r="OXU3" s="300"/>
      <c r="OXV3" s="300"/>
      <c r="OXW3" s="300"/>
      <c r="OXX3" s="300"/>
      <c r="OXY3" s="300"/>
      <c r="OXZ3" s="300"/>
      <c r="OYA3" s="300"/>
      <c r="OYB3" s="300"/>
      <c r="OYC3" s="300"/>
      <c r="OYD3" s="300"/>
      <c r="OYE3" s="300"/>
      <c r="OYF3" s="300"/>
      <c r="OYG3" s="300"/>
      <c r="OYH3" s="300"/>
      <c r="OYI3" s="300"/>
      <c r="OYJ3" s="300"/>
      <c r="OYK3" s="300"/>
      <c r="OYL3" s="300"/>
      <c r="OYM3" s="300"/>
      <c r="OYN3" s="300"/>
      <c r="OYO3" s="300"/>
      <c r="OYP3" s="300"/>
      <c r="OYQ3" s="300"/>
      <c r="OYR3" s="300"/>
      <c r="OYS3" s="300"/>
      <c r="OYT3" s="300"/>
      <c r="OYU3" s="300"/>
      <c r="OYV3" s="300"/>
      <c r="OYW3" s="300"/>
      <c r="OYX3" s="300"/>
      <c r="OYY3" s="300"/>
      <c r="OYZ3" s="300"/>
      <c r="OZA3" s="300"/>
      <c r="OZB3" s="300"/>
      <c r="OZC3" s="300"/>
      <c r="OZD3" s="300"/>
      <c r="OZE3" s="300"/>
      <c r="OZF3" s="300"/>
      <c r="OZG3" s="300"/>
      <c r="OZH3" s="300"/>
      <c r="OZI3" s="300"/>
      <c r="OZJ3" s="300"/>
      <c r="OZK3" s="300"/>
      <c r="OZL3" s="300"/>
      <c r="OZM3" s="300"/>
      <c r="OZN3" s="300"/>
      <c r="OZO3" s="300"/>
      <c r="OZP3" s="300"/>
      <c r="OZQ3" s="300"/>
      <c r="OZR3" s="300"/>
      <c r="OZS3" s="300"/>
      <c r="OZT3" s="300"/>
      <c r="OZU3" s="300"/>
      <c r="OZV3" s="300"/>
      <c r="OZW3" s="300"/>
      <c r="OZX3" s="300"/>
      <c r="OZY3" s="300"/>
      <c r="OZZ3" s="300"/>
      <c r="PAA3" s="300"/>
      <c r="PAB3" s="300"/>
      <c r="PAC3" s="300"/>
      <c r="PAD3" s="300"/>
      <c r="PAE3" s="300"/>
      <c r="PAF3" s="300"/>
      <c r="PAG3" s="300"/>
      <c r="PAH3" s="300"/>
      <c r="PAI3" s="300"/>
      <c r="PAJ3" s="300"/>
      <c r="PAK3" s="300"/>
      <c r="PAL3" s="300"/>
      <c r="PAM3" s="300"/>
      <c r="PAN3" s="300"/>
      <c r="PAO3" s="300"/>
      <c r="PAP3" s="300"/>
      <c r="PAQ3" s="300"/>
      <c r="PAR3" s="300"/>
      <c r="PAS3" s="300"/>
      <c r="PAT3" s="300"/>
      <c r="PAU3" s="300"/>
      <c r="PAV3" s="300"/>
      <c r="PAW3" s="300"/>
      <c r="PAX3" s="300"/>
      <c r="PAY3" s="300"/>
      <c r="PAZ3" s="300"/>
      <c r="PBA3" s="300"/>
      <c r="PBB3" s="300"/>
      <c r="PBC3" s="300"/>
      <c r="PBD3" s="300"/>
      <c r="PBE3" s="300"/>
      <c r="PBF3" s="300"/>
      <c r="PBG3" s="300"/>
      <c r="PBH3" s="300"/>
      <c r="PBI3" s="300"/>
      <c r="PBJ3" s="300"/>
      <c r="PBK3" s="300"/>
      <c r="PBL3" s="300"/>
      <c r="PBM3" s="301"/>
      <c r="PBN3" s="300"/>
      <c r="PBO3" s="300"/>
      <c r="PBP3" s="300"/>
      <c r="PBQ3" s="300"/>
      <c r="PBR3" s="300"/>
      <c r="PBS3" s="300"/>
      <c r="PBT3" s="300"/>
      <c r="PBU3" s="300"/>
      <c r="PBV3" s="300"/>
      <c r="PBW3" s="300"/>
      <c r="PBX3" s="300"/>
      <c r="PBY3" s="301"/>
      <c r="PBZ3" s="300"/>
      <c r="PCA3" s="300"/>
      <c r="PCB3" s="300"/>
      <c r="PCC3" s="300"/>
      <c r="PCD3" s="300"/>
      <c r="PCE3" s="300"/>
      <c r="PCF3" s="300"/>
      <c r="PCG3" s="300"/>
      <c r="PCH3" s="300"/>
      <c r="PCI3" s="300"/>
      <c r="PCJ3" s="300"/>
      <c r="PCK3" s="300"/>
      <c r="PCL3" s="300"/>
      <c r="PCM3" s="300"/>
      <c r="PCN3" s="300"/>
      <c r="PCO3" s="300"/>
      <c r="PCP3" s="300"/>
      <c r="PCQ3" s="300"/>
      <c r="PCR3" s="300"/>
      <c r="PCS3" s="300"/>
      <c r="PCT3" s="300"/>
      <c r="PCU3" s="300"/>
      <c r="PCV3" s="300"/>
      <c r="PCW3" s="300"/>
      <c r="PCX3" s="300"/>
      <c r="PCY3" s="300"/>
      <c r="PCZ3" s="300"/>
      <c r="PDA3" s="300"/>
      <c r="PDB3" s="300"/>
      <c r="PDC3" s="300"/>
      <c r="PDD3" s="300"/>
      <c r="PDE3" s="300"/>
      <c r="PDF3" s="300"/>
      <c r="PDG3" s="300"/>
      <c r="PDH3" s="300"/>
      <c r="PDI3" s="300"/>
      <c r="PDJ3" s="300"/>
      <c r="PDK3" s="300"/>
      <c r="PDL3" s="300"/>
      <c r="PDM3" s="300"/>
      <c r="PDN3" s="300"/>
      <c r="PDO3" s="300"/>
      <c r="PDP3" s="300"/>
      <c r="PDQ3" s="300"/>
      <c r="PDR3" s="300"/>
      <c r="PDS3" s="300"/>
      <c r="PDT3" s="300"/>
      <c r="PDU3" s="300"/>
      <c r="PDV3" s="300"/>
      <c r="PDW3" s="300"/>
      <c r="PDX3" s="300"/>
      <c r="PDY3" s="300"/>
      <c r="PDZ3" s="300"/>
      <c r="PEA3" s="300"/>
      <c r="PEB3" s="300"/>
      <c r="PEC3" s="300"/>
      <c r="PED3" s="300"/>
      <c r="PEE3" s="300"/>
      <c r="PEF3" s="300"/>
      <c r="PEG3" s="300"/>
      <c r="PEH3" s="300"/>
      <c r="PEI3" s="300"/>
      <c r="PEJ3" s="300"/>
      <c r="PEK3" s="300"/>
      <c r="PEL3" s="300"/>
      <c r="PEM3" s="300"/>
      <c r="PEN3" s="300"/>
      <c r="PEO3" s="300"/>
      <c r="PEP3" s="300"/>
      <c r="PEQ3" s="300"/>
      <c r="PER3" s="300"/>
      <c r="PES3" s="300"/>
      <c r="PET3" s="300"/>
      <c r="PEU3" s="300"/>
      <c r="PEV3" s="300"/>
      <c r="PEW3" s="300"/>
      <c r="PEX3" s="300"/>
      <c r="PEY3" s="300"/>
      <c r="PEZ3" s="300"/>
      <c r="PFA3" s="300"/>
      <c r="PFB3" s="300"/>
      <c r="PFC3" s="300"/>
      <c r="PFD3" s="300"/>
      <c r="PFE3" s="300"/>
      <c r="PFF3" s="300"/>
      <c r="PFG3" s="300"/>
      <c r="PFH3" s="300"/>
      <c r="PFI3" s="300"/>
      <c r="PFJ3" s="300"/>
      <c r="PFK3" s="300"/>
      <c r="PFL3" s="300"/>
      <c r="PFM3" s="300"/>
      <c r="PFN3" s="300"/>
      <c r="PFO3" s="300"/>
      <c r="PFP3" s="300"/>
      <c r="PFQ3" s="300"/>
      <c r="PFR3" s="300"/>
      <c r="PFS3" s="300"/>
      <c r="PFT3" s="301"/>
      <c r="PFU3" s="300"/>
      <c r="PFV3" s="300"/>
      <c r="PFW3" s="300"/>
      <c r="PFX3" s="300"/>
      <c r="PFY3" s="300"/>
      <c r="PFZ3" s="300"/>
      <c r="PGA3" s="300"/>
      <c r="PGB3" s="300"/>
      <c r="PGC3" s="300"/>
      <c r="PGD3" s="300"/>
      <c r="PGE3" s="300"/>
      <c r="PGF3" s="301"/>
      <c r="PGG3" s="300"/>
      <c r="PGH3" s="300"/>
      <c r="PGI3" s="300"/>
      <c r="PGJ3" s="300"/>
      <c r="PGK3" s="300"/>
      <c r="PGL3" s="300"/>
      <c r="PGM3" s="300"/>
      <c r="PGN3" s="300"/>
      <c r="PGO3" s="300"/>
      <c r="PGP3" s="300"/>
      <c r="PGQ3" s="300"/>
      <c r="PGR3" s="300"/>
      <c r="PGS3" s="300"/>
      <c r="PGT3" s="300"/>
      <c r="PGU3" s="300"/>
      <c r="PGV3" s="300"/>
      <c r="PGW3" s="300"/>
      <c r="PGX3" s="300"/>
      <c r="PGY3" s="300"/>
      <c r="PGZ3" s="300"/>
      <c r="PHA3" s="300"/>
      <c r="PHB3" s="300"/>
      <c r="PHC3" s="300"/>
      <c r="PHD3" s="300"/>
      <c r="PHE3" s="300"/>
      <c r="PHF3" s="300"/>
      <c r="PHG3" s="300"/>
      <c r="PHH3" s="300"/>
      <c r="PHI3" s="300"/>
      <c r="PHJ3" s="300"/>
      <c r="PHK3" s="300"/>
      <c r="PHL3" s="300"/>
      <c r="PHM3" s="300"/>
      <c r="PHN3" s="300"/>
      <c r="PHO3" s="300"/>
      <c r="PHP3" s="300"/>
      <c r="PHQ3" s="300"/>
      <c r="PHR3" s="300"/>
      <c r="PHS3" s="300"/>
      <c r="PHT3" s="300"/>
      <c r="PHU3" s="300"/>
      <c r="PHV3" s="300"/>
      <c r="PHW3" s="300"/>
      <c r="PHX3" s="300"/>
      <c r="PHY3" s="300"/>
      <c r="PHZ3" s="300"/>
      <c r="PIA3" s="300"/>
      <c r="PIB3" s="300"/>
      <c r="PIC3" s="300"/>
      <c r="PID3" s="300"/>
      <c r="PIE3" s="300"/>
      <c r="PIF3" s="300"/>
      <c r="PIG3" s="300"/>
      <c r="PIH3" s="300"/>
      <c r="PII3" s="300"/>
      <c r="PIJ3" s="300"/>
      <c r="PIK3" s="300"/>
      <c r="PIL3" s="300"/>
      <c r="PIM3" s="300"/>
      <c r="PIN3" s="300"/>
      <c r="PIO3" s="300"/>
      <c r="PIP3" s="300"/>
      <c r="PIQ3" s="300"/>
      <c r="PIR3" s="300"/>
      <c r="PIS3" s="300"/>
      <c r="PIT3" s="300"/>
      <c r="PIU3" s="300"/>
      <c r="PIV3" s="300"/>
      <c r="PIW3" s="300"/>
      <c r="PIX3" s="300"/>
      <c r="PIY3" s="300"/>
      <c r="PIZ3" s="300"/>
      <c r="PJA3" s="300"/>
      <c r="PJB3" s="300"/>
      <c r="PJC3" s="300"/>
      <c r="PJD3" s="300"/>
      <c r="PJE3" s="300"/>
      <c r="PJF3" s="300"/>
      <c r="PJG3" s="300"/>
      <c r="PJH3" s="300"/>
      <c r="PJI3" s="300"/>
      <c r="PJJ3" s="300"/>
      <c r="PJK3" s="300"/>
      <c r="PJL3" s="300"/>
      <c r="PJM3" s="300"/>
      <c r="PJN3" s="300"/>
      <c r="PJO3" s="300"/>
      <c r="PJP3" s="300"/>
      <c r="PJQ3" s="300"/>
      <c r="PJR3" s="300"/>
      <c r="PJS3" s="300"/>
      <c r="PJT3" s="300"/>
      <c r="PJU3" s="300"/>
      <c r="PJV3" s="300"/>
      <c r="PJW3" s="300"/>
      <c r="PJX3" s="300"/>
      <c r="PJY3" s="300"/>
      <c r="PJZ3" s="300"/>
      <c r="PKA3" s="301"/>
      <c r="PKB3" s="300"/>
      <c r="PKC3" s="300"/>
      <c r="PKD3" s="300"/>
      <c r="PKE3" s="300"/>
      <c r="PKF3" s="300"/>
      <c r="PKG3" s="300"/>
      <c r="PKH3" s="300"/>
      <c r="PKI3" s="300"/>
      <c r="PKJ3" s="300"/>
      <c r="PKK3" s="300"/>
      <c r="PKL3" s="300"/>
      <c r="PKM3" s="301"/>
      <c r="PKN3" s="300"/>
      <c r="PKO3" s="300"/>
      <c r="PKP3" s="300"/>
      <c r="PKQ3" s="300"/>
      <c r="PKR3" s="300"/>
      <c r="PKS3" s="300"/>
      <c r="PKT3" s="300"/>
      <c r="PKU3" s="300"/>
      <c r="PKV3" s="300"/>
      <c r="PKW3" s="300"/>
      <c r="PKX3" s="300"/>
      <c r="PKY3" s="300"/>
      <c r="PKZ3" s="300"/>
      <c r="PLA3" s="300"/>
      <c r="PLB3" s="300"/>
      <c r="PLC3" s="300"/>
      <c r="PLD3" s="300"/>
      <c r="PLE3" s="300"/>
      <c r="PLF3" s="300"/>
      <c r="PLG3" s="300"/>
      <c r="PLH3" s="300"/>
      <c r="PLI3" s="300"/>
      <c r="PLJ3" s="300"/>
      <c r="PLK3" s="300"/>
      <c r="PLL3" s="300"/>
      <c r="PLM3" s="300"/>
      <c r="PLN3" s="300"/>
      <c r="PLO3" s="300"/>
      <c r="PLP3" s="300"/>
      <c r="PLQ3" s="300"/>
      <c r="PLR3" s="300"/>
      <c r="PLS3" s="300"/>
      <c r="PLT3" s="300"/>
      <c r="PLU3" s="300"/>
      <c r="PLV3" s="300"/>
      <c r="PLW3" s="300"/>
      <c r="PLX3" s="300"/>
      <c r="PLY3" s="300"/>
      <c r="PLZ3" s="300"/>
      <c r="PMA3" s="300"/>
      <c r="PMB3" s="300"/>
      <c r="PMC3" s="300"/>
      <c r="PMD3" s="300"/>
      <c r="PME3" s="300"/>
      <c r="PMF3" s="300"/>
      <c r="PMG3" s="300"/>
      <c r="PMH3" s="300"/>
      <c r="PMI3" s="300"/>
      <c r="PMJ3" s="300"/>
      <c r="PMK3" s="300"/>
      <c r="PML3" s="300"/>
      <c r="PMM3" s="300"/>
      <c r="PMN3" s="300"/>
      <c r="PMO3" s="300"/>
      <c r="PMP3" s="300"/>
      <c r="PMQ3" s="300"/>
      <c r="PMR3" s="300"/>
      <c r="PMS3" s="300"/>
      <c r="PMT3" s="300"/>
      <c r="PMU3" s="300"/>
      <c r="PMV3" s="300"/>
      <c r="PMW3" s="300"/>
      <c r="PMX3" s="300"/>
      <c r="PMY3" s="300"/>
      <c r="PMZ3" s="300"/>
      <c r="PNA3" s="300"/>
      <c r="PNB3" s="300"/>
      <c r="PNC3" s="300"/>
      <c r="PND3" s="300"/>
      <c r="PNE3" s="300"/>
      <c r="PNF3" s="300"/>
      <c r="PNG3" s="300"/>
      <c r="PNH3" s="300"/>
      <c r="PNI3" s="300"/>
      <c r="PNJ3" s="300"/>
      <c r="PNK3" s="300"/>
      <c r="PNL3" s="300"/>
      <c r="PNM3" s="300"/>
      <c r="PNN3" s="300"/>
      <c r="PNO3" s="300"/>
      <c r="PNP3" s="300"/>
      <c r="PNQ3" s="300"/>
      <c r="PNR3" s="300"/>
      <c r="PNS3" s="300"/>
      <c r="PNT3" s="300"/>
      <c r="PNU3" s="300"/>
      <c r="PNV3" s="300"/>
      <c r="PNW3" s="300"/>
      <c r="PNX3" s="300"/>
      <c r="PNY3" s="300"/>
      <c r="PNZ3" s="300"/>
      <c r="POA3" s="300"/>
      <c r="POB3" s="300"/>
      <c r="POC3" s="300"/>
      <c r="POD3" s="300"/>
      <c r="POE3" s="300"/>
      <c r="POF3" s="300"/>
      <c r="POG3" s="300"/>
      <c r="POH3" s="301"/>
      <c r="POI3" s="300"/>
      <c r="POJ3" s="300"/>
      <c r="POK3" s="300"/>
      <c r="POL3" s="300"/>
      <c r="POM3" s="300"/>
      <c r="PON3" s="300"/>
      <c r="POO3" s="300"/>
      <c r="POP3" s="300"/>
      <c r="POQ3" s="300"/>
      <c r="POR3" s="300"/>
      <c r="POS3" s="300"/>
      <c r="POT3" s="301"/>
      <c r="POU3" s="300"/>
      <c r="POV3" s="300"/>
      <c r="POW3" s="300"/>
      <c r="POX3" s="300"/>
      <c r="POY3" s="300"/>
      <c r="POZ3" s="300"/>
      <c r="PPA3" s="300"/>
      <c r="PPB3" s="300"/>
      <c r="PPC3" s="300"/>
      <c r="PPD3" s="300"/>
      <c r="PPE3" s="300"/>
      <c r="PPF3" s="300"/>
      <c r="PPG3" s="300"/>
      <c r="PPH3" s="300"/>
      <c r="PPI3" s="300"/>
      <c r="PPJ3" s="300"/>
      <c r="PPK3" s="300"/>
      <c r="PPL3" s="300"/>
      <c r="PPM3" s="300"/>
      <c r="PPN3" s="300"/>
      <c r="PPO3" s="300"/>
      <c r="PPP3" s="300"/>
      <c r="PPQ3" s="300"/>
      <c r="PPR3" s="300"/>
      <c r="PPS3" s="300"/>
      <c r="PPT3" s="300"/>
      <c r="PPU3" s="300"/>
      <c r="PPV3" s="300"/>
      <c r="PPW3" s="300"/>
      <c r="PPX3" s="300"/>
      <c r="PPY3" s="300"/>
      <c r="PPZ3" s="300"/>
      <c r="PQA3" s="300"/>
      <c r="PQB3" s="300"/>
      <c r="PQC3" s="300"/>
      <c r="PQD3" s="300"/>
      <c r="PQE3" s="300"/>
      <c r="PQF3" s="300"/>
      <c r="PQG3" s="300"/>
      <c r="PQH3" s="300"/>
      <c r="PQI3" s="300"/>
      <c r="PQJ3" s="300"/>
      <c r="PQK3" s="300"/>
      <c r="PQL3" s="300"/>
      <c r="PQM3" s="300"/>
      <c r="PQN3" s="300"/>
      <c r="PQO3" s="300"/>
      <c r="PQP3" s="300"/>
      <c r="PQQ3" s="300"/>
      <c r="PQR3" s="300"/>
      <c r="PQS3" s="300"/>
      <c r="PQT3" s="300"/>
      <c r="PQU3" s="300"/>
      <c r="PQV3" s="300"/>
      <c r="PQW3" s="300"/>
      <c r="PQX3" s="300"/>
      <c r="PQY3" s="300"/>
      <c r="PQZ3" s="300"/>
      <c r="PRA3" s="300"/>
      <c r="PRB3" s="300"/>
      <c r="PRC3" s="300"/>
      <c r="PRD3" s="300"/>
      <c r="PRE3" s="300"/>
      <c r="PRF3" s="300"/>
      <c r="PRG3" s="300"/>
      <c r="PRH3" s="300"/>
      <c r="PRI3" s="300"/>
      <c r="PRJ3" s="300"/>
      <c r="PRK3" s="300"/>
      <c r="PRL3" s="300"/>
      <c r="PRM3" s="300"/>
      <c r="PRN3" s="300"/>
      <c r="PRO3" s="300"/>
      <c r="PRP3" s="300"/>
      <c r="PRQ3" s="300"/>
      <c r="PRR3" s="300"/>
      <c r="PRS3" s="300"/>
      <c r="PRT3" s="300"/>
      <c r="PRU3" s="300"/>
      <c r="PRV3" s="300"/>
      <c r="PRW3" s="300"/>
      <c r="PRX3" s="300"/>
      <c r="PRY3" s="300"/>
      <c r="PRZ3" s="300"/>
      <c r="PSA3" s="300"/>
      <c r="PSB3" s="300"/>
      <c r="PSC3" s="300"/>
      <c r="PSD3" s="300"/>
      <c r="PSE3" s="300"/>
      <c r="PSF3" s="300"/>
      <c r="PSG3" s="300"/>
      <c r="PSH3" s="300"/>
      <c r="PSI3" s="300"/>
      <c r="PSJ3" s="300"/>
      <c r="PSK3" s="300"/>
    </row>
    <row r="4" spans="1:11321" x14ac:dyDescent="0.25">
      <c r="A4" s="302">
        <f>Setup!E6+100</f>
        <v>116</v>
      </c>
      <c r="B4" s="297">
        <f>VLOOKUP(C4,CX4:CY8,2,FALSE)</f>
        <v>1</v>
      </c>
      <c r="C4" s="298" t="str">
        <f>Setup!D6</f>
        <v>Mexico</v>
      </c>
      <c r="D4" s="297">
        <f>SUMPRODUCT((DA3:DA105=C4)*(DE3:DE105="W"))+SUMPRODUCT((DD3:DD105=C4)*(DF3:DF105="W"))</f>
        <v>0</v>
      </c>
      <c r="E4" s="297">
        <f>SUMPRODUCT((DA3:DA105=C4)*(DE3:DE105="D"))+SUMPRODUCT((DD3:DD105=C4)*(DF3:DF105="D"))</f>
        <v>0</v>
      </c>
      <c r="F4" s="297">
        <f>SUMPRODUCT((DA3:DA105=C4)*(DE3:DE105="L"))+SUMPRODUCT((DD3:DD105=C4)*(DF3:DF105="L"))</f>
        <v>0</v>
      </c>
      <c r="G4" s="297">
        <f>SUMIF(DA3:DA123,C4,DB3:DB123)+SUMIF(DD3:DD123,C4,DC3:DC123)</f>
        <v>0</v>
      </c>
      <c r="H4" s="297">
        <f>SUMIF(DD3:DD123,C4,DB3:DB123)+SUMIF(DA3:DA123,C4,DC3:DC123)</f>
        <v>0</v>
      </c>
      <c r="I4" s="297">
        <f>G4-H4+1000</f>
        <v>1000</v>
      </c>
      <c r="J4" s="297">
        <f>D4*3+E4*1</f>
        <v>0</v>
      </c>
      <c r="K4" s="297">
        <f>IF(Setup!F6&lt;&gt;"",Setup!F6,-A4)</f>
        <v>-116</v>
      </c>
      <c r="L4" s="297">
        <f>IF(COUNTIF(J4:J8,4)&lt;&gt;4,RANK(J4,J4:J8),J83)</f>
        <v>1</v>
      </c>
      <c r="N4" s="297">
        <f>SUMPRODUCT((L4:L7=L4)*(K4:K7&lt;K4))+L4</f>
        <v>4</v>
      </c>
      <c r="O4" s="298" t="str">
        <f>INDEX(C4:C8,MATCH(1,N4:N8,0),0)</f>
        <v>South Africa</v>
      </c>
      <c r="P4" s="297">
        <f>INDEX(L4:L8,MATCH(O4,C4:C8,0),0)</f>
        <v>1</v>
      </c>
      <c r="Q4" s="297" t="str">
        <f>IF(P5=1,O4,"")</f>
        <v>South Africa</v>
      </c>
      <c r="R4" s="297" t="str">
        <f>IF(P6=2,O5,"")</f>
        <v/>
      </c>
      <c r="S4" s="297" t="str">
        <f>IF(P7=3,O6,"")</f>
        <v/>
      </c>
      <c r="T4" s="297" t="str">
        <f>IF(P8=4,O7,"")</f>
        <v/>
      </c>
      <c r="V4" s="297" t="str">
        <f>IF(Q4&lt;&gt;"",Q4,"")</f>
        <v>South Africa</v>
      </c>
      <c r="W4" s="297">
        <f>SUMPRODUCT((DA3:DA105=V4)*(DD3:DD105=V5)*(DE3:DE105="W"))+SUMPRODUCT((DA3:DA105=V4)*(DD3:DD105=V6)*(DE3:DE105="W"))+SUMPRODUCT((DA3:DA105=V4)*(DD3:DD105=V7)*(DE3:DE105="W"))+SUMPRODUCT((DA3:DA105=V4)*(DD3:DD105=V8)*(DE3:DE105="W"))+SUMPRODUCT((DA3:DA105=V5)*(DD3:DD105=V4)*(DF3:DF105="W"))+SUMPRODUCT((DA3:DA105=V6)*(DD3:DD105=V4)*(DF3:DF105="W"))+SUMPRODUCT((DA3:DA105=V7)*(DD3:DD105=V4)*(DF3:DF105="W"))+SUMPRODUCT((DA3:DA105=V8)*(DD3:DD105=V4)*(DF3:DF105="W"))</f>
        <v>0</v>
      </c>
      <c r="X4" s="297">
        <f>SUMPRODUCT((DA3:DA105=V4)*(DD3:DD105=V5)*(DE3:DE105="D"))+SUMPRODUCT((DA3:DA105=V4)*(DD3:DD105=V6)*(DE3:DE105="D"))+SUMPRODUCT((DA3:DA105=V4)*(DD3:DD105=V7)*(DE3:DE105="D"))+SUMPRODUCT((DA3:DA105=V4)*(DD3:DD105=V8)*(DE3:DE105="D"))+SUMPRODUCT((DA3:DA105=V5)*(DD3:DD105=V4)*(DE3:DE105="D"))+SUMPRODUCT((DA3:DA105=V6)*(DD3:DD105=V4)*(DE3:DE105="D"))+SUMPRODUCT((DA3:DA105=V7)*(DD3:DD105=V4)*(DE3:DE105="D"))+SUMPRODUCT((DA3:DA105=V8)*(DD3:DD105=V4)*(DE3:DE105="D"))</f>
        <v>0</v>
      </c>
      <c r="Y4" s="297">
        <f>SUMPRODUCT((DA3:DA105=V4)*(DD3:DD105=V5)*(DE3:DE105="L"))+SUMPRODUCT((DA3:DA105=V4)*(DD3:DD105=V6)*(DE3:DE105="L"))+SUMPRODUCT((DA3:DA105=V4)*(DD3:DD105=V7)*(DE3:DE105="L"))+SUMPRODUCT((DA3:DA105=V4)*(DD3:DD105=V8)*(DE3:DE105="L"))+SUMPRODUCT((DA3:DA105=V5)*(DD3:DD105=V4)*(DF3:DF105="L"))+SUMPRODUCT((DA3:DA105=V6)*(DD3:DD105=V4)*(DF3:DF105="L"))+SUMPRODUCT((DA3:DA105=V7)*(DD3:DD105=V4)*(DF3:DF105="L"))+SUMPRODUCT((DA3:DA105=V8)*(DD3:DD105=V4)*(DF3:DF105="L"))</f>
        <v>0</v>
      </c>
      <c r="Z4" s="297">
        <f>SUMPRODUCT((DA3:DA105=V4)*(DD3:DD105=V5)*DB3:DB105)+SUMPRODUCT((DA3:DA105=V4)*(DD3:DD105=V6)*DB3:DB105)+SUMPRODUCT((DA3:DA105=V4)*(DD3:DD105=V7)*DB3:DB105)+SUMPRODUCT((DA3:DA105=V4)*(DD3:DD105=V8)*DB3:DB105)+SUMPRODUCT((DA3:DA105=V5)*(DD3:DD105=V4)*DC3:DC105)+SUMPRODUCT((DA3:DA105=V6)*(DD3:DD105=V4)*DC3:DC105)+SUMPRODUCT((DA3:DA105=V7)*(DD3:DD105=V4)*DC3:DC105)+SUMPRODUCT((DA3:DA105=V8)*(DD3:DD105=V4)*DC3:DC105)</f>
        <v>0</v>
      </c>
      <c r="AA4" s="297">
        <f>SUMPRODUCT((DA3:DA105=V4)*(DD3:DD105=V5)*DC3:DC105)+SUMPRODUCT((DA3:DA105=V4)*(DD3:DD105=V6)*DC3:DC105)+SUMPRODUCT((DA3:DA105=V4)*(DD3:DD105=V7)*DC3:DC105)+SUMPRODUCT((DA3:DA105=V4)*(DD3:DD105=V8)*DC3:DC105)+SUMPRODUCT((DA3:DA105=V5)*(DD3:DD105=V4)*DB3:DB105)+SUMPRODUCT((DA3:DA105=V6)*(DD3:DD105=V4)*DB3:DB105)+SUMPRODUCT((DA3:DA105=V7)*(DD3:DD105=V4)*DB3:DB105)+SUMPRODUCT((DA3:DA105=V8)*(DD3:DD105=V4)*DB3:DB105)</f>
        <v>0</v>
      </c>
      <c r="AB4" s="297">
        <f>Z4-AA4+1000</f>
        <v>1000</v>
      </c>
      <c r="AC4" s="297">
        <f>IF(V4&lt;&gt;"",W4*3+X4*1,"")</f>
        <v>0</v>
      </c>
      <c r="AD4" s="297">
        <f>IF(V4&lt;&gt;"",VLOOKUP(V4,C4:I52,7,FALSE),"")</f>
        <v>1000</v>
      </c>
      <c r="AE4" s="297">
        <f>IF(V4&lt;&gt;"",VLOOKUP(V4,C4:I52,5,FALSE),"")</f>
        <v>0</v>
      </c>
      <c r="AF4" s="297">
        <f>IF(V4&lt;&gt;"",VLOOKUP(V4,C4:K52,9,FALSE),"")</f>
        <v>-160</v>
      </c>
      <c r="AG4" s="297">
        <f>AC4</f>
        <v>0</v>
      </c>
      <c r="AH4" s="297">
        <f>IF(V4&lt;&gt;"",RANK(AG4,AG4:AG8),"")</f>
        <v>1</v>
      </c>
      <c r="AI4" s="297">
        <f>IF(V4&lt;&gt;"",SUMPRODUCT((AG4:AG8=AG4)*(AB4:AB8&gt;AB4)),"")</f>
        <v>0</v>
      </c>
      <c r="AJ4" s="297">
        <f>IF(V4&lt;&gt;"",SUMPRODUCT((AG4:AG8=AG4)*(AB4:AB8=AB4)*(Z4:Z8&gt;Z4)),"")</f>
        <v>0</v>
      </c>
      <c r="AK4" s="297">
        <f>IF(V4&lt;&gt;"",SUMPRODUCT((AG4:AG8=AG4)*(AB4:AB8=AB4)*(Z4:Z8=Z4)*(AD4:AD8&gt;AD4)),"")</f>
        <v>0</v>
      </c>
      <c r="AL4" s="297">
        <f>IF(V4&lt;&gt;"",SUMPRODUCT((AG4:AG8=AG4)*(AB4:AB8=AB4)*(Z4:Z8=Z4)*(AD4:AD8=AD4)*(AE4:AE8&gt;AE4)),"")</f>
        <v>0</v>
      </c>
      <c r="AM4" s="297">
        <f>IF(V4&lt;&gt;"",SUMPRODUCT((AG4:AG8=AG4)*(AB4:AB8=AB4)*(Z4:Z8=Z4)*(AD4:AD8=AD4)*(AE4:AE8=AE4)*(AF4:AF8&gt;AF4)),"")</f>
        <v>3</v>
      </c>
      <c r="AN4" s="297">
        <f>IF(V4&lt;&gt;"",IF(SUM(X4:X7)=12,SUM(AH4:AM4),IF(AN83&lt;&gt;"",IF(U82=3,AN83,AN83+U82),SUM(AH4:AM4))),"")</f>
        <v>4</v>
      </c>
      <c r="AO4" s="297" t="str">
        <f>IF(V4&lt;&gt;"",INDEX(V4:V8,MATCH(1,AN4:AN8,0),0),"")</f>
        <v>Mexico</v>
      </c>
      <c r="CX4" s="297" t="str">
        <f>IF(AO4&lt;&gt;"",AO4,O4)</f>
        <v>Mexico</v>
      </c>
      <c r="CY4" s="297">
        <v>1</v>
      </c>
      <c r="CZ4" s="297">
        <v>2</v>
      </c>
      <c r="DA4" s="300" t="str">
        <f>Matches!F9</f>
        <v>Korea Republic</v>
      </c>
      <c r="DB4" s="300">
        <f>IF(DA2&lt;&gt;"",IF(AND(Matches!H9&lt;&gt;"",Matches!I9&lt;&gt;""),Matches!H9,0),"")</f>
        <v>0</v>
      </c>
      <c r="DC4" s="300">
        <f>IF(DA2&lt;&gt;"",IF(AND(Matches!H9&lt;&gt;"",Matches!I9&lt;&gt;""),Matches!I9,0),"")</f>
        <v>0</v>
      </c>
      <c r="DD4" s="300" t="str">
        <f>Matches!K9</f>
        <v>Czechia</v>
      </c>
      <c r="DE4" s="300" t="str">
        <f>IF(AND(Matches!H9&lt;&gt;"",Matches!I9&lt;&gt;""),IF(DB4&gt;DC4,"W",IF(DB4=DC4,"D","L")),"")</f>
        <v/>
      </c>
      <c r="DF4" s="300" t="str">
        <f t="shared" ref="DF4:DF67" si="0">IF(DE4&lt;&gt;"",IF(DE4="W","L",IF(DE4="L","W","D")),"")</f>
        <v/>
      </c>
      <c r="HH4" s="300"/>
      <c r="HI4" s="300"/>
      <c r="HJ4" s="300"/>
      <c r="HK4" s="300"/>
      <c r="HL4" s="300"/>
      <c r="HM4" s="300"/>
      <c r="LO4" s="300"/>
      <c r="LP4" s="300"/>
      <c r="LQ4" s="300"/>
      <c r="LR4" s="300"/>
      <c r="LS4" s="300"/>
      <c r="LT4" s="300"/>
      <c r="PV4" s="300"/>
      <c r="PW4" s="300"/>
      <c r="PX4" s="300"/>
      <c r="PY4" s="300"/>
      <c r="PZ4" s="300"/>
      <c r="QA4" s="300"/>
      <c r="UC4" s="300"/>
      <c r="UD4" s="300"/>
      <c r="UE4" s="300"/>
      <c r="UF4" s="300"/>
      <c r="UG4" s="300"/>
      <c r="UH4" s="300"/>
      <c r="YJ4" s="300"/>
      <c r="YK4" s="300"/>
      <c r="YL4" s="300"/>
      <c r="YM4" s="300"/>
      <c r="YN4" s="300"/>
      <c r="YO4" s="300"/>
      <c r="ACQ4" s="300"/>
      <c r="ACR4" s="300"/>
      <c r="ACS4" s="300"/>
      <c r="ACT4" s="300"/>
      <c r="ACU4" s="300"/>
      <c r="ACV4" s="300"/>
      <c r="AGX4" s="300"/>
      <c r="AGY4" s="300"/>
      <c r="AGZ4" s="300"/>
      <c r="AHA4" s="300"/>
      <c r="AHB4" s="300"/>
      <c r="AHC4" s="300"/>
      <c r="ALE4" s="300"/>
      <c r="ALF4" s="300"/>
      <c r="ALG4" s="300"/>
      <c r="ALH4" s="300"/>
      <c r="ALI4" s="300"/>
      <c r="ALJ4" s="300"/>
      <c r="APL4" s="300"/>
      <c r="APM4" s="300"/>
      <c r="APN4" s="300"/>
      <c r="APO4" s="300"/>
      <c r="APP4" s="300"/>
      <c r="APQ4" s="300"/>
      <c r="ATS4" s="300"/>
      <c r="ATT4" s="300"/>
      <c r="ATU4" s="300"/>
      <c r="ATV4" s="300"/>
      <c r="ATW4" s="300"/>
      <c r="ATX4" s="300"/>
      <c r="AXZ4" s="300"/>
      <c r="AYA4" s="300"/>
      <c r="AYB4" s="300"/>
      <c r="AYC4" s="300"/>
      <c r="AYD4" s="300"/>
      <c r="AYE4" s="300"/>
      <c r="BCG4" s="300"/>
      <c r="BCH4" s="300"/>
      <c r="BCI4" s="300"/>
      <c r="BCJ4" s="300"/>
      <c r="BCK4" s="300"/>
      <c r="BCL4" s="300"/>
      <c r="BGN4" s="300"/>
      <c r="BGO4" s="300"/>
      <c r="BGP4" s="300"/>
      <c r="BGQ4" s="300"/>
      <c r="BGR4" s="300"/>
      <c r="BGS4" s="300"/>
      <c r="BKU4" s="300"/>
      <c r="BKV4" s="300"/>
      <c r="BKW4" s="300"/>
      <c r="BKX4" s="300"/>
      <c r="BKY4" s="300"/>
      <c r="BKZ4" s="300"/>
      <c r="BPB4" s="300"/>
      <c r="BPC4" s="300"/>
      <c r="BPD4" s="300"/>
      <c r="BPE4" s="300"/>
      <c r="BPF4" s="300"/>
      <c r="BPG4" s="300"/>
      <c r="BTI4" s="300"/>
      <c r="BTJ4" s="300"/>
      <c r="BTK4" s="300"/>
      <c r="BTL4" s="300"/>
      <c r="BTM4" s="300"/>
      <c r="BTN4" s="300"/>
      <c r="BXP4" s="300"/>
      <c r="BXQ4" s="300"/>
      <c r="BXR4" s="300"/>
      <c r="BXS4" s="300"/>
      <c r="BXT4" s="300"/>
      <c r="BXU4" s="300"/>
      <c r="CBW4" s="300"/>
      <c r="CBX4" s="300"/>
      <c r="CBY4" s="300"/>
      <c r="CBZ4" s="300"/>
      <c r="CCA4" s="300"/>
      <c r="CCB4" s="300"/>
      <c r="CGD4" s="300"/>
      <c r="CGE4" s="300"/>
      <c r="CGF4" s="300"/>
      <c r="CGG4" s="300"/>
      <c r="CGH4" s="300"/>
      <c r="CGI4" s="300"/>
      <c r="CKK4" s="300"/>
      <c r="CKL4" s="300"/>
      <c r="CKM4" s="300"/>
      <c r="CKN4" s="300"/>
      <c r="CKO4" s="300"/>
      <c r="CKP4" s="300"/>
      <c r="COR4" s="300"/>
      <c r="COS4" s="300"/>
      <c r="COT4" s="300"/>
      <c r="COU4" s="300"/>
      <c r="COV4" s="300"/>
      <c r="COW4" s="300"/>
      <c r="CSY4" s="300"/>
      <c r="CSZ4" s="300"/>
      <c r="CTA4" s="300"/>
      <c r="CTB4" s="300"/>
      <c r="CTC4" s="300"/>
      <c r="CTD4" s="300"/>
      <c r="CXF4" s="300"/>
      <c r="CXG4" s="300"/>
      <c r="CXH4" s="300"/>
      <c r="CXI4" s="300"/>
      <c r="CXJ4" s="300"/>
      <c r="CXK4" s="300"/>
      <c r="DBM4" s="300"/>
      <c r="DBN4" s="300"/>
      <c r="DBO4" s="300"/>
      <c r="DBP4" s="300"/>
      <c r="DBQ4" s="300"/>
      <c r="DBR4" s="300"/>
      <c r="DFT4" s="300"/>
      <c r="DFU4" s="300"/>
      <c r="DFV4" s="300"/>
      <c r="DFW4" s="300"/>
      <c r="DFX4" s="300"/>
      <c r="DFY4" s="300"/>
      <c r="DKA4" s="300"/>
      <c r="DKB4" s="300"/>
      <c r="DKC4" s="300"/>
      <c r="DKD4" s="300"/>
      <c r="DKE4" s="300"/>
      <c r="DKF4" s="300"/>
      <c r="DOH4" s="300"/>
      <c r="DOI4" s="300"/>
      <c r="DOJ4" s="300"/>
      <c r="DOK4" s="300"/>
      <c r="DOL4" s="300"/>
      <c r="DOM4" s="300"/>
      <c r="DSO4" s="300"/>
      <c r="DSP4" s="300"/>
      <c r="DSQ4" s="300"/>
      <c r="DSR4" s="300"/>
      <c r="DSS4" s="300"/>
      <c r="DST4" s="300"/>
      <c r="DWV4" s="300"/>
      <c r="DWW4" s="300"/>
      <c r="DWX4" s="300"/>
      <c r="DWY4" s="300"/>
      <c r="DWZ4" s="300"/>
      <c r="DXA4" s="300"/>
      <c r="EBC4" s="300"/>
      <c r="EBD4" s="300"/>
      <c r="EBE4" s="300"/>
      <c r="EBF4" s="300"/>
      <c r="EBG4" s="300"/>
      <c r="EBH4" s="300"/>
      <c r="EFJ4" s="300"/>
      <c r="EFK4" s="300"/>
      <c r="EFL4" s="300"/>
      <c r="EFM4" s="300"/>
      <c r="EFN4" s="300"/>
      <c r="EFO4" s="300"/>
      <c r="EJQ4" s="300"/>
      <c r="EJR4" s="300"/>
      <c r="EJS4" s="300"/>
      <c r="EJT4" s="300"/>
      <c r="EJU4" s="300"/>
      <c r="EJV4" s="300"/>
      <c r="ENX4" s="300"/>
      <c r="ENY4" s="300"/>
      <c r="ENZ4" s="300"/>
      <c r="EOA4" s="300"/>
      <c r="EOB4" s="300"/>
      <c r="EOC4" s="300"/>
      <c r="ESE4" s="300"/>
      <c r="ESF4" s="300"/>
      <c r="ESG4" s="300"/>
      <c r="ESH4" s="300"/>
      <c r="ESI4" s="300"/>
      <c r="ESJ4" s="300"/>
      <c r="EWL4" s="300"/>
      <c r="EWM4" s="300"/>
      <c r="EWN4" s="300"/>
      <c r="EWO4" s="300"/>
      <c r="EWP4" s="300"/>
      <c r="EWQ4" s="300"/>
      <c r="FAS4" s="300"/>
      <c r="FAT4" s="300"/>
      <c r="FAU4" s="300"/>
      <c r="FAV4" s="300"/>
      <c r="FAW4" s="300"/>
      <c r="FAX4" s="300"/>
      <c r="FEZ4" s="300"/>
      <c r="FFA4" s="300"/>
      <c r="FFB4" s="300"/>
      <c r="FFC4" s="300"/>
      <c r="FFD4" s="300"/>
      <c r="FFE4" s="300"/>
      <c r="FJG4" s="300"/>
      <c r="FJH4" s="300"/>
      <c r="FJI4" s="300"/>
      <c r="FJJ4" s="300"/>
      <c r="FJK4" s="300"/>
      <c r="FJL4" s="300"/>
      <c r="FNN4" s="300"/>
      <c r="FNO4" s="300"/>
      <c r="FNP4" s="300"/>
      <c r="FNQ4" s="300"/>
      <c r="FNR4" s="300"/>
      <c r="FNS4" s="300"/>
      <c r="FRU4" s="300"/>
      <c r="FRV4" s="300"/>
      <c r="FRW4" s="300"/>
      <c r="FRX4" s="300"/>
      <c r="FRY4" s="300"/>
      <c r="FRZ4" s="300"/>
      <c r="FWB4" s="300"/>
      <c r="FWC4" s="300"/>
      <c r="FWD4" s="300"/>
      <c r="FWE4" s="300"/>
      <c r="FWF4" s="300"/>
      <c r="FWG4" s="300"/>
      <c r="GAI4" s="300"/>
      <c r="GAJ4" s="300"/>
      <c r="GAK4" s="300"/>
      <c r="GAL4" s="300"/>
      <c r="GAM4" s="300"/>
      <c r="GAN4" s="300"/>
      <c r="GEP4" s="300"/>
      <c r="GEQ4" s="300"/>
      <c r="GER4" s="300"/>
      <c r="GES4" s="300"/>
      <c r="GET4" s="300"/>
      <c r="GEU4" s="300"/>
      <c r="GIW4" s="300"/>
      <c r="GIX4" s="300"/>
      <c r="GIY4" s="300"/>
      <c r="GIZ4" s="300"/>
      <c r="GJA4" s="300"/>
      <c r="GJB4" s="300"/>
      <c r="GND4" s="300"/>
      <c r="GNE4" s="300"/>
      <c r="GNF4" s="300"/>
      <c r="GNG4" s="300"/>
      <c r="GNH4" s="300"/>
      <c r="GNI4" s="300"/>
      <c r="GRK4" s="300"/>
      <c r="GRL4" s="300"/>
      <c r="GRM4" s="300"/>
      <c r="GRN4" s="300"/>
      <c r="GRO4" s="300"/>
      <c r="GRP4" s="300"/>
      <c r="GVR4" s="300"/>
      <c r="GVS4" s="300"/>
      <c r="GVT4" s="300"/>
      <c r="GVU4" s="300"/>
      <c r="GVV4" s="300"/>
      <c r="GVW4" s="300"/>
      <c r="GZY4" s="300"/>
      <c r="GZZ4" s="300"/>
      <c r="HAA4" s="300"/>
      <c r="HAB4" s="300"/>
      <c r="HAC4" s="300"/>
      <c r="HAD4" s="300"/>
      <c r="HEF4" s="300"/>
      <c r="HEG4" s="300"/>
      <c r="HEH4" s="300"/>
      <c r="HEI4" s="300"/>
      <c r="HEJ4" s="300"/>
      <c r="HEK4" s="300"/>
      <c r="HIM4" s="300"/>
      <c r="HIN4" s="300"/>
      <c r="HIO4" s="300"/>
      <c r="HIP4" s="300"/>
      <c r="HIQ4" s="300"/>
      <c r="HIR4" s="300"/>
      <c r="HMT4" s="300"/>
      <c r="HMU4" s="300"/>
      <c r="HMV4" s="300"/>
      <c r="HMW4" s="300"/>
      <c r="HMX4" s="300"/>
      <c r="HMY4" s="300"/>
      <c r="HRA4" s="300"/>
      <c r="HRB4" s="300"/>
      <c r="HRC4" s="300"/>
      <c r="HRD4" s="300"/>
      <c r="HRE4" s="300"/>
      <c r="HRF4" s="300"/>
      <c r="HVH4" s="300"/>
      <c r="HVI4" s="300"/>
      <c r="HVJ4" s="300"/>
      <c r="HVK4" s="300"/>
      <c r="HVL4" s="300"/>
      <c r="HVM4" s="300"/>
      <c r="HZO4" s="300"/>
      <c r="HZP4" s="300"/>
      <c r="HZQ4" s="300"/>
      <c r="HZR4" s="300"/>
      <c r="HZS4" s="300"/>
      <c r="HZT4" s="300"/>
      <c r="IDV4" s="300"/>
      <c r="IDW4" s="300"/>
      <c r="IDX4" s="300"/>
      <c r="IDY4" s="300"/>
      <c r="IDZ4" s="300"/>
      <c r="IEA4" s="300"/>
      <c r="IIC4" s="300"/>
      <c r="IID4" s="300"/>
      <c r="IIE4" s="300"/>
      <c r="IIF4" s="300"/>
      <c r="IIG4" s="300"/>
      <c r="IIH4" s="300"/>
      <c r="IMJ4" s="300"/>
      <c r="IMK4" s="300"/>
      <c r="IML4" s="300"/>
      <c r="IMM4" s="300"/>
      <c r="IMN4" s="300"/>
      <c r="IMO4" s="300"/>
      <c r="IQQ4" s="300"/>
      <c r="IQR4" s="300"/>
      <c r="IQS4" s="300"/>
      <c r="IQT4" s="300"/>
      <c r="IQU4" s="300"/>
      <c r="IQV4" s="300"/>
      <c r="IUX4" s="300"/>
      <c r="IUY4" s="300"/>
      <c r="IUZ4" s="300"/>
      <c r="IVA4" s="300"/>
      <c r="IVB4" s="300"/>
      <c r="IVC4" s="300"/>
      <c r="IZE4" s="300"/>
      <c r="IZF4" s="300"/>
      <c r="IZG4" s="300"/>
      <c r="IZH4" s="300"/>
      <c r="IZI4" s="300"/>
      <c r="IZJ4" s="300"/>
      <c r="JDL4" s="300"/>
      <c r="JDM4" s="300"/>
      <c r="JDN4" s="300"/>
      <c r="JDO4" s="300"/>
      <c r="JDP4" s="300"/>
      <c r="JDQ4" s="300"/>
      <c r="JHS4" s="300"/>
      <c r="JHT4" s="300"/>
      <c r="JHU4" s="300"/>
      <c r="JHV4" s="300"/>
      <c r="JHW4" s="300"/>
      <c r="JHX4" s="300"/>
      <c r="JLZ4" s="300"/>
      <c r="JMA4" s="300"/>
      <c r="JMB4" s="300"/>
      <c r="JMC4" s="300"/>
      <c r="JMD4" s="300"/>
      <c r="JME4" s="300"/>
      <c r="JQG4" s="300"/>
      <c r="JQH4" s="300"/>
      <c r="JQI4" s="300"/>
      <c r="JQJ4" s="300"/>
      <c r="JQK4" s="300"/>
      <c r="JQL4" s="300"/>
      <c r="JUN4" s="300"/>
      <c r="JUO4" s="300"/>
      <c r="JUP4" s="300"/>
      <c r="JUQ4" s="300"/>
      <c r="JUR4" s="300"/>
      <c r="JUS4" s="300"/>
      <c r="JYU4" s="300"/>
      <c r="JYV4" s="300"/>
      <c r="JYW4" s="300"/>
      <c r="JYX4" s="300"/>
      <c r="JYY4" s="300"/>
      <c r="JYZ4" s="300"/>
      <c r="KDB4" s="300"/>
      <c r="KDC4" s="300"/>
      <c r="KDD4" s="300"/>
      <c r="KDE4" s="300"/>
      <c r="KDF4" s="300"/>
      <c r="KDG4" s="300"/>
      <c r="KHI4" s="300"/>
      <c r="KHJ4" s="300"/>
      <c r="KHK4" s="300"/>
      <c r="KHL4" s="300"/>
      <c r="KHM4" s="300"/>
      <c r="KHN4" s="300"/>
      <c r="KLP4" s="300"/>
      <c r="KLQ4" s="300"/>
      <c r="KLR4" s="300"/>
      <c r="KLS4" s="300"/>
      <c r="KLT4" s="300"/>
      <c r="KLU4" s="300"/>
      <c r="KPW4" s="300"/>
      <c r="KPX4" s="300"/>
      <c r="KPY4" s="300"/>
      <c r="KPZ4" s="300"/>
      <c r="KQA4" s="300"/>
      <c r="KQB4" s="300"/>
      <c r="KUD4" s="300"/>
      <c r="KUE4" s="300"/>
      <c r="KUF4" s="300"/>
      <c r="KUG4" s="300"/>
      <c r="KUH4" s="300"/>
      <c r="KUI4" s="300"/>
      <c r="KYK4" s="300"/>
      <c r="KYL4" s="300"/>
      <c r="KYM4" s="300"/>
      <c r="KYN4" s="300"/>
      <c r="KYO4" s="300"/>
      <c r="KYP4" s="300"/>
      <c r="LCR4" s="300"/>
      <c r="LCS4" s="300"/>
      <c r="LCT4" s="300"/>
      <c r="LCU4" s="300"/>
      <c r="LCV4" s="300"/>
      <c r="LCW4" s="300"/>
      <c r="LGY4" s="300"/>
      <c r="LGZ4" s="300"/>
      <c r="LHA4" s="300"/>
      <c r="LHB4" s="300"/>
      <c r="LHC4" s="300"/>
      <c r="LHD4" s="300"/>
      <c r="LLF4" s="300"/>
      <c r="LLG4" s="300"/>
      <c r="LLH4" s="300"/>
      <c r="LLI4" s="300"/>
      <c r="LLJ4" s="300"/>
      <c r="LLK4" s="300"/>
      <c r="LPM4" s="300"/>
      <c r="LPN4" s="300"/>
      <c r="LPO4" s="300"/>
      <c r="LPP4" s="300"/>
      <c r="LPQ4" s="300"/>
      <c r="LPR4" s="300"/>
      <c r="LTT4" s="300"/>
      <c r="LTU4" s="300"/>
      <c r="LTV4" s="300"/>
      <c r="LTW4" s="300"/>
      <c r="LTX4" s="300"/>
      <c r="LTY4" s="300"/>
      <c r="LYA4" s="300"/>
      <c r="LYB4" s="300"/>
      <c r="LYC4" s="300"/>
      <c r="LYD4" s="300"/>
      <c r="LYE4" s="300"/>
      <c r="LYF4" s="300"/>
      <c r="MCH4" s="300"/>
      <c r="MCI4" s="300"/>
      <c r="MCJ4" s="300"/>
      <c r="MCK4" s="300"/>
      <c r="MCL4" s="300"/>
      <c r="MCM4" s="300"/>
      <c r="MGO4" s="300"/>
      <c r="MGP4" s="300"/>
      <c r="MGQ4" s="300"/>
      <c r="MGR4" s="300"/>
      <c r="MGS4" s="300"/>
      <c r="MGT4" s="300"/>
      <c r="MKV4" s="300"/>
      <c r="MKW4" s="300"/>
      <c r="MKX4" s="300"/>
      <c r="MKY4" s="300"/>
      <c r="MKZ4" s="300"/>
      <c r="MLA4" s="300"/>
      <c r="MPC4" s="300"/>
      <c r="MPD4" s="300"/>
      <c r="MPE4" s="300"/>
      <c r="MPF4" s="300"/>
      <c r="MPG4" s="300"/>
      <c r="MPH4" s="300"/>
      <c r="MTJ4" s="300"/>
      <c r="MTK4" s="300"/>
      <c r="MTL4" s="300"/>
      <c r="MTM4" s="300"/>
      <c r="MTN4" s="300"/>
      <c r="MTO4" s="300"/>
      <c r="MXQ4" s="300"/>
      <c r="MXR4" s="300"/>
      <c r="MXS4" s="300"/>
      <c r="MXT4" s="300"/>
      <c r="MXU4" s="300"/>
      <c r="MXV4" s="300"/>
      <c r="NBX4" s="300"/>
      <c r="NBY4" s="300"/>
      <c r="NBZ4" s="300"/>
      <c r="NCA4" s="300"/>
      <c r="NCB4" s="300"/>
      <c r="NCC4" s="300"/>
      <c r="NGE4" s="300"/>
      <c r="NGF4" s="300"/>
      <c r="NGG4" s="300"/>
      <c r="NGH4" s="300"/>
      <c r="NGI4" s="300"/>
      <c r="NGJ4" s="300"/>
      <c r="NKL4" s="300"/>
      <c r="NKM4" s="300"/>
      <c r="NKN4" s="300"/>
      <c r="NKO4" s="300"/>
      <c r="NKP4" s="300"/>
      <c r="NKQ4" s="300"/>
      <c r="NOS4" s="300"/>
      <c r="NOT4" s="300"/>
      <c r="NOU4" s="300"/>
      <c r="NOV4" s="300"/>
      <c r="NOW4" s="300"/>
      <c r="NOX4" s="300"/>
      <c r="NSZ4" s="300"/>
      <c r="NTA4" s="300"/>
      <c r="NTB4" s="300"/>
      <c r="NTC4" s="300"/>
      <c r="NTD4" s="300"/>
      <c r="NTE4" s="300"/>
      <c r="NXG4" s="300"/>
      <c r="NXH4" s="300"/>
      <c r="NXI4" s="300"/>
      <c r="NXJ4" s="300"/>
      <c r="NXK4" s="300"/>
      <c r="NXL4" s="300"/>
      <c r="OBN4" s="300"/>
      <c r="OBO4" s="300"/>
      <c r="OBP4" s="300"/>
      <c r="OBQ4" s="300"/>
      <c r="OBR4" s="300"/>
      <c r="OBS4" s="300"/>
      <c r="OFU4" s="300"/>
      <c r="OFV4" s="300"/>
      <c r="OFW4" s="300"/>
      <c r="OFX4" s="300"/>
      <c r="OFY4" s="300"/>
      <c r="OFZ4" s="300"/>
      <c r="OKB4" s="300"/>
      <c r="OKC4" s="300"/>
      <c r="OKD4" s="300"/>
      <c r="OKE4" s="300"/>
      <c r="OKF4" s="300"/>
      <c r="OKG4" s="300"/>
      <c r="OOI4" s="300"/>
      <c r="OOJ4" s="300"/>
      <c r="OOK4" s="300"/>
      <c r="OOL4" s="300"/>
      <c r="OOM4" s="300"/>
      <c r="OON4" s="300"/>
      <c r="OSP4" s="300"/>
      <c r="OSQ4" s="300"/>
      <c r="OSR4" s="300"/>
      <c r="OSS4" s="300"/>
      <c r="OST4" s="300"/>
      <c r="OSU4" s="300"/>
      <c r="OWW4" s="300"/>
      <c r="OWX4" s="300"/>
      <c r="OWY4" s="300"/>
      <c r="OWZ4" s="300"/>
      <c r="OXA4" s="300"/>
      <c r="OXB4" s="300"/>
      <c r="PBD4" s="300"/>
      <c r="PBE4" s="300"/>
      <c r="PBF4" s="300"/>
      <c r="PBG4" s="300"/>
      <c r="PBH4" s="300"/>
      <c r="PBI4" s="300"/>
      <c r="PFK4" s="300"/>
      <c r="PFL4" s="300"/>
      <c r="PFM4" s="300"/>
      <c r="PFN4" s="300"/>
      <c r="PFO4" s="300"/>
      <c r="PFP4" s="300"/>
      <c r="PJR4" s="300"/>
      <c r="PJS4" s="300"/>
      <c r="PJT4" s="300"/>
      <c r="PJU4" s="300"/>
      <c r="PJV4" s="300"/>
      <c r="PJW4" s="300"/>
      <c r="PNY4" s="300"/>
      <c r="PNZ4" s="300"/>
      <c r="POA4" s="300"/>
      <c r="POB4" s="300"/>
      <c r="POC4" s="300"/>
      <c r="POD4" s="300"/>
      <c r="PSF4" s="300"/>
      <c r="PSG4" s="300"/>
      <c r="PSH4" s="300"/>
      <c r="PSI4" s="300"/>
      <c r="PSJ4" s="300"/>
      <c r="PSK4" s="300"/>
    </row>
    <row r="5" spans="1:11321" x14ac:dyDescent="0.25">
      <c r="A5" s="302">
        <f>Setup!E7+100</f>
        <v>160</v>
      </c>
      <c r="B5" s="297">
        <f>VLOOKUP(C5,CX4:CY8,2,FALSE)</f>
        <v>4</v>
      </c>
      <c r="C5" s="298" t="str">
        <f>Setup!D7</f>
        <v>South Africa</v>
      </c>
      <c r="D5" s="297">
        <f>SUMPRODUCT((DA3:DA105=C5)*(DE3:DE105="W"))+SUMPRODUCT((DD3:DD105=C5)*(DF3:DF105="W"))</f>
        <v>0</v>
      </c>
      <c r="E5" s="297">
        <f>SUMPRODUCT((DA3:DA105=C5)*(DE3:DE105="D"))+SUMPRODUCT((DD3:DD105=C5)*(DF3:DF105="D"))</f>
        <v>0</v>
      </c>
      <c r="F5" s="297">
        <f>SUMPRODUCT((DA3:DA105=C5)*(DE3:DE105="L"))+SUMPRODUCT((DD3:DD105=C5)*(DF3:DF105="L"))</f>
        <v>0</v>
      </c>
      <c r="G5" s="297">
        <f>SUMIF(DA3:DA123,C5,DB3:DB123)+SUMIF(DD3:DD123,C5,DC3:DC123)</f>
        <v>0</v>
      </c>
      <c r="H5" s="297">
        <f>SUMIF(DD3:DD123,C5,DB3:DB123)+SUMIF(DA3:DA123,C5,DC3:DC123)</f>
        <v>0</v>
      </c>
      <c r="I5" s="297">
        <f t="shared" ref="I5:I7" si="1">G5-H5+1000</f>
        <v>1000</v>
      </c>
      <c r="J5" s="297">
        <f t="shared" ref="J5:J7" si="2">D5*3+E5*1</f>
        <v>0</v>
      </c>
      <c r="K5" s="297">
        <f>IF(Setup!F7&lt;&gt;"",Setup!F7,-A5)</f>
        <v>-160</v>
      </c>
      <c r="L5" s="297">
        <f>IF(COUNTIF(J4:J8,4)&lt;&gt;4,RANK(J5,J4:J8),J84)</f>
        <v>1</v>
      </c>
      <c r="N5" s="297">
        <f>SUMPRODUCT((L4:L7=L5)*(K4:K7&lt;K5))+L5</f>
        <v>1</v>
      </c>
      <c r="O5" s="298" t="str">
        <f>INDEX(C4:C8,MATCH(2,N4:N8,0),0)</f>
        <v>Czechia</v>
      </c>
      <c r="P5" s="297">
        <f>INDEX(L4:L8,MATCH(O5,C4:C8,0),0)</f>
        <v>1</v>
      </c>
      <c r="Q5" s="297" t="str">
        <f>IF(Q4&lt;&gt;"",O5,"")</f>
        <v>Czechia</v>
      </c>
      <c r="R5" s="297" t="str">
        <f>IF(R4&lt;&gt;"",O6,"")</f>
        <v/>
      </c>
      <c r="S5" s="297" t="str">
        <f>IF(S4&lt;&gt;"",O7,"")</f>
        <v/>
      </c>
      <c r="T5" s="297" t="str">
        <f>IF(T4&lt;&gt;"",O8,"")</f>
        <v/>
      </c>
      <c r="V5" s="297" t="str">
        <f t="shared" ref="V5:V7" si="3">IF(Q5&lt;&gt;"",Q5,"")</f>
        <v>Czechia</v>
      </c>
      <c r="W5" s="297">
        <f>SUMPRODUCT((DA3:DA105=V5)*(DD3:DD105=V6)*(DE3:DE105="W"))+SUMPRODUCT((DA3:DA105=V5)*(DD3:DD105=V7)*(DE3:DE105="W"))+SUMPRODUCT((DA3:DA105=V5)*(DD3:DD105=V8)*(DE3:DE105="W"))+SUMPRODUCT((DA3:DA105=V5)*(DD3:DD105=V4)*(DE3:DE105="W"))+SUMPRODUCT((DA3:DA105=V6)*(DD3:DD105=V5)*(DF3:DF105="W"))+SUMPRODUCT((DA3:DA105=V7)*(DD3:DD105=V5)*(DF3:DF105="W"))+SUMPRODUCT((DA3:DA105=V8)*(DD3:DD105=V5)*(DF3:DF105="W"))+SUMPRODUCT((DA3:DA105=V4)*(DD3:DD105=V5)*(DF3:DF105="W"))</f>
        <v>0</v>
      </c>
      <c r="X5" s="297">
        <f>SUMPRODUCT((DA3:DA105=V5)*(DD3:DD105=V6)*(DE3:DE105="D"))+SUMPRODUCT((DA3:DA105=V5)*(DD3:DD105=V7)*(DE3:DE105="D"))+SUMPRODUCT((DA3:DA105=V5)*(DD3:DD105=V8)*(DE3:DE105="D"))+SUMPRODUCT((DA3:DA105=V5)*(DD3:DD105=V4)*(DE3:DE105="D"))+SUMPRODUCT((DA3:DA105=V6)*(DD3:DD105=V5)*(DE3:DE105="D"))+SUMPRODUCT((DA3:DA105=V7)*(DD3:DD105=V5)*(DE3:DE105="D"))+SUMPRODUCT((DA3:DA105=V8)*(DD3:DD105=V5)*(DE3:DE105="D"))+SUMPRODUCT((DA3:DA105=V4)*(DD3:DD105=V5)*(DE3:DE105="D"))</f>
        <v>0</v>
      </c>
      <c r="Y5" s="297">
        <f>SUMPRODUCT((DA3:DA105=V5)*(DD3:DD105=V6)*(DE3:DE105="L"))+SUMPRODUCT((DA3:DA105=V5)*(DD3:DD105=V7)*(DE3:DE105="L"))+SUMPRODUCT((DA3:DA105=V5)*(DD3:DD105=V8)*(DE3:DE105="L"))+SUMPRODUCT((DA3:DA105=V5)*(DD3:DD105=V4)*(DE3:DE105="L"))+SUMPRODUCT((DA3:DA105=V6)*(DD3:DD105=V5)*(DF3:DF105="L"))+SUMPRODUCT((DA3:DA105=V7)*(DD3:DD105=V5)*(DF3:DF105="L"))+SUMPRODUCT((DA3:DA105=V8)*(DD3:DD105=V5)*(DF3:DF105="L"))+SUMPRODUCT((DA3:DA105=V4)*(DD3:DD105=V5)*(DF3:DF105="L"))</f>
        <v>0</v>
      </c>
      <c r="Z5" s="297">
        <f>SUMPRODUCT((DA3:DA105=V5)*(DD3:DD105=V6)*DB3:DB105)+SUMPRODUCT((DA3:DA105=V5)*(DD3:DD105=V7)*DB3:DB105)+SUMPRODUCT((DA3:DA105=V5)*(DD3:DD105=V8)*DB3:DB105)+SUMPRODUCT((DA3:DA105=V5)*(DD3:DD105=V4)*DB3:DB105)+SUMPRODUCT((DA3:DA105=V6)*(DD3:DD105=V5)*DC3:DC105)+SUMPRODUCT((DA3:DA105=V7)*(DD3:DD105=V5)*DC3:DC105)+SUMPRODUCT((DA3:DA105=V8)*(DD3:DD105=V5)*DC3:DC105)+SUMPRODUCT((DA3:DA105=V4)*(DD3:DD105=V5)*DC3:DC105)</f>
        <v>0</v>
      </c>
      <c r="AA5" s="297">
        <f>SUMPRODUCT((DA3:DA105=V5)*(DD3:DD105=V6)*DC3:DC105)+SUMPRODUCT((DA3:DA105=V5)*(DD3:DD105=V7)*DC3:DC105)+SUMPRODUCT((DA3:DA105=V5)*(DD3:DD105=V8)*DC3:DC105)+SUMPRODUCT((DA3:DA105=V5)*(DD3:DD105=V4)*DC3:DC105)+SUMPRODUCT((DA3:DA105=V6)*(DD3:DD105=V5)*DB3:DB105)+SUMPRODUCT((DA3:DA105=V7)*(DD3:DD105=V5)*DB3:DB105)+SUMPRODUCT((DA3:DA105=V8)*(DD3:DD105=V5)*DB3:DB105)+SUMPRODUCT((DA3:DA105=V4)*(DD3:DD105=V5)*DB3:DB105)</f>
        <v>0</v>
      </c>
      <c r="AB5" s="297">
        <f>Z5-AA5+1000</f>
        <v>1000</v>
      </c>
      <c r="AC5" s="297">
        <f t="shared" ref="AC5:AC7" si="4">IF(V5&lt;&gt;"",W5*3+X5*1,"")</f>
        <v>0</v>
      </c>
      <c r="AD5" s="297">
        <f>IF(V5&lt;&gt;"",VLOOKUP(V5,C4:I52,7,FALSE),"")</f>
        <v>1000</v>
      </c>
      <c r="AE5" s="297">
        <f>IF(V5&lt;&gt;"",VLOOKUP(V5,C4:I52,5,FALSE),"")</f>
        <v>0</v>
      </c>
      <c r="AF5" s="297">
        <f>IF(V5&lt;&gt;"",VLOOKUP(V5,C4:K52,9,FALSE),"")</f>
        <v>-143</v>
      </c>
      <c r="AG5" s="297">
        <f t="shared" ref="AG5:AG7" si="5">AC5</f>
        <v>0</v>
      </c>
      <c r="AH5" s="297">
        <f>IF(V5&lt;&gt;"",RANK(AG5,AG4:AG8),"")</f>
        <v>1</v>
      </c>
      <c r="AI5" s="297">
        <f>IF(V5&lt;&gt;"",SUMPRODUCT((AG4:AG8=AG5)*(AB4:AB8&gt;AB5)),"")</f>
        <v>0</v>
      </c>
      <c r="AJ5" s="297">
        <f>IF(V5&lt;&gt;"",SUMPRODUCT((AG4:AG8=AG5)*(AB4:AB8=AB5)*(Z4:Z8&gt;Z5)),"")</f>
        <v>0</v>
      </c>
      <c r="AK5" s="297">
        <f>IF(V5&lt;&gt;"",SUMPRODUCT((AG4:AG8=AG5)*(AB4:AB8=AB5)*(Z4:Z8=Z5)*(AD4:AD8&gt;AD5)),"")</f>
        <v>0</v>
      </c>
      <c r="AL5" s="297">
        <f>IF(V5&lt;&gt;"",SUMPRODUCT((AG4:AG8=AG5)*(AB4:AB8=AB5)*(Z4:Z8=Z5)*(AD4:AD8=AD5)*(AE4:AE8&gt;AE5)),"")</f>
        <v>0</v>
      </c>
      <c r="AM5" s="297">
        <f>IF(V5&lt;&gt;"",SUMPRODUCT((AG4:AG8=AG5)*(AB4:AB8=AB5)*(Z4:Z8=Z5)*(AD4:AD8=AD5)*(AE4:AE8=AE5)*(AF4:AF8&gt;AF5)),"")</f>
        <v>2</v>
      </c>
      <c r="AN5" s="297">
        <f>IF(V5&lt;&gt;"",IF(SUM(X4:X7)=12,SUM(AH5:AM5),IF(AN84&lt;&gt;"",IF(U82=3,AN84,AN84+U82),SUM(AH5:AM5))),"")</f>
        <v>3</v>
      </c>
      <c r="AO5" s="297" t="str">
        <f>IF(V5&lt;&gt;"",INDEX(V4:V8,MATCH(2,AN4:AN8,0),0),"")</f>
        <v>Korea Republic</v>
      </c>
      <c r="AP5" s="297" t="str">
        <f>IF(R4&lt;&gt;"",R4,"")</f>
        <v/>
      </c>
      <c r="AQ5" s="297">
        <f>SUMPRODUCT((DA3:DA105=AP5)*(DD3:DD105=AP6)*(DE3:DE105="W"))+SUMPRODUCT((DA3:DA105=AP5)*(DD3:DD105=AP7)*(DE3:DE105="W"))+SUMPRODUCT((DA3:DA105=AP5)*(DD3:DD105=AP8)*(DE3:DE105="W"))+SUMPRODUCT((DA3:DA105=AP6)*(DD3:DD105=AP5)*(DF3:DF105="W"))+SUMPRODUCT((DA3:DA105=AP7)*(DD3:DD105=AP5)*(DF3:DF105="W"))+SUMPRODUCT((DA3:DA105=AP8)*(DD3:DD105=AP5)*(DF3:DF105="W"))</f>
        <v>0</v>
      </c>
      <c r="AR5" s="297">
        <f>SUMPRODUCT((DA3:DA105=AP5)*(DD3:DD105=AP6)*(DE3:DE105="D"))+SUMPRODUCT((DA3:DA105=AP5)*(DD3:DD105=AP7)*(DE3:DE105="D"))+SUMPRODUCT((DA3:DA105=AP5)*(DD3:DD105=AP8)*(DE3:DE105="D"))+SUMPRODUCT((DA3:DA105=AP6)*(DD3:DD105=AP5)*(DE3:DE105="D"))+SUMPRODUCT((DA3:DA105=AP7)*(DD3:DD105=AP5)*(DE3:DE105="D"))+SUMPRODUCT((DA3:DA105=AP8)*(DD3:DD105=AP5)*(DE3:DE105="D"))</f>
        <v>0</v>
      </c>
      <c r="AS5" s="297">
        <f>SUMPRODUCT((DA3:DA105=AP5)*(DD3:DD105=AP6)*(DE3:DE105="L"))+SUMPRODUCT((DA3:DA105=AP5)*(DD3:DD105=AP7)*(DE3:DE105="L"))+SUMPRODUCT((DA3:DA105=AP5)*(DD3:DD105=AP8)*(DE3:DE105="L"))+SUMPRODUCT((DA3:DA105=AP6)*(DD3:DD105=AP5)*(DF3:DF105="L"))+SUMPRODUCT((DA3:DA105=AP7)*(DD3:DD105=AP5)*(DF3:DF105="L"))+SUMPRODUCT((DA3:DA105=AP8)*(DD3:DD105=AP5)*(DF3:DF105="L"))</f>
        <v>0</v>
      </c>
      <c r="AT5" s="297">
        <f>SUMPRODUCT((DA3:DA105=AP5)*(DD3:DD105=AP6)*DB3:DB105)+SUMPRODUCT((DA3:DA105=AP5)*(DD3:DD105=AP7)*DB3:DB105)+SUMPRODUCT((DA3:DA105=AP5)*(DD3:DD105=AP8)*DB3:DB105)+SUMPRODUCT((DA3:DA105=AP5)*(DD3:DD105=AP4)*DB3:DB105)+SUMPRODUCT((DA3:DA105=AP6)*(DD3:DD105=AP5)*DC3:DC105)+SUMPRODUCT((DA3:DA105=AP7)*(DD3:DD105=AP5)*DC3:DC105)+SUMPRODUCT((DA3:DA105=AP8)*(DD3:DD105=AP5)*DC3:DC105)+SUMPRODUCT((DA3:DA105=AP4)*(DD3:DD105=AP5)*DC3:DC105)</f>
        <v>0</v>
      </c>
      <c r="AU5" s="297">
        <f>SUMPRODUCT((DA3:DA105=AP5)*(DD3:DD105=AP6)*DC3:DC105)+SUMPRODUCT((DA3:DA105=AP5)*(DD3:DD105=AP7)*DC3:DC105)+SUMPRODUCT((DA3:DA105=AP5)*(DD3:DD105=AP8)*DC3:DC105)+SUMPRODUCT((DA3:DA105=AP5)*(DD3:DD105=AP4)*DC3:DC105)+SUMPRODUCT((DA3:DA105=AP6)*(DD3:DD105=AP5)*DB3:DB105)+SUMPRODUCT((DA3:DA105=AP7)*(DD3:DD105=AP5)*DB3:DB105)+SUMPRODUCT((DA3:DA105=AP8)*(DD3:DD105=AP5)*DB3:DB105)+SUMPRODUCT((DA3:DA105=AP4)*(DD3:DD105=AP5)*DB3:DB105)</f>
        <v>0</v>
      </c>
      <c r="AV5" s="297">
        <f>AT5-AU5+1000</f>
        <v>1000</v>
      </c>
      <c r="AW5" s="297" t="str">
        <f t="shared" ref="AW5:AW7" si="6">IF(AP5&lt;&gt;"",AQ5*3+AR5*1,"")</f>
        <v/>
      </c>
      <c r="AX5" s="297" t="str">
        <f>IF(AP5&lt;&gt;"",VLOOKUP(AP5,C4:I52,7,FALSE),"")</f>
        <v/>
      </c>
      <c r="AY5" s="297" t="str">
        <f>IF(AP5&lt;&gt;"",VLOOKUP(AP5,C4:I52,5,FALSE),"")</f>
        <v/>
      </c>
      <c r="AZ5" s="297" t="str">
        <f>IF(AP5&lt;&gt;"",VLOOKUP(AP5,C4:K52,9,FALSE),"")</f>
        <v/>
      </c>
      <c r="BA5" s="297" t="str">
        <f t="shared" ref="BA5:BA7" si="7">AW5</f>
        <v/>
      </c>
      <c r="BB5" s="297" t="str">
        <f>IF(AP5&lt;&gt;"",RANK(BA5,BA4:BA8),"")</f>
        <v/>
      </c>
      <c r="BC5" s="297" t="str">
        <f>IF(AP5&lt;&gt;"",SUMPRODUCT((BA4:BA8=BA5)*(AV4:AV8&gt;AV5)),"")</f>
        <v/>
      </c>
      <c r="BD5" s="297" t="str">
        <f>IF(AP5&lt;&gt;"",SUMPRODUCT((BA4:BA8=BA5)*(AV4:AV8=AV5)*(AT4:AT8&gt;AT5)),"")</f>
        <v/>
      </c>
      <c r="BE5" s="297" t="str">
        <f>IF(AP5&lt;&gt;"",SUMPRODUCT((BA4:BA8=BA5)*(AV4:AV8=AV5)*(AT4:AT8=AT5)*(AX4:AX8&gt;AX5)),"")</f>
        <v/>
      </c>
      <c r="BF5" s="297" t="str">
        <f>IF(AP5&lt;&gt;"",SUMPRODUCT((BA4:BA8=BA5)*(AV4:AV8=AV5)*(AT4:AT8=AT5)*(AX4:AX8=AX5)*(AY4:AY8&gt;AY5)),"")</f>
        <v/>
      </c>
      <c r="BG5" s="297" t="str">
        <f>IF(AP5&lt;&gt;"",SUMPRODUCT((BA4:BA8=BA5)*(AV4:AV8=AV5)*(AT4:AT8=AT5)*(AX4:AX8=AX5)*(AY4:AY8=AY5)*(AZ4:AZ8&gt;AZ5)),"")</f>
        <v/>
      </c>
      <c r="BH5" s="297" t="str">
        <f>IF(AP5&lt;&gt;"",IF(BH84&lt;&gt;"",IF(AO82=3,BH84,BH84+AO82),SUM(BB5:BG5)+1),"")</f>
        <v/>
      </c>
      <c r="BI5" s="297" t="str">
        <f>IF(AP5&lt;&gt;"",INDEX(AP5:AP8,MATCH(2,BH5:BH8,0),0),"")</f>
        <v/>
      </c>
      <c r="CX5" s="297" t="str">
        <f>IF(BI5&lt;&gt;"",BI5,IF(AO5&lt;&gt;"",AO5,O5))</f>
        <v>Korea Republic</v>
      </c>
      <c r="CY5" s="297">
        <v>2</v>
      </c>
      <c r="CZ5" s="297">
        <v>3</v>
      </c>
      <c r="DA5" s="300" t="str">
        <f>Matches!F10</f>
        <v>Canada</v>
      </c>
      <c r="DB5" s="300">
        <f>IF(DA2&lt;&gt;"",IF(AND(Matches!H10&lt;&gt;"",Matches!I10&lt;&gt;""),Matches!H10,0),"")</f>
        <v>0</v>
      </c>
      <c r="DC5" s="300">
        <f>IF(DA2&lt;&gt;"",IF(AND(Matches!H10&lt;&gt;"",Matches!I10&lt;&gt;""),Matches!I10,0),"")</f>
        <v>0</v>
      </c>
      <c r="DD5" s="300" t="str">
        <f>Matches!K10</f>
        <v>Bosnia and Herzegovina</v>
      </c>
      <c r="DE5" s="300" t="str">
        <f>IF(AND(Matches!H10&lt;&gt;"",Matches!I10&lt;&gt;""),IF(DB5&gt;DC5,"W",IF(DB5=DC5,"D","L")),"")</f>
        <v/>
      </c>
      <c r="DF5" s="300" t="str">
        <f t="shared" si="0"/>
        <v/>
      </c>
      <c r="HH5" s="300"/>
      <c r="HI5" s="300"/>
      <c r="HJ5" s="300"/>
      <c r="HK5" s="300"/>
      <c r="HL5" s="300"/>
      <c r="HM5" s="300"/>
      <c r="LO5" s="300"/>
      <c r="LP5" s="300"/>
      <c r="LQ5" s="300"/>
      <c r="LR5" s="300"/>
      <c r="LS5" s="300"/>
      <c r="LT5" s="300"/>
      <c r="PV5" s="300"/>
      <c r="PW5" s="300"/>
      <c r="PX5" s="300"/>
      <c r="PY5" s="300"/>
      <c r="PZ5" s="300"/>
      <c r="QA5" s="300"/>
      <c r="UC5" s="300"/>
      <c r="UD5" s="300"/>
      <c r="UE5" s="300"/>
      <c r="UF5" s="300"/>
      <c r="UG5" s="300"/>
      <c r="UH5" s="300"/>
      <c r="YJ5" s="300"/>
      <c r="YK5" s="300"/>
      <c r="YL5" s="300"/>
      <c r="YM5" s="300"/>
      <c r="YN5" s="300"/>
      <c r="YO5" s="300"/>
      <c r="ACQ5" s="300"/>
      <c r="ACR5" s="300"/>
      <c r="ACS5" s="300"/>
      <c r="ACT5" s="300"/>
      <c r="ACU5" s="300"/>
      <c r="ACV5" s="300"/>
      <c r="AGX5" s="300"/>
      <c r="AGY5" s="300"/>
      <c r="AGZ5" s="300"/>
      <c r="AHA5" s="300"/>
      <c r="AHB5" s="300"/>
      <c r="AHC5" s="300"/>
      <c r="ALE5" s="300"/>
      <c r="ALF5" s="300"/>
      <c r="ALG5" s="300"/>
      <c r="ALH5" s="300"/>
      <c r="ALI5" s="300"/>
      <c r="ALJ5" s="300"/>
      <c r="APL5" s="300"/>
      <c r="APM5" s="300"/>
      <c r="APN5" s="300"/>
      <c r="APO5" s="300"/>
      <c r="APP5" s="300"/>
      <c r="APQ5" s="300"/>
      <c r="ATS5" s="300"/>
      <c r="ATT5" s="300"/>
      <c r="ATU5" s="300"/>
      <c r="ATV5" s="300"/>
      <c r="ATW5" s="300"/>
      <c r="ATX5" s="300"/>
      <c r="AXZ5" s="300"/>
      <c r="AYA5" s="300"/>
      <c r="AYB5" s="300"/>
      <c r="AYC5" s="300"/>
      <c r="AYD5" s="300"/>
      <c r="AYE5" s="300"/>
      <c r="BCG5" s="300"/>
      <c r="BCH5" s="300"/>
      <c r="BCI5" s="300"/>
      <c r="BCJ5" s="300"/>
      <c r="BCK5" s="300"/>
      <c r="BCL5" s="300"/>
      <c r="BGN5" s="300"/>
      <c r="BGO5" s="300"/>
      <c r="BGP5" s="300"/>
      <c r="BGQ5" s="300"/>
      <c r="BGR5" s="300"/>
      <c r="BGS5" s="300"/>
      <c r="BKU5" s="300"/>
      <c r="BKV5" s="300"/>
      <c r="BKW5" s="300"/>
      <c r="BKX5" s="300"/>
      <c r="BKY5" s="300"/>
      <c r="BKZ5" s="300"/>
      <c r="BPB5" s="300"/>
      <c r="BPC5" s="300"/>
      <c r="BPD5" s="300"/>
      <c r="BPE5" s="300"/>
      <c r="BPF5" s="300"/>
      <c r="BPG5" s="300"/>
      <c r="BTI5" s="300"/>
      <c r="BTJ5" s="300"/>
      <c r="BTK5" s="300"/>
      <c r="BTL5" s="300"/>
      <c r="BTM5" s="300"/>
      <c r="BTN5" s="300"/>
      <c r="BXP5" s="300"/>
      <c r="BXQ5" s="300"/>
      <c r="BXR5" s="300"/>
      <c r="BXS5" s="300"/>
      <c r="BXT5" s="300"/>
      <c r="BXU5" s="300"/>
      <c r="CBW5" s="300"/>
      <c r="CBX5" s="300"/>
      <c r="CBY5" s="300"/>
      <c r="CBZ5" s="300"/>
      <c r="CCA5" s="300"/>
      <c r="CCB5" s="300"/>
      <c r="CGD5" s="300"/>
      <c r="CGE5" s="300"/>
      <c r="CGF5" s="300"/>
      <c r="CGG5" s="300"/>
      <c r="CGH5" s="300"/>
      <c r="CGI5" s="300"/>
      <c r="CKK5" s="300"/>
      <c r="CKL5" s="300"/>
      <c r="CKM5" s="300"/>
      <c r="CKN5" s="300"/>
      <c r="CKO5" s="300"/>
      <c r="CKP5" s="300"/>
      <c r="COR5" s="300"/>
      <c r="COS5" s="300"/>
      <c r="COT5" s="300"/>
      <c r="COU5" s="300"/>
      <c r="COV5" s="300"/>
      <c r="COW5" s="300"/>
      <c r="CSY5" s="300"/>
      <c r="CSZ5" s="300"/>
      <c r="CTA5" s="300"/>
      <c r="CTB5" s="300"/>
      <c r="CTC5" s="300"/>
      <c r="CTD5" s="300"/>
      <c r="CXF5" s="300"/>
      <c r="CXG5" s="300"/>
      <c r="CXH5" s="300"/>
      <c r="CXI5" s="300"/>
      <c r="CXJ5" s="300"/>
      <c r="CXK5" s="300"/>
      <c r="DBM5" s="300"/>
      <c r="DBN5" s="300"/>
      <c r="DBO5" s="300"/>
      <c r="DBP5" s="300"/>
      <c r="DBQ5" s="300"/>
      <c r="DBR5" s="300"/>
      <c r="DFT5" s="300"/>
      <c r="DFU5" s="300"/>
      <c r="DFV5" s="300"/>
      <c r="DFW5" s="300"/>
      <c r="DFX5" s="300"/>
      <c r="DFY5" s="300"/>
      <c r="DKA5" s="300"/>
      <c r="DKB5" s="300"/>
      <c r="DKC5" s="300"/>
      <c r="DKD5" s="300"/>
      <c r="DKE5" s="300"/>
      <c r="DKF5" s="300"/>
      <c r="DOH5" s="300"/>
      <c r="DOI5" s="300"/>
      <c r="DOJ5" s="300"/>
      <c r="DOK5" s="300"/>
      <c r="DOL5" s="300"/>
      <c r="DOM5" s="300"/>
      <c r="DSO5" s="300"/>
      <c r="DSP5" s="300"/>
      <c r="DSQ5" s="300"/>
      <c r="DSR5" s="300"/>
      <c r="DSS5" s="300"/>
      <c r="DST5" s="300"/>
      <c r="DWV5" s="300"/>
      <c r="DWW5" s="300"/>
      <c r="DWX5" s="300"/>
      <c r="DWY5" s="300"/>
      <c r="DWZ5" s="300"/>
      <c r="DXA5" s="300"/>
      <c r="EBC5" s="300"/>
      <c r="EBD5" s="300"/>
      <c r="EBE5" s="300"/>
      <c r="EBF5" s="300"/>
      <c r="EBG5" s="300"/>
      <c r="EBH5" s="300"/>
      <c r="EFJ5" s="300"/>
      <c r="EFK5" s="300"/>
      <c r="EFL5" s="300"/>
      <c r="EFM5" s="300"/>
      <c r="EFN5" s="300"/>
      <c r="EFO5" s="300"/>
      <c r="EJQ5" s="300"/>
      <c r="EJR5" s="300"/>
      <c r="EJS5" s="300"/>
      <c r="EJT5" s="300"/>
      <c r="EJU5" s="300"/>
      <c r="EJV5" s="300"/>
      <c r="ENX5" s="300"/>
      <c r="ENY5" s="300"/>
      <c r="ENZ5" s="300"/>
      <c r="EOA5" s="300"/>
      <c r="EOB5" s="300"/>
      <c r="EOC5" s="300"/>
      <c r="ESE5" s="300"/>
      <c r="ESF5" s="300"/>
      <c r="ESG5" s="300"/>
      <c r="ESH5" s="300"/>
      <c r="ESI5" s="300"/>
      <c r="ESJ5" s="300"/>
      <c r="EWL5" s="300"/>
      <c r="EWM5" s="300"/>
      <c r="EWN5" s="300"/>
      <c r="EWO5" s="300"/>
      <c r="EWP5" s="300"/>
      <c r="EWQ5" s="300"/>
      <c r="FAS5" s="300"/>
      <c r="FAT5" s="300"/>
      <c r="FAU5" s="300"/>
      <c r="FAV5" s="300"/>
      <c r="FAW5" s="300"/>
      <c r="FAX5" s="300"/>
      <c r="FEZ5" s="300"/>
      <c r="FFA5" s="300"/>
      <c r="FFB5" s="300"/>
      <c r="FFC5" s="300"/>
      <c r="FFD5" s="300"/>
      <c r="FFE5" s="300"/>
      <c r="FJG5" s="300"/>
      <c r="FJH5" s="300"/>
      <c r="FJI5" s="300"/>
      <c r="FJJ5" s="300"/>
      <c r="FJK5" s="300"/>
      <c r="FJL5" s="300"/>
      <c r="FNN5" s="300"/>
      <c r="FNO5" s="300"/>
      <c r="FNP5" s="300"/>
      <c r="FNQ5" s="300"/>
      <c r="FNR5" s="300"/>
      <c r="FNS5" s="300"/>
      <c r="FRU5" s="300"/>
      <c r="FRV5" s="300"/>
      <c r="FRW5" s="300"/>
      <c r="FRX5" s="300"/>
      <c r="FRY5" s="300"/>
      <c r="FRZ5" s="300"/>
      <c r="FWB5" s="300"/>
      <c r="FWC5" s="300"/>
      <c r="FWD5" s="300"/>
      <c r="FWE5" s="300"/>
      <c r="FWF5" s="300"/>
      <c r="FWG5" s="300"/>
      <c r="GAI5" s="300"/>
      <c r="GAJ5" s="300"/>
      <c r="GAK5" s="300"/>
      <c r="GAL5" s="300"/>
      <c r="GAM5" s="300"/>
      <c r="GAN5" s="300"/>
      <c r="GEP5" s="300"/>
      <c r="GEQ5" s="300"/>
      <c r="GER5" s="300"/>
      <c r="GES5" s="300"/>
      <c r="GET5" s="300"/>
      <c r="GEU5" s="300"/>
      <c r="GIW5" s="300"/>
      <c r="GIX5" s="300"/>
      <c r="GIY5" s="300"/>
      <c r="GIZ5" s="300"/>
      <c r="GJA5" s="300"/>
      <c r="GJB5" s="300"/>
      <c r="GND5" s="300"/>
      <c r="GNE5" s="300"/>
      <c r="GNF5" s="300"/>
      <c r="GNG5" s="300"/>
      <c r="GNH5" s="300"/>
      <c r="GNI5" s="300"/>
      <c r="GRK5" s="300"/>
      <c r="GRL5" s="300"/>
      <c r="GRM5" s="300"/>
      <c r="GRN5" s="300"/>
      <c r="GRO5" s="300"/>
      <c r="GRP5" s="300"/>
      <c r="GVR5" s="300"/>
      <c r="GVS5" s="300"/>
      <c r="GVT5" s="300"/>
      <c r="GVU5" s="300"/>
      <c r="GVV5" s="300"/>
      <c r="GVW5" s="300"/>
      <c r="GZY5" s="300"/>
      <c r="GZZ5" s="300"/>
      <c r="HAA5" s="300"/>
      <c r="HAB5" s="300"/>
      <c r="HAC5" s="300"/>
      <c r="HAD5" s="300"/>
      <c r="HEF5" s="300"/>
      <c r="HEG5" s="300"/>
      <c r="HEH5" s="300"/>
      <c r="HEI5" s="300"/>
      <c r="HEJ5" s="300"/>
      <c r="HEK5" s="300"/>
      <c r="HIM5" s="300"/>
      <c r="HIN5" s="300"/>
      <c r="HIO5" s="300"/>
      <c r="HIP5" s="300"/>
      <c r="HIQ5" s="300"/>
      <c r="HIR5" s="300"/>
      <c r="HMT5" s="300"/>
      <c r="HMU5" s="300"/>
      <c r="HMV5" s="300"/>
      <c r="HMW5" s="300"/>
      <c r="HMX5" s="300"/>
      <c r="HMY5" s="300"/>
      <c r="HRA5" s="300"/>
      <c r="HRB5" s="300"/>
      <c r="HRC5" s="300"/>
      <c r="HRD5" s="300"/>
      <c r="HRE5" s="300"/>
      <c r="HRF5" s="300"/>
      <c r="HVH5" s="300"/>
      <c r="HVI5" s="300"/>
      <c r="HVJ5" s="300"/>
      <c r="HVK5" s="300"/>
      <c r="HVL5" s="300"/>
      <c r="HVM5" s="300"/>
      <c r="HZO5" s="300"/>
      <c r="HZP5" s="300"/>
      <c r="HZQ5" s="300"/>
      <c r="HZR5" s="300"/>
      <c r="HZS5" s="300"/>
      <c r="HZT5" s="300"/>
      <c r="IDV5" s="300"/>
      <c r="IDW5" s="300"/>
      <c r="IDX5" s="300"/>
      <c r="IDY5" s="300"/>
      <c r="IDZ5" s="300"/>
      <c r="IEA5" s="300"/>
      <c r="IIC5" s="300"/>
      <c r="IID5" s="300"/>
      <c r="IIE5" s="300"/>
      <c r="IIF5" s="300"/>
      <c r="IIG5" s="300"/>
      <c r="IIH5" s="300"/>
      <c r="IMJ5" s="300"/>
      <c r="IMK5" s="300"/>
      <c r="IML5" s="300"/>
      <c r="IMM5" s="300"/>
      <c r="IMN5" s="300"/>
      <c r="IMO5" s="300"/>
      <c r="IQQ5" s="300"/>
      <c r="IQR5" s="300"/>
      <c r="IQS5" s="300"/>
      <c r="IQT5" s="300"/>
      <c r="IQU5" s="300"/>
      <c r="IQV5" s="300"/>
      <c r="IUX5" s="300"/>
      <c r="IUY5" s="300"/>
      <c r="IUZ5" s="300"/>
      <c r="IVA5" s="300"/>
      <c r="IVB5" s="300"/>
      <c r="IVC5" s="300"/>
      <c r="IZE5" s="300"/>
      <c r="IZF5" s="300"/>
      <c r="IZG5" s="300"/>
      <c r="IZH5" s="300"/>
      <c r="IZI5" s="300"/>
      <c r="IZJ5" s="300"/>
      <c r="JDL5" s="300"/>
      <c r="JDM5" s="300"/>
      <c r="JDN5" s="300"/>
      <c r="JDO5" s="300"/>
      <c r="JDP5" s="300"/>
      <c r="JDQ5" s="300"/>
      <c r="JHS5" s="300"/>
      <c r="JHT5" s="300"/>
      <c r="JHU5" s="300"/>
      <c r="JHV5" s="300"/>
      <c r="JHW5" s="300"/>
      <c r="JHX5" s="300"/>
      <c r="JLZ5" s="300"/>
      <c r="JMA5" s="300"/>
      <c r="JMB5" s="300"/>
      <c r="JMC5" s="300"/>
      <c r="JMD5" s="300"/>
      <c r="JME5" s="300"/>
      <c r="JQG5" s="300"/>
      <c r="JQH5" s="300"/>
      <c r="JQI5" s="300"/>
      <c r="JQJ5" s="300"/>
      <c r="JQK5" s="300"/>
      <c r="JQL5" s="300"/>
      <c r="JUN5" s="300"/>
      <c r="JUO5" s="300"/>
      <c r="JUP5" s="300"/>
      <c r="JUQ5" s="300"/>
      <c r="JUR5" s="300"/>
      <c r="JUS5" s="300"/>
      <c r="JYU5" s="300"/>
      <c r="JYV5" s="300"/>
      <c r="JYW5" s="300"/>
      <c r="JYX5" s="300"/>
      <c r="JYY5" s="300"/>
      <c r="JYZ5" s="300"/>
      <c r="KDB5" s="300"/>
      <c r="KDC5" s="300"/>
      <c r="KDD5" s="300"/>
      <c r="KDE5" s="300"/>
      <c r="KDF5" s="300"/>
      <c r="KDG5" s="300"/>
      <c r="KHI5" s="300"/>
      <c r="KHJ5" s="300"/>
      <c r="KHK5" s="300"/>
      <c r="KHL5" s="300"/>
      <c r="KHM5" s="300"/>
      <c r="KHN5" s="300"/>
      <c r="KLP5" s="300"/>
      <c r="KLQ5" s="300"/>
      <c r="KLR5" s="300"/>
      <c r="KLS5" s="300"/>
      <c r="KLT5" s="300"/>
      <c r="KLU5" s="300"/>
      <c r="KPW5" s="300"/>
      <c r="KPX5" s="300"/>
      <c r="KPY5" s="300"/>
      <c r="KPZ5" s="300"/>
      <c r="KQA5" s="300"/>
      <c r="KQB5" s="300"/>
      <c r="KUD5" s="300"/>
      <c r="KUE5" s="300"/>
      <c r="KUF5" s="300"/>
      <c r="KUG5" s="300"/>
      <c r="KUH5" s="300"/>
      <c r="KUI5" s="300"/>
      <c r="KYK5" s="300"/>
      <c r="KYL5" s="300"/>
      <c r="KYM5" s="300"/>
      <c r="KYN5" s="300"/>
      <c r="KYO5" s="300"/>
      <c r="KYP5" s="300"/>
      <c r="LCR5" s="300"/>
      <c r="LCS5" s="300"/>
      <c r="LCT5" s="300"/>
      <c r="LCU5" s="300"/>
      <c r="LCV5" s="300"/>
      <c r="LCW5" s="300"/>
      <c r="LGY5" s="300"/>
      <c r="LGZ5" s="300"/>
      <c r="LHA5" s="300"/>
      <c r="LHB5" s="300"/>
      <c r="LHC5" s="300"/>
      <c r="LHD5" s="300"/>
      <c r="LLF5" s="300"/>
      <c r="LLG5" s="300"/>
      <c r="LLH5" s="300"/>
      <c r="LLI5" s="300"/>
      <c r="LLJ5" s="300"/>
      <c r="LLK5" s="300"/>
      <c r="LPM5" s="300"/>
      <c r="LPN5" s="300"/>
      <c r="LPO5" s="300"/>
      <c r="LPP5" s="300"/>
      <c r="LPQ5" s="300"/>
      <c r="LPR5" s="300"/>
      <c r="LTT5" s="300"/>
      <c r="LTU5" s="300"/>
      <c r="LTV5" s="300"/>
      <c r="LTW5" s="300"/>
      <c r="LTX5" s="300"/>
      <c r="LTY5" s="300"/>
      <c r="LYA5" s="300"/>
      <c r="LYB5" s="300"/>
      <c r="LYC5" s="300"/>
      <c r="LYD5" s="300"/>
      <c r="LYE5" s="300"/>
      <c r="LYF5" s="300"/>
      <c r="MCH5" s="300"/>
      <c r="MCI5" s="300"/>
      <c r="MCJ5" s="300"/>
      <c r="MCK5" s="300"/>
      <c r="MCL5" s="300"/>
      <c r="MCM5" s="300"/>
      <c r="MGO5" s="300"/>
      <c r="MGP5" s="300"/>
      <c r="MGQ5" s="300"/>
      <c r="MGR5" s="300"/>
      <c r="MGS5" s="300"/>
      <c r="MGT5" s="300"/>
      <c r="MKV5" s="300"/>
      <c r="MKW5" s="300"/>
      <c r="MKX5" s="300"/>
      <c r="MKY5" s="300"/>
      <c r="MKZ5" s="300"/>
      <c r="MLA5" s="300"/>
      <c r="MPC5" s="300"/>
      <c r="MPD5" s="300"/>
      <c r="MPE5" s="300"/>
      <c r="MPF5" s="300"/>
      <c r="MPG5" s="300"/>
      <c r="MPH5" s="300"/>
      <c r="MTJ5" s="300"/>
      <c r="MTK5" s="300"/>
      <c r="MTL5" s="300"/>
      <c r="MTM5" s="300"/>
      <c r="MTN5" s="300"/>
      <c r="MTO5" s="300"/>
      <c r="MXQ5" s="300"/>
      <c r="MXR5" s="300"/>
      <c r="MXS5" s="300"/>
      <c r="MXT5" s="300"/>
      <c r="MXU5" s="300"/>
      <c r="MXV5" s="300"/>
      <c r="NBX5" s="300"/>
      <c r="NBY5" s="300"/>
      <c r="NBZ5" s="300"/>
      <c r="NCA5" s="300"/>
      <c r="NCB5" s="300"/>
      <c r="NCC5" s="300"/>
      <c r="NGE5" s="300"/>
      <c r="NGF5" s="300"/>
      <c r="NGG5" s="300"/>
      <c r="NGH5" s="300"/>
      <c r="NGI5" s="300"/>
      <c r="NGJ5" s="300"/>
      <c r="NKL5" s="300"/>
      <c r="NKM5" s="300"/>
      <c r="NKN5" s="300"/>
      <c r="NKO5" s="300"/>
      <c r="NKP5" s="300"/>
      <c r="NKQ5" s="300"/>
      <c r="NOS5" s="300"/>
      <c r="NOT5" s="300"/>
      <c r="NOU5" s="300"/>
      <c r="NOV5" s="300"/>
      <c r="NOW5" s="300"/>
      <c r="NOX5" s="300"/>
      <c r="NSZ5" s="300"/>
      <c r="NTA5" s="300"/>
      <c r="NTB5" s="300"/>
      <c r="NTC5" s="300"/>
      <c r="NTD5" s="300"/>
      <c r="NTE5" s="300"/>
      <c r="NXG5" s="300"/>
      <c r="NXH5" s="300"/>
      <c r="NXI5" s="300"/>
      <c r="NXJ5" s="300"/>
      <c r="NXK5" s="300"/>
      <c r="NXL5" s="300"/>
      <c r="OBN5" s="300"/>
      <c r="OBO5" s="300"/>
      <c r="OBP5" s="300"/>
      <c r="OBQ5" s="300"/>
      <c r="OBR5" s="300"/>
      <c r="OBS5" s="300"/>
      <c r="OFU5" s="300"/>
      <c r="OFV5" s="300"/>
      <c r="OFW5" s="300"/>
      <c r="OFX5" s="300"/>
      <c r="OFY5" s="300"/>
      <c r="OFZ5" s="300"/>
      <c r="OKB5" s="300"/>
      <c r="OKC5" s="300"/>
      <c r="OKD5" s="300"/>
      <c r="OKE5" s="300"/>
      <c r="OKF5" s="300"/>
      <c r="OKG5" s="300"/>
      <c r="OOI5" s="300"/>
      <c r="OOJ5" s="300"/>
      <c r="OOK5" s="300"/>
      <c r="OOL5" s="300"/>
      <c r="OOM5" s="300"/>
      <c r="OON5" s="300"/>
      <c r="OSP5" s="300"/>
      <c r="OSQ5" s="300"/>
      <c r="OSR5" s="300"/>
      <c r="OSS5" s="300"/>
      <c r="OST5" s="300"/>
      <c r="OSU5" s="300"/>
      <c r="OWW5" s="300"/>
      <c r="OWX5" s="300"/>
      <c r="OWY5" s="300"/>
      <c r="OWZ5" s="300"/>
      <c r="OXA5" s="300"/>
      <c r="OXB5" s="300"/>
      <c r="PBD5" s="300"/>
      <c r="PBE5" s="300"/>
      <c r="PBF5" s="300"/>
      <c r="PBG5" s="300"/>
      <c r="PBH5" s="300"/>
      <c r="PBI5" s="300"/>
      <c r="PFK5" s="300"/>
      <c r="PFL5" s="300"/>
      <c r="PFM5" s="300"/>
      <c r="PFN5" s="300"/>
      <c r="PFO5" s="300"/>
      <c r="PFP5" s="300"/>
      <c r="PJR5" s="300"/>
      <c r="PJS5" s="300"/>
      <c r="PJT5" s="300"/>
      <c r="PJU5" s="300"/>
      <c r="PJV5" s="300"/>
      <c r="PJW5" s="300"/>
      <c r="PNY5" s="300"/>
      <c r="PNZ5" s="300"/>
      <c r="POA5" s="300"/>
      <c r="POB5" s="300"/>
      <c r="POC5" s="300"/>
      <c r="POD5" s="300"/>
      <c r="PSF5" s="300"/>
      <c r="PSG5" s="300"/>
      <c r="PSH5" s="300"/>
      <c r="PSI5" s="300"/>
      <c r="PSJ5" s="300"/>
      <c r="PSK5" s="300"/>
    </row>
    <row r="6" spans="1:11321" x14ac:dyDescent="0.25">
      <c r="A6" s="302">
        <f>Setup!E8+100</f>
        <v>122</v>
      </c>
      <c r="B6" s="297">
        <f>VLOOKUP(C6,CX4:CY8,2,FALSE)</f>
        <v>2</v>
      </c>
      <c r="C6" s="298" t="str">
        <f>Setup!D8</f>
        <v>Korea Republic</v>
      </c>
      <c r="D6" s="297">
        <f>SUMPRODUCT((DA3:DA105=C6)*(DE3:DE105="W"))+SUMPRODUCT((DD3:DD105=C6)*(DF3:DF105="W"))</f>
        <v>0</v>
      </c>
      <c r="E6" s="297">
        <f>SUMPRODUCT((DA3:DA105=C6)*(DE3:DE105="D"))+SUMPRODUCT((DD3:DD105=C6)*(DF3:DF105="D"))</f>
        <v>0</v>
      </c>
      <c r="F6" s="297">
        <f>SUMPRODUCT((DA3:DA105=C6)*(DE3:DE105="L"))+SUMPRODUCT((DD3:DD105=C6)*(DF3:DF105="L"))</f>
        <v>0</v>
      </c>
      <c r="G6" s="297">
        <f>SUMIF(DA3:DA123,C6,DB3:DB123)+SUMIF(DD3:DD123,C6,DC3:DC123)</f>
        <v>0</v>
      </c>
      <c r="H6" s="297">
        <f>SUMIF(DD3:DD123,C6,DB3:DB123)+SUMIF(DA3:DA123,C6,DC3:DC123)</f>
        <v>0</v>
      </c>
      <c r="I6" s="297">
        <f t="shared" si="1"/>
        <v>1000</v>
      </c>
      <c r="J6" s="297">
        <f t="shared" si="2"/>
        <v>0</v>
      </c>
      <c r="K6" s="297">
        <f>IF(Setup!F8&lt;&gt;"",Setup!F8,-A6)</f>
        <v>-122</v>
      </c>
      <c r="L6" s="297">
        <f>IF(COUNTIF(J4:J8,4)&lt;&gt;4,RANK(J6,J4:J8),J85)</f>
        <v>1</v>
      </c>
      <c r="N6" s="297">
        <f>SUMPRODUCT((L4:L7=L6)*(K4:K7&lt;K6))+L6</f>
        <v>3</v>
      </c>
      <c r="O6" s="298" t="str">
        <f>INDEX(C4:C8,MATCH(3,N4:N8,0),0)</f>
        <v>Korea Republic</v>
      </c>
      <c r="P6" s="297">
        <f>INDEX(L4:L8,MATCH(O6,C4:C8,0),0)</f>
        <v>1</v>
      </c>
      <c r="Q6" s="297" t="str">
        <f>IF(AND(Q5&lt;&gt;"",P6=1),O6,"")</f>
        <v>Korea Republic</v>
      </c>
      <c r="R6" s="297" t="str">
        <f>IF(AND(R5&lt;&gt;"",P7=2),O7,"")</f>
        <v/>
      </c>
      <c r="S6" s="297" t="str">
        <f>IF(AND(S5&lt;&gt;"",P8=3),O8,"")</f>
        <v/>
      </c>
      <c r="V6" s="297" t="str">
        <f t="shared" si="3"/>
        <v>Korea Republic</v>
      </c>
      <c r="W6" s="297">
        <f>SUMPRODUCT((DA3:DA105=V6)*(DD3:DD105=V7)*(DE3:DE105="W"))+SUMPRODUCT((DA3:DA105=V6)*(DD3:DD105=V8)*(DE3:DE105="W"))+SUMPRODUCT((DA3:DA105=V6)*(DD3:DD105=V4)*(DE3:DE105="W"))+SUMPRODUCT((DA3:DA105=V6)*(DD3:DD105=V5)*(DE3:DE105="W"))+SUMPRODUCT((DA3:DA105=V7)*(DD3:DD105=V6)*(DF3:DF105="W"))+SUMPRODUCT((DA3:DA105=V8)*(DD3:DD105=V6)*(DF3:DF105="W"))+SUMPRODUCT((DA3:DA105=V4)*(DD3:DD105=V6)*(DF3:DF105="W"))+SUMPRODUCT((DA3:DA105=V5)*(DD3:DD105=V6)*(DF3:DF105="W"))</f>
        <v>0</v>
      </c>
      <c r="X6" s="297">
        <f>SUMPRODUCT((DA3:DA105=V6)*(DD3:DD105=V7)*(DE3:DE105="D"))+SUMPRODUCT((DA3:DA105=V6)*(DD3:DD105=V8)*(DE3:DE105="D"))+SUMPRODUCT((DA3:DA105=V6)*(DD3:DD105=V4)*(DE3:DE105="D"))+SUMPRODUCT((DA3:DA105=V6)*(DD3:DD105=V5)*(DE3:DE105="D"))+SUMPRODUCT((DA3:DA105=V7)*(DD3:DD105=V6)*(DE3:DE105="D"))+SUMPRODUCT((DA3:DA105=V8)*(DD3:DD105=V6)*(DE3:DE105="D"))+SUMPRODUCT((DA3:DA105=V4)*(DD3:DD105=V6)*(DE3:DE105="D"))+SUMPRODUCT((DA3:DA105=V5)*(DD3:DD105=V6)*(DE3:DE105="D"))</f>
        <v>0</v>
      </c>
      <c r="Y6" s="297">
        <f>SUMPRODUCT((DA3:DA105=V6)*(DD3:DD105=V7)*(DE3:DE105="L"))+SUMPRODUCT((DA3:DA105=V6)*(DD3:DD105=V8)*(DE3:DE105="L"))+SUMPRODUCT((DA3:DA105=V6)*(DD3:DD105=V4)*(DE3:DE105="L"))+SUMPRODUCT((DA3:DA105=V6)*(DD3:DD105=V5)*(DE3:DE105="L"))+SUMPRODUCT((DA3:DA105=V7)*(DD3:DD105=V6)*(DF3:DF105="L"))+SUMPRODUCT((DA3:DA105=V8)*(DD3:DD105=V6)*(DF3:DF105="L"))+SUMPRODUCT((DA3:DA105=V4)*(DD3:DD105=V6)*(DF3:DF105="L"))+SUMPRODUCT((DA3:DA105=V5)*(DD3:DD105=V6)*(DF3:DF105="L"))</f>
        <v>0</v>
      </c>
      <c r="Z6" s="297">
        <f>SUMPRODUCT((DA3:DA105=V6)*(DD3:DD105=V7)*DB3:DB105)+SUMPRODUCT((DA3:DA105=V6)*(DD3:DD105=V8)*DB3:DB105)+SUMPRODUCT((DA3:DA105=V6)*(DD3:DD105=V4)*DB3:DB105)+SUMPRODUCT((DA3:DA105=V6)*(DD3:DD105=V5)*DB3:DB105)+SUMPRODUCT((DA3:DA105=V7)*(DD3:DD105=V6)*DC3:DC105)+SUMPRODUCT((DA3:DA105=V8)*(DD3:DD105=V6)*DC3:DC105)+SUMPRODUCT((DA3:DA105=V4)*(DD3:DD105=V6)*DC3:DC105)+SUMPRODUCT((DA3:DA105=V5)*(DD3:DD105=V6)*DC3:DC105)</f>
        <v>0</v>
      </c>
      <c r="AA6" s="297">
        <f>SUMPRODUCT((DA3:DA105=V6)*(DD3:DD105=V7)*DC3:DC105)+SUMPRODUCT((DA3:DA105=V6)*(DD3:DD105=V8)*DC3:DC105)+SUMPRODUCT((DA3:DA105=V6)*(DD3:DD105=V4)*DC3:DC105)+SUMPRODUCT((DA3:DA105=V6)*(DD3:DD105=V5)*DC3:DC105)+SUMPRODUCT((DA3:DA105=V7)*(DD3:DD105=V6)*DB3:DB105)+SUMPRODUCT((DA3:DA105=V8)*(DD3:DD105=V6)*DB3:DB105)+SUMPRODUCT((DA3:DA105=V4)*(DD3:DD105=V6)*DB3:DB105)+SUMPRODUCT((DA3:DA105=V5)*(DD3:DD105=V6)*DB3:DB105)</f>
        <v>0</v>
      </c>
      <c r="AB6" s="297">
        <f>Z6-AA6+1000</f>
        <v>1000</v>
      </c>
      <c r="AC6" s="297">
        <f t="shared" si="4"/>
        <v>0</v>
      </c>
      <c r="AD6" s="297">
        <f>IF(V6&lt;&gt;"",VLOOKUP(V6,C4:I52,7,FALSE),"")</f>
        <v>1000</v>
      </c>
      <c r="AE6" s="297">
        <f>IF(V6&lt;&gt;"",VLOOKUP(V6,C4:I52,5,FALSE),"")</f>
        <v>0</v>
      </c>
      <c r="AF6" s="297">
        <f>IF(V6&lt;&gt;"",VLOOKUP(V6,C4:K52,9,FALSE),"")</f>
        <v>-122</v>
      </c>
      <c r="AG6" s="297">
        <f t="shared" si="5"/>
        <v>0</v>
      </c>
      <c r="AH6" s="297">
        <f>IF(V6&lt;&gt;"",RANK(AG6,AG4:AG8),"")</f>
        <v>1</v>
      </c>
      <c r="AI6" s="297">
        <f>IF(V6&lt;&gt;"",SUMPRODUCT((AG4:AG8=AG6)*(AB4:AB8&gt;AB6)),"")</f>
        <v>0</v>
      </c>
      <c r="AJ6" s="297">
        <f>IF(V6&lt;&gt;"",SUMPRODUCT((AG4:AG8=AG6)*(AB4:AB8=AB6)*(Z4:Z8&gt;Z6)),"")</f>
        <v>0</v>
      </c>
      <c r="AK6" s="297">
        <f>IF(V6&lt;&gt;"",SUMPRODUCT((AG4:AG8=AG6)*(AB4:AB8=AB6)*(Z4:Z8=Z6)*(AD4:AD8&gt;AD6)),"")</f>
        <v>0</v>
      </c>
      <c r="AL6" s="297">
        <f>IF(V6&lt;&gt;"",SUMPRODUCT((AG4:AG8=AG6)*(AB4:AB8=AB6)*(Z4:Z8=Z6)*(AD4:AD8=AD6)*(AE4:AE8&gt;AE6)),"")</f>
        <v>0</v>
      </c>
      <c r="AM6" s="297">
        <f>IF(V6&lt;&gt;"",SUMPRODUCT((AG4:AG8=AG6)*(AB4:AB8=AB6)*(Z4:Z8=Z6)*(AD4:AD8=AD6)*(AE4:AE8=AE6)*(AF4:AF8&gt;AF6)),"")</f>
        <v>1</v>
      </c>
      <c r="AN6" s="297">
        <f>IF(V6&lt;&gt;"",IF(SUM(X4:X7)=12,SUM(AH6:AM6),IF(AN85&lt;&gt;"",IF(U82=3,AN85,AN85+U82),SUM(AH6:AM6))),"")</f>
        <v>2</v>
      </c>
      <c r="AO6" s="297" t="str">
        <f>IF(V6&lt;&gt;"",INDEX(V4:V8,MATCH(3,AN4:AN8,0),0),"")</f>
        <v>Czechia</v>
      </c>
      <c r="AP6" s="297" t="str">
        <f>IF(R5&lt;&gt;"",R5,"")</f>
        <v/>
      </c>
      <c r="AQ6" s="297">
        <f>SUMPRODUCT((DA3:DA105=AP6)*(DD3:DD105=AP7)*(DE3:DE105="W"))+SUMPRODUCT((DA3:DA105=AP6)*(DD3:DD105=AP8)*(DE3:DE105="W"))+SUMPRODUCT((DA3:DA105=AP6)*(DD3:DD105=AP5)*(DE3:DE105="W"))+SUMPRODUCT((DA3:DA105=AP7)*(DD3:DD105=AP6)*(DF3:DF105="W"))+SUMPRODUCT((DA3:DA105=AP8)*(DD3:DD105=AP6)*(DF3:DF105="W"))+SUMPRODUCT((DA3:DA105=AP5)*(DD3:DD105=AP6)*(DF3:DF105="W"))</f>
        <v>0</v>
      </c>
      <c r="AR6" s="297">
        <f>SUMPRODUCT((DA3:DA105=AP6)*(DD3:DD105=AP7)*(DE3:DE105="D"))+SUMPRODUCT((DA3:DA105=AP6)*(DD3:DD105=AP8)*(DE3:DE105="D"))+SUMPRODUCT((DA3:DA105=AP6)*(DD3:DD105=AP5)*(DE3:DE105="D"))+SUMPRODUCT((DA3:DA105=AP7)*(DD3:DD105=AP6)*(DE3:DE105="D"))+SUMPRODUCT((DA3:DA105=AP8)*(DD3:DD105=AP6)*(DE3:DE105="D"))+SUMPRODUCT((DA3:DA105=AP5)*(DD3:DD105=AP6)*(DE3:DE105="D"))</f>
        <v>0</v>
      </c>
      <c r="AS6" s="297">
        <f>SUMPRODUCT((DA3:DA105=AP6)*(DD3:DD105=AP7)*(DE3:DE105="L"))+SUMPRODUCT((DA3:DA105=AP6)*(DD3:DD105=AP8)*(DE3:DE105="L"))+SUMPRODUCT((DA3:DA105=AP6)*(DD3:DD105=AP5)*(DE3:DE105="L"))+SUMPRODUCT((DA3:DA105=AP7)*(DD3:DD105=AP6)*(DF3:DF105="L"))+SUMPRODUCT((DA3:DA105=AP8)*(DD3:DD105=AP6)*(DF3:DF105="L"))+SUMPRODUCT((DA3:DA105=AP5)*(DD3:DD105=AP6)*(DF3:DF105="L"))</f>
        <v>0</v>
      </c>
      <c r="AT6" s="297">
        <f>SUMPRODUCT((DA3:DA105=AP6)*(DD3:DD105=AP7)*DB3:DB105)+SUMPRODUCT((DA3:DA105=AP6)*(DD3:DD105=AP8)*DB3:DB105)+SUMPRODUCT((DA3:DA105=AP6)*(DD3:DD105=AP4)*DB3:DB105)+SUMPRODUCT((DA3:DA105=AP6)*(DD3:DD105=AP5)*DB3:DB105)+SUMPRODUCT((DA3:DA105=AP7)*(DD3:DD105=AP6)*DC3:DC105)+SUMPRODUCT((DA3:DA105=AP8)*(DD3:DD105=AP6)*DC3:DC105)+SUMPRODUCT((DA3:DA105=AP4)*(DD3:DD105=AP6)*DC3:DC105)+SUMPRODUCT((DA3:DA105=AP5)*(DD3:DD105=AP6)*DC3:DC105)</f>
        <v>0</v>
      </c>
      <c r="AU6" s="297">
        <f>SUMPRODUCT((DA3:DA105=AP6)*(DD3:DD105=AP7)*DC3:DC105)+SUMPRODUCT((DA3:DA105=AP6)*(DD3:DD105=AP8)*DC3:DC105)+SUMPRODUCT((DA3:DA105=AP6)*(DD3:DD105=AP4)*DC3:DC105)+SUMPRODUCT((DA3:DA105=AP6)*(DD3:DD105=AP5)*DC3:DC105)+SUMPRODUCT((DA3:DA105=AP7)*(DD3:DD105=AP6)*DB3:DB105)+SUMPRODUCT((DA3:DA105=AP8)*(DD3:DD105=AP6)*DB3:DB105)+SUMPRODUCT((DA3:DA105=AP4)*(DD3:DD105=AP6)*DB3:DB105)+SUMPRODUCT((DA3:DA105=AP5)*(DD3:DD105=AP6)*DB3:DB105)</f>
        <v>0</v>
      </c>
      <c r="AV6" s="297">
        <f>AT6-AU6+1000</f>
        <v>1000</v>
      </c>
      <c r="AW6" s="297" t="str">
        <f t="shared" si="6"/>
        <v/>
      </c>
      <c r="AX6" s="297" t="str">
        <f>IF(AP6&lt;&gt;"",VLOOKUP(AP6,C4:I52,7,FALSE),"")</f>
        <v/>
      </c>
      <c r="AY6" s="297" t="str">
        <f>IF(AP6&lt;&gt;"",VLOOKUP(AP6,C4:I52,5,FALSE),"")</f>
        <v/>
      </c>
      <c r="AZ6" s="297" t="str">
        <f>IF(AP6&lt;&gt;"",VLOOKUP(AP6,C4:K52,9,FALSE),"")</f>
        <v/>
      </c>
      <c r="BA6" s="297" t="str">
        <f t="shared" si="7"/>
        <v/>
      </c>
      <c r="BB6" s="297" t="str">
        <f>IF(AP6&lt;&gt;"",RANK(BA6,BA4:BA8),"")</f>
        <v/>
      </c>
      <c r="BC6" s="297" t="str">
        <f>IF(AP6&lt;&gt;"",SUMPRODUCT((BA4:BA8=BA6)*(AV4:AV8&gt;AV6)),"")</f>
        <v/>
      </c>
      <c r="BD6" s="297" t="str">
        <f>IF(AP6&lt;&gt;"",SUMPRODUCT((BA4:BA8=BA6)*(AV4:AV8=AV6)*(AT4:AT8&gt;AT6)),"")</f>
        <v/>
      </c>
      <c r="BE6" s="297" t="str">
        <f>IF(AP6&lt;&gt;"",SUMPRODUCT((BA4:BA8=BA6)*(AV4:AV8=AV6)*(AT4:AT8=AT6)*(AX4:AX8&gt;AX6)),"")</f>
        <v/>
      </c>
      <c r="BF6" s="297" t="str">
        <f>IF(AP6&lt;&gt;"",SUMPRODUCT((BA4:BA8=BA6)*(AV4:AV8=AV6)*(AT4:AT8=AT6)*(AX4:AX8=AX6)*(AY4:AY8&gt;AY6)),"")</f>
        <v/>
      </c>
      <c r="BG6" s="297" t="str">
        <f>IF(AP6&lt;&gt;"",SUMPRODUCT((BA4:BA8=BA6)*(AV4:AV8=AV6)*(AT4:AT8=AT6)*(AX4:AX8=AX6)*(AY4:AY8=AY6)*(AZ4:AZ8&gt;AZ6)),"")</f>
        <v/>
      </c>
      <c r="BH6" s="297" t="str">
        <f>IF(AP6&lt;&gt;"",IF(BH85&lt;&gt;"",IF(AO82=3,BH85,BH85+AO82),SUM(BB6:BG6)+1),"")</f>
        <v/>
      </c>
      <c r="BI6" s="297" t="str">
        <f>IF(AP6&lt;&gt;"",INDEX(AP5:AP8,MATCH(3,BH5:BH8,0),0),"")</f>
        <v/>
      </c>
      <c r="BJ6" s="297" t="str">
        <f>IF(S4&lt;&gt;"",S4,"")</f>
        <v/>
      </c>
      <c r="BK6" s="297">
        <f>SUMPRODUCT((DA3:DA105=BJ6)*(DD3:DD105=BJ7)*(DE3:DE105="W"))+SUMPRODUCT((DA3:DA105=BJ6)*(DD3:DD105=BJ8)*(DE3:DE105="W"))+SUMPRODUCT((DA3:DA105=BJ6)*(DD3:DD105=BJ9)*(DE3:DE105="W"))+SUMPRODUCT((DA3:DA105=BJ7)*(DD3:DD105=BJ6)*(DF3:DF105="W"))+SUMPRODUCT((DA3:DA105=BJ8)*(DD3:DD105=BJ6)*(DF3:DF105="W"))+SUMPRODUCT((DA3:DA105=BJ9)*(DD3:DD105=BJ6)*(DF3:DF105="W"))</f>
        <v>0</v>
      </c>
      <c r="BL6" s="297">
        <f>SUMPRODUCT((DA3:DA105=BJ6)*(DD3:DD105=BJ7)*(DE3:DE105="D"))+SUMPRODUCT((DA3:DA105=BJ6)*(DD3:DD105=BJ8)*(DE3:DE105="D"))+SUMPRODUCT((DA3:DA105=BJ6)*(DD3:DD105=BJ9)*(DE3:DE105="D"))+SUMPRODUCT((DA3:DA105=BJ7)*(DD3:DD105=BJ6)*(DE3:DE105="D"))+SUMPRODUCT((DA3:DA105=BJ8)*(DD3:DD105=BJ6)*(DE3:DE105="D"))+SUMPRODUCT((DA3:DA105=BJ9)*(DD3:DD105=BJ6)*(DE3:DE105="D"))</f>
        <v>0</v>
      </c>
      <c r="BM6" s="297">
        <f>SUMPRODUCT((DA3:DA105=BJ6)*(DD3:DD105=BJ7)*(DE3:DE105="L"))+SUMPRODUCT((DA3:DA105=BJ6)*(DD3:DD105=BJ8)*(DE3:DE105="L"))+SUMPRODUCT((DA3:DA105=BJ6)*(DD3:DD105=BJ9)*(DE3:DE105="L"))+SUMPRODUCT((DA3:DA105=BJ7)*(DD3:DD105=BJ6)*(DF3:DF105="L"))+SUMPRODUCT((DA3:DA105=BJ8)*(DD3:DD105=BJ6)*(DF3:DF105="L"))+SUMPRODUCT((DA3:DA105=BJ9)*(DD3:DD105=BJ6)*(DF3:DF105="L"))</f>
        <v>0</v>
      </c>
      <c r="BN6" s="297">
        <f>SUMPRODUCT((DA3:DA105=BJ6)*(DD3:DD105=BJ7)*DB3:DB105)+SUMPRODUCT((DA3:DA105=BJ6)*(DD3:DD105=BJ8)*DB3:DB105)+SUMPRODUCT((DA3:DA105=BJ6)*(DD3:DD105=BJ4)*DB3:DB105)+SUMPRODUCT((DA3:DA105=BJ6)*(DD3:DD105=BJ5)*DB3:DB105)+SUMPRODUCT((DA3:DA105=BJ7)*(DD3:DD105=BJ6)*DC3:DC105)+SUMPRODUCT((DA3:DA105=BJ8)*(DD3:DD105=BJ6)*DC3:DC105)+SUMPRODUCT((DA3:DA105=BJ4)*(DD3:DD105=BJ6)*DC3:DC105)+SUMPRODUCT((DA3:DA105=BJ5)*(DD3:DD105=BJ6)*DC3:DC105)</f>
        <v>0</v>
      </c>
      <c r="BO6" s="297">
        <f>SUMPRODUCT((DA3:DA105=BJ6)*(DD3:DD105=BJ7)*DC3:DC105)+SUMPRODUCT((DA3:DA105=BJ6)*(DD3:DD105=BJ8)*DC3:DC105)+SUMPRODUCT((DA3:DA105=BJ6)*(DD3:DD105=BJ4)*DC3:DC105)+SUMPRODUCT((DA3:DA105=BJ6)*(DD3:DD105=BJ5)*DC3:DC105)+SUMPRODUCT((DA3:DA105=BJ7)*(DD3:DD105=BJ6)*DB3:DB105)+SUMPRODUCT((DA3:DA105=BJ8)*(DD3:DD105=BJ6)*DB3:DB105)+SUMPRODUCT((DA3:DA105=BJ4)*(DD3:DD105=BJ6)*DB3:DB105)+SUMPRODUCT((DA3:DA105=BJ5)*(DD3:DD105=BJ6)*DB3:DB105)</f>
        <v>0</v>
      </c>
      <c r="BP6" s="297">
        <f>BN6-BO6+1000</f>
        <v>1000</v>
      </c>
      <c r="BQ6" s="297" t="str">
        <f t="shared" ref="BQ6:BQ7" si="8">IF(BJ6&lt;&gt;"",BK6*3+BL6*1,"")</f>
        <v/>
      </c>
      <c r="BR6" s="297" t="str">
        <f>IF(BJ6&lt;&gt;"",VLOOKUP(BJ6,C4:I52,7,FALSE),"")</f>
        <v/>
      </c>
      <c r="BS6" s="297" t="str">
        <f>IF(BJ6&lt;&gt;"",VLOOKUP(BJ6,C4:I52,5,FALSE),"")</f>
        <v/>
      </c>
      <c r="BT6" s="297" t="str">
        <f>IF(BJ6&lt;&gt;"",VLOOKUP(BJ6,C4:K52,9,FALSE),"")</f>
        <v/>
      </c>
      <c r="BU6" s="297" t="str">
        <f t="shared" ref="BU6:BU7" si="9">BQ6</f>
        <v/>
      </c>
      <c r="BV6" s="297" t="str">
        <f>IF(BJ6&lt;&gt;"",RANK(BU6,BU4:BU8),"")</f>
        <v/>
      </c>
      <c r="BW6" s="297" t="str">
        <f>IF(BJ6&lt;&gt;"",SUMPRODUCT((BU4:BU8=BU6)*(BP4:BP8&gt;BP6)),"")</f>
        <v/>
      </c>
      <c r="BX6" s="297" t="str">
        <f>IF(BJ6&lt;&gt;"",SUMPRODUCT((BU4:BU8=BU6)*(BP4:BP8=BP6)*(BN4:BN8&gt;BN6)),"")</f>
        <v/>
      </c>
      <c r="BY6" s="297" t="str">
        <f>IF(BJ6&lt;&gt;"",SUMPRODUCT((BU4:BU8=BU6)*(BP4:BP8=BP6)*(BN4:BN8=BN6)*(BR4:BR8&gt;BR6)),"")</f>
        <v/>
      </c>
      <c r="BZ6" s="297" t="str">
        <f>IF(BJ6&lt;&gt;"",SUMPRODUCT((BU4:BU8=BU6)*(BP4:BP8=BP6)*(BN4:BN8=BN6)*(BR4:BR8=BR6)*(BS4:BS8&gt;BS6)),"")</f>
        <v/>
      </c>
      <c r="CA6" s="297" t="str">
        <f>IF(BJ6&lt;&gt;"",SUMPRODUCT((BU4:BU8=BU6)*(BP4:BP8=BP6)*(BN4:BN8=BN6)*(BR4:BR8=BR6)*(BS4:BS8=BS6)*(BT4:BT8&gt;BT6)),"")</f>
        <v/>
      </c>
      <c r="CB6" s="297" t="str">
        <f>IF(BJ6&lt;&gt;"",SUM(BV6:CA6)+2,"")</f>
        <v/>
      </c>
      <c r="CC6" s="297" t="str">
        <f>IF(BJ6&lt;&gt;"",INDEX(BJ6:BJ8,MATCH(3,CB6:CB8,0),0),"")</f>
        <v/>
      </c>
      <c r="CX6" s="297" t="str">
        <f>IF(CC6&lt;&gt;"",CC6,IF(BI6&lt;&gt;"",BI6,IF(AO6&lt;&gt;"",AO6,O6)))</f>
        <v>Czechia</v>
      </c>
      <c r="CY6" s="297">
        <v>3</v>
      </c>
      <c r="CZ6" s="297">
        <v>4</v>
      </c>
      <c r="DA6" s="300" t="str">
        <f>Matches!F11</f>
        <v>USA</v>
      </c>
      <c r="DB6" s="300">
        <f>IF(DA2&lt;&gt;"",IF(AND(Matches!H11&lt;&gt;"",Matches!I11&lt;&gt;""),Matches!H11,0),"")</f>
        <v>0</v>
      </c>
      <c r="DC6" s="300">
        <f>IF(DA2&lt;&gt;"",IF(AND(Matches!H11&lt;&gt;"",Matches!I11&lt;&gt;""),Matches!I11,0),"")</f>
        <v>0</v>
      </c>
      <c r="DD6" s="300" t="str">
        <f>Matches!K11</f>
        <v>Paraguay</v>
      </c>
      <c r="DE6" s="300" t="str">
        <f>IF(AND(Matches!H11&lt;&gt;"",Matches!I11&lt;&gt;""),IF(DB6&gt;DC6,"W",IF(DB6=DC6,"D","L")),"")</f>
        <v/>
      </c>
      <c r="DF6" s="300" t="str">
        <f t="shared" si="0"/>
        <v/>
      </c>
      <c r="HH6" s="300"/>
      <c r="HI6" s="300"/>
      <c r="HJ6" s="300"/>
      <c r="HK6" s="300"/>
      <c r="HL6" s="300"/>
      <c r="HM6" s="300"/>
      <c r="LO6" s="300"/>
      <c r="LP6" s="300"/>
      <c r="LQ6" s="300"/>
      <c r="LR6" s="300"/>
      <c r="LS6" s="300"/>
      <c r="LT6" s="300"/>
      <c r="PV6" s="300"/>
      <c r="PW6" s="300"/>
      <c r="PX6" s="300"/>
      <c r="PY6" s="300"/>
      <c r="PZ6" s="300"/>
      <c r="QA6" s="300"/>
      <c r="UC6" s="300"/>
      <c r="UD6" s="300"/>
      <c r="UE6" s="300"/>
      <c r="UF6" s="300"/>
      <c r="UG6" s="300"/>
      <c r="UH6" s="300"/>
      <c r="YJ6" s="300"/>
      <c r="YK6" s="300"/>
      <c r="YL6" s="300"/>
      <c r="YM6" s="300"/>
      <c r="YN6" s="300"/>
      <c r="YO6" s="300"/>
      <c r="ACQ6" s="300"/>
      <c r="ACR6" s="300"/>
      <c r="ACS6" s="300"/>
      <c r="ACT6" s="300"/>
      <c r="ACU6" s="300"/>
      <c r="ACV6" s="300"/>
      <c r="AGX6" s="300"/>
      <c r="AGY6" s="300"/>
      <c r="AGZ6" s="300"/>
      <c r="AHA6" s="300"/>
      <c r="AHB6" s="300"/>
      <c r="AHC6" s="300"/>
      <c r="ALE6" s="300"/>
      <c r="ALF6" s="300"/>
      <c r="ALG6" s="300"/>
      <c r="ALH6" s="300"/>
      <c r="ALI6" s="300"/>
      <c r="ALJ6" s="300"/>
      <c r="APL6" s="300"/>
      <c r="APM6" s="300"/>
      <c r="APN6" s="300"/>
      <c r="APO6" s="300"/>
      <c r="APP6" s="300"/>
      <c r="APQ6" s="300"/>
      <c r="ATS6" s="300"/>
      <c r="ATT6" s="300"/>
      <c r="ATU6" s="300"/>
      <c r="ATV6" s="300"/>
      <c r="ATW6" s="300"/>
      <c r="ATX6" s="300"/>
      <c r="AXZ6" s="300"/>
      <c r="AYA6" s="300"/>
      <c r="AYB6" s="300"/>
      <c r="AYC6" s="300"/>
      <c r="AYD6" s="300"/>
      <c r="AYE6" s="300"/>
      <c r="BCG6" s="300"/>
      <c r="BCH6" s="300"/>
      <c r="BCI6" s="300"/>
      <c r="BCJ6" s="300"/>
      <c r="BCK6" s="300"/>
      <c r="BCL6" s="300"/>
      <c r="BGN6" s="300"/>
      <c r="BGO6" s="300"/>
      <c r="BGP6" s="300"/>
      <c r="BGQ6" s="300"/>
      <c r="BGR6" s="300"/>
      <c r="BGS6" s="300"/>
      <c r="BKU6" s="300"/>
      <c r="BKV6" s="300"/>
      <c r="BKW6" s="300"/>
      <c r="BKX6" s="300"/>
      <c r="BKY6" s="300"/>
      <c r="BKZ6" s="300"/>
      <c r="BPB6" s="300"/>
      <c r="BPC6" s="300"/>
      <c r="BPD6" s="300"/>
      <c r="BPE6" s="300"/>
      <c r="BPF6" s="300"/>
      <c r="BPG6" s="300"/>
      <c r="BTI6" s="300"/>
      <c r="BTJ6" s="300"/>
      <c r="BTK6" s="300"/>
      <c r="BTL6" s="300"/>
      <c r="BTM6" s="300"/>
      <c r="BTN6" s="300"/>
      <c r="BXP6" s="300"/>
      <c r="BXQ6" s="300"/>
      <c r="BXR6" s="300"/>
      <c r="BXS6" s="300"/>
      <c r="BXT6" s="300"/>
      <c r="BXU6" s="300"/>
      <c r="CBW6" s="300"/>
      <c r="CBX6" s="300"/>
      <c r="CBY6" s="300"/>
      <c r="CBZ6" s="300"/>
      <c r="CCA6" s="300"/>
      <c r="CCB6" s="300"/>
      <c r="CGD6" s="300"/>
      <c r="CGE6" s="300"/>
      <c r="CGF6" s="300"/>
      <c r="CGG6" s="300"/>
      <c r="CGH6" s="300"/>
      <c r="CGI6" s="300"/>
      <c r="CKK6" s="300"/>
      <c r="CKL6" s="300"/>
      <c r="CKM6" s="300"/>
      <c r="CKN6" s="300"/>
      <c r="CKO6" s="300"/>
      <c r="CKP6" s="300"/>
      <c r="COR6" s="300"/>
      <c r="COS6" s="300"/>
      <c r="COT6" s="300"/>
      <c r="COU6" s="300"/>
      <c r="COV6" s="300"/>
      <c r="COW6" s="300"/>
      <c r="CSY6" s="300"/>
      <c r="CSZ6" s="300"/>
      <c r="CTA6" s="300"/>
      <c r="CTB6" s="300"/>
      <c r="CTC6" s="300"/>
      <c r="CTD6" s="300"/>
      <c r="CXF6" s="300"/>
      <c r="CXG6" s="300"/>
      <c r="CXH6" s="300"/>
      <c r="CXI6" s="300"/>
      <c r="CXJ6" s="300"/>
      <c r="CXK6" s="300"/>
      <c r="DBM6" s="300"/>
      <c r="DBN6" s="300"/>
      <c r="DBO6" s="300"/>
      <c r="DBP6" s="300"/>
      <c r="DBQ6" s="300"/>
      <c r="DBR6" s="300"/>
      <c r="DFT6" s="300"/>
      <c r="DFU6" s="300"/>
      <c r="DFV6" s="300"/>
      <c r="DFW6" s="300"/>
      <c r="DFX6" s="300"/>
      <c r="DFY6" s="300"/>
      <c r="DKA6" s="300"/>
      <c r="DKB6" s="300"/>
      <c r="DKC6" s="300"/>
      <c r="DKD6" s="300"/>
      <c r="DKE6" s="300"/>
      <c r="DKF6" s="300"/>
      <c r="DOH6" s="300"/>
      <c r="DOI6" s="300"/>
      <c r="DOJ6" s="300"/>
      <c r="DOK6" s="300"/>
      <c r="DOL6" s="300"/>
      <c r="DOM6" s="300"/>
      <c r="DSO6" s="300"/>
      <c r="DSP6" s="300"/>
      <c r="DSQ6" s="300"/>
      <c r="DSR6" s="300"/>
      <c r="DSS6" s="300"/>
      <c r="DST6" s="300"/>
      <c r="DWV6" s="300"/>
      <c r="DWW6" s="300"/>
      <c r="DWX6" s="300"/>
      <c r="DWY6" s="300"/>
      <c r="DWZ6" s="300"/>
      <c r="DXA6" s="300"/>
      <c r="EBC6" s="300"/>
      <c r="EBD6" s="300"/>
      <c r="EBE6" s="300"/>
      <c r="EBF6" s="300"/>
      <c r="EBG6" s="300"/>
      <c r="EBH6" s="300"/>
      <c r="EFJ6" s="300"/>
      <c r="EFK6" s="300"/>
      <c r="EFL6" s="300"/>
      <c r="EFM6" s="300"/>
      <c r="EFN6" s="300"/>
      <c r="EFO6" s="300"/>
      <c r="EJQ6" s="300"/>
      <c r="EJR6" s="300"/>
      <c r="EJS6" s="300"/>
      <c r="EJT6" s="300"/>
      <c r="EJU6" s="300"/>
      <c r="EJV6" s="300"/>
      <c r="ENX6" s="300"/>
      <c r="ENY6" s="300"/>
      <c r="ENZ6" s="300"/>
      <c r="EOA6" s="300"/>
      <c r="EOB6" s="300"/>
      <c r="EOC6" s="300"/>
      <c r="ESE6" s="300"/>
      <c r="ESF6" s="300"/>
      <c r="ESG6" s="300"/>
      <c r="ESH6" s="300"/>
      <c r="ESI6" s="300"/>
      <c r="ESJ6" s="300"/>
      <c r="EWL6" s="300"/>
      <c r="EWM6" s="300"/>
      <c r="EWN6" s="300"/>
      <c r="EWO6" s="300"/>
      <c r="EWP6" s="300"/>
      <c r="EWQ6" s="300"/>
      <c r="FAS6" s="300"/>
      <c r="FAT6" s="300"/>
      <c r="FAU6" s="300"/>
      <c r="FAV6" s="300"/>
      <c r="FAW6" s="300"/>
      <c r="FAX6" s="300"/>
      <c r="FEZ6" s="300"/>
      <c r="FFA6" s="300"/>
      <c r="FFB6" s="300"/>
      <c r="FFC6" s="300"/>
      <c r="FFD6" s="300"/>
      <c r="FFE6" s="300"/>
      <c r="FJG6" s="300"/>
      <c r="FJH6" s="300"/>
      <c r="FJI6" s="300"/>
      <c r="FJJ6" s="300"/>
      <c r="FJK6" s="300"/>
      <c r="FJL6" s="300"/>
      <c r="FNN6" s="300"/>
      <c r="FNO6" s="300"/>
      <c r="FNP6" s="300"/>
      <c r="FNQ6" s="300"/>
      <c r="FNR6" s="300"/>
      <c r="FNS6" s="300"/>
      <c r="FRU6" s="300"/>
      <c r="FRV6" s="300"/>
      <c r="FRW6" s="300"/>
      <c r="FRX6" s="300"/>
      <c r="FRY6" s="300"/>
      <c r="FRZ6" s="300"/>
      <c r="FWB6" s="300"/>
      <c r="FWC6" s="300"/>
      <c r="FWD6" s="300"/>
      <c r="FWE6" s="300"/>
      <c r="FWF6" s="300"/>
      <c r="FWG6" s="300"/>
      <c r="GAI6" s="300"/>
      <c r="GAJ6" s="300"/>
      <c r="GAK6" s="300"/>
      <c r="GAL6" s="300"/>
      <c r="GAM6" s="300"/>
      <c r="GAN6" s="300"/>
      <c r="GEP6" s="300"/>
      <c r="GEQ6" s="300"/>
      <c r="GER6" s="300"/>
      <c r="GES6" s="300"/>
      <c r="GET6" s="300"/>
      <c r="GEU6" s="300"/>
      <c r="GIW6" s="300"/>
      <c r="GIX6" s="300"/>
      <c r="GIY6" s="300"/>
      <c r="GIZ6" s="300"/>
      <c r="GJA6" s="300"/>
      <c r="GJB6" s="300"/>
      <c r="GND6" s="300"/>
      <c r="GNE6" s="300"/>
      <c r="GNF6" s="300"/>
      <c r="GNG6" s="300"/>
      <c r="GNH6" s="300"/>
      <c r="GNI6" s="300"/>
      <c r="GRK6" s="300"/>
      <c r="GRL6" s="300"/>
      <c r="GRM6" s="300"/>
      <c r="GRN6" s="300"/>
      <c r="GRO6" s="300"/>
      <c r="GRP6" s="300"/>
      <c r="GVR6" s="300"/>
      <c r="GVS6" s="300"/>
      <c r="GVT6" s="300"/>
      <c r="GVU6" s="300"/>
      <c r="GVV6" s="300"/>
      <c r="GVW6" s="300"/>
      <c r="GZY6" s="300"/>
      <c r="GZZ6" s="300"/>
      <c r="HAA6" s="300"/>
      <c r="HAB6" s="300"/>
      <c r="HAC6" s="300"/>
      <c r="HAD6" s="300"/>
      <c r="HEF6" s="300"/>
      <c r="HEG6" s="300"/>
      <c r="HEH6" s="300"/>
      <c r="HEI6" s="300"/>
      <c r="HEJ6" s="300"/>
      <c r="HEK6" s="300"/>
      <c r="HIM6" s="300"/>
      <c r="HIN6" s="300"/>
      <c r="HIO6" s="300"/>
      <c r="HIP6" s="300"/>
      <c r="HIQ6" s="300"/>
      <c r="HIR6" s="300"/>
      <c r="HMT6" s="300"/>
      <c r="HMU6" s="300"/>
      <c r="HMV6" s="300"/>
      <c r="HMW6" s="300"/>
      <c r="HMX6" s="300"/>
      <c r="HMY6" s="300"/>
      <c r="HRA6" s="300"/>
      <c r="HRB6" s="300"/>
      <c r="HRC6" s="300"/>
      <c r="HRD6" s="300"/>
      <c r="HRE6" s="300"/>
      <c r="HRF6" s="300"/>
      <c r="HVH6" s="300"/>
      <c r="HVI6" s="300"/>
      <c r="HVJ6" s="300"/>
      <c r="HVK6" s="300"/>
      <c r="HVL6" s="300"/>
      <c r="HVM6" s="300"/>
      <c r="HZO6" s="300"/>
      <c r="HZP6" s="300"/>
      <c r="HZQ6" s="300"/>
      <c r="HZR6" s="300"/>
      <c r="HZS6" s="300"/>
      <c r="HZT6" s="300"/>
      <c r="IDV6" s="300"/>
      <c r="IDW6" s="300"/>
      <c r="IDX6" s="300"/>
      <c r="IDY6" s="300"/>
      <c r="IDZ6" s="300"/>
      <c r="IEA6" s="300"/>
      <c r="IIC6" s="300"/>
      <c r="IID6" s="300"/>
      <c r="IIE6" s="300"/>
      <c r="IIF6" s="300"/>
      <c r="IIG6" s="300"/>
      <c r="IIH6" s="300"/>
      <c r="IMJ6" s="300"/>
      <c r="IMK6" s="300"/>
      <c r="IML6" s="300"/>
      <c r="IMM6" s="300"/>
      <c r="IMN6" s="300"/>
      <c r="IMO6" s="300"/>
      <c r="IQQ6" s="300"/>
      <c r="IQR6" s="300"/>
      <c r="IQS6" s="300"/>
      <c r="IQT6" s="300"/>
      <c r="IQU6" s="300"/>
      <c r="IQV6" s="300"/>
      <c r="IUX6" s="300"/>
      <c r="IUY6" s="300"/>
      <c r="IUZ6" s="300"/>
      <c r="IVA6" s="300"/>
      <c r="IVB6" s="300"/>
      <c r="IVC6" s="300"/>
      <c r="IZE6" s="300"/>
      <c r="IZF6" s="300"/>
      <c r="IZG6" s="300"/>
      <c r="IZH6" s="300"/>
      <c r="IZI6" s="300"/>
      <c r="IZJ6" s="300"/>
      <c r="JDL6" s="300"/>
      <c r="JDM6" s="300"/>
      <c r="JDN6" s="300"/>
      <c r="JDO6" s="300"/>
      <c r="JDP6" s="300"/>
      <c r="JDQ6" s="300"/>
      <c r="JHS6" s="300"/>
      <c r="JHT6" s="300"/>
      <c r="JHU6" s="300"/>
      <c r="JHV6" s="300"/>
      <c r="JHW6" s="300"/>
      <c r="JHX6" s="300"/>
      <c r="JLZ6" s="300"/>
      <c r="JMA6" s="300"/>
      <c r="JMB6" s="300"/>
      <c r="JMC6" s="300"/>
      <c r="JMD6" s="300"/>
      <c r="JME6" s="300"/>
      <c r="JQG6" s="300"/>
      <c r="JQH6" s="300"/>
      <c r="JQI6" s="300"/>
      <c r="JQJ6" s="300"/>
      <c r="JQK6" s="300"/>
      <c r="JQL6" s="300"/>
      <c r="JUN6" s="300"/>
      <c r="JUO6" s="300"/>
      <c r="JUP6" s="300"/>
      <c r="JUQ6" s="300"/>
      <c r="JUR6" s="300"/>
      <c r="JUS6" s="300"/>
      <c r="JYU6" s="300"/>
      <c r="JYV6" s="300"/>
      <c r="JYW6" s="300"/>
      <c r="JYX6" s="300"/>
      <c r="JYY6" s="300"/>
      <c r="JYZ6" s="300"/>
      <c r="KDB6" s="300"/>
      <c r="KDC6" s="300"/>
      <c r="KDD6" s="300"/>
      <c r="KDE6" s="300"/>
      <c r="KDF6" s="300"/>
      <c r="KDG6" s="300"/>
      <c r="KHI6" s="300"/>
      <c r="KHJ6" s="300"/>
      <c r="KHK6" s="300"/>
      <c r="KHL6" s="300"/>
      <c r="KHM6" s="300"/>
      <c r="KHN6" s="300"/>
      <c r="KLP6" s="300"/>
      <c r="KLQ6" s="300"/>
      <c r="KLR6" s="300"/>
      <c r="KLS6" s="300"/>
      <c r="KLT6" s="300"/>
      <c r="KLU6" s="300"/>
      <c r="KPW6" s="300"/>
      <c r="KPX6" s="300"/>
      <c r="KPY6" s="300"/>
      <c r="KPZ6" s="300"/>
      <c r="KQA6" s="300"/>
      <c r="KQB6" s="300"/>
      <c r="KUD6" s="300"/>
      <c r="KUE6" s="300"/>
      <c r="KUF6" s="300"/>
      <c r="KUG6" s="300"/>
      <c r="KUH6" s="300"/>
      <c r="KUI6" s="300"/>
      <c r="KYK6" s="300"/>
      <c r="KYL6" s="300"/>
      <c r="KYM6" s="300"/>
      <c r="KYN6" s="300"/>
      <c r="KYO6" s="300"/>
      <c r="KYP6" s="300"/>
      <c r="LCR6" s="300"/>
      <c r="LCS6" s="300"/>
      <c r="LCT6" s="300"/>
      <c r="LCU6" s="300"/>
      <c r="LCV6" s="300"/>
      <c r="LCW6" s="300"/>
      <c r="LGY6" s="300"/>
      <c r="LGZ6" s="300"/>
      <c r="LHA6" s="300"/>
      <c r="LHB6" s="300"/>
      <c r="LHC6" s="300"/>
      <c r="LHD6" s="300"/>
      <c r="LLF6" s="300"/>
      <c r="LLG6" s="300"/>
      <c r="LLH6" s="300"/>
      <c r="LLI6" s="300"/>
      <c r="LLJ6" s="300"/>
      <c r="LLK6" s="300"/>
      <c r="LPM6" s="300"/>
      <c r="LPN6" s="300"/>
      <c r="LPO6" s="300"/>
      <c r="LPP6" s="300"/>
      <c r="LPQ6" s="300"/>
      <c r="LPR6" s="300"/>
      <c r="LTT6" s="300"/>
      <c r="LTU6" s="300"/>
      <c r="LTV6" s="300"/>
      <c r="LTW6" s="300"/>
      <c r="LTX6" s="300"/>
      <c r="LTY6" s="300"/>
      <c r="LYA6" s="300"/>
      <c r="LYB6" s="300"/>
      <c r="LYC6" s="300"/>
      <c r="LYD6" s="300"/>
      <c r="LYE6" s="300"/>
      <c r="LYF6" s="300"/>
      <c r="MCH6" s="300"/>
      <c r="MCI6" s="300"/>
      <c r="MCJ6" s="300"/>
      <c r="MCK6" s="300"/>
      <c r="MCL6" s="300"/>
      <c r="MCM6" s="300"/>
      <c r="MGO6" s="300"/>
      <c r="MGP6" s="300"/>
      <c r="MGQ6" s="300"/>
      <c r="MGR6" s="300"/>
      <c r="MGS6" s="300"/>
      <c r="MGT6" s="300"/>
      <c r="MKV6" s="300"/>
      <c r="MKW6" s="300"/>
      <c r="MKX6" s="300"/>
      <c r="MKY6" s="300"/>
      <c r="MKZ6" s="300"/>
      <c r="MLA6" s="300"/>
      <c r="MPC6" s="300"/>
      <c r="MPD6" s="300"/>
      <c r="MPE6" s="300"/>
      <c r="MPF6" s="300"/>
      <c r="MPG6" s="300"/>
      <c r="MPH6" s="300"/>
      <c r="MTJ6" s="300"/>
      <c r="MTK6" s="300"/>
      <c r="MTL6" s="300"/>
      <c r="MTM6" s="300"/>
      <c r="MTN6" s="300"/>
      <c r="MTO6" s="300"/>
      <c r="MXQ6" s="300"/>
      <c r="MXR6" s="300"/>
      <c r="MXS6" s="300"/>
      <c r="MXT6" s="300"/>
      <c r="MXU6" s="300"/>
      <c r="MXV6" s="300"/>
      <c r="NBX6" s="300"/>
      <c r="NBY6" s="300"/>
      <c r="NBZ6" s="300"/>
      <c r="NCA6" s="300"/>
      <c r="NCB6" s="300"/>
      <c r="NCC6" s="300"/>
      <c r="NGE6" s="300"/>
      <c r="NGF6" s="300"/>
      <c r="NGG6" s="300"/>
      <c r="NGH6" s="300"/>
      <c r="NGI6" s="300"/>
      <c r="NGJ6" s="300"/>
      <c r="NKL6" s="300"/>
      <c r="NKM6" s="300"/>
      <c r="NKN6" s="300"/>
      <c r="NKO6" s="300"/>
      <c r="NKP6" s="300"/>
      <c r="NKQ6" s="300"/>
      <c r="NOS6" s="300"/>
      <c r="NOT6" s="300"/>
      <c r="NOU6" s="300"/>
      <c r="NOV6" s="300"/>
      <c r="NOW6" s="300"/>
      <c r="NOX6" s="300"/>
      <c r="NSZ6" s="300"/>
      <c r="NTA6" s="300"/>
      <c r="NTB6" s="300"/>
      <c r="NTC6" s="300"/>
      <c r="NTD6" s="300"/>
      <c r="NTE6" s="300"/>
      <c r="NXG6" s="300"/>
      <c r="NXH6" s="300"/>
      <c r="NXI6" s="300"/>
      <c r="NXJ6" s="300"/>
      <c r="NXK6" s="300"/>
      <c r="NXL6" s="300"/>
      <c r="OBN6" s="300"/>
      <c r="OBO6" s="300"/>
      <c r="OBP6" s="300"/>
      <c r="OBQ6" s="300"/>
      <c r="OBR6" s="300"/>
      <c r="OBS6" s="300"/>
      <c r="OFU6" s="300"/>
      <c r="OFV6" s="300"/>
      <c r="OFW6" s="300"/>
      <c r="OFX6" s="300"/>
      <c r="OFY6" s="300"/>
      <c r="OFZ6" s="300"/>
      <c r="OKB6" s="300"/>
      <c r="OKC6" s="300"/>
      <c r="OKD6" s="300"/>
      <c r="OKE6" s="300"/>
      <c r="OKF6" s="300"/>
      <c r="OKG6" s="300"/>
      <c r="OOI6" s="300"/>
      <c r="OOJ6" s="300"/>
      <c r="OOK6" s="300"/>
      <c r="OOL6" s="300"/>
      <c r="OOM6" s="300"/>
      <c r="OON6" s="300"/>
      <c r="OSP6" s="300"/>
      <c r="OSQ6" s="300"/>
      <c r="OSR6" s="300"/>
      <c r="OSS6" s="300"/>
      <c r="OST6" s="300"/>
      <c r="OSU6" s="300"/>
      <c r="OWW6" s="300"/>
      <c r="OWX6" s="300"/>
      <c r="OWY6" s="300"/>
      <c r="OWZ6" s="300"/>
      <c r="OXA6" s="300"/>
      <c r="OXB6" s="300"/>
      <c r="PBD6" s="300"/>
      <c r="PBE6" s="300"/>
      <c r="PBF6" s="300"/>
      <c r="PBG6" s="300"/>
      <c r="PBH6" s="300"/>
      <c r="PBI6" s="300"/>
      <c r="PFK6" s="300"/>
      <c r="PFL6" s="300"/>
      <c r="PFM6" s="300"/>
      <c r="PFN6" s="300"/>
      <c r="PFO6" s="300"/>
      <c r="PFP6" s="300"/>
      <c r="PJR6" s="300"/>
      <c r="PJS6" s="300"/>
      <c r="PJT6" s="300"/>
      <c r="PJU6" s="300"/>
      <c r="PJV6" s="300"/>
      <c r="PJW6" s="300"/>
      <c r="PNY6" s="300"/>
      <c r="PNZ6" s="300"/>
      <c r="POA6" s="300"/>
      <c r="POB6" s="300"/>
      <c r="POC6" s="300"/>
      <c r="POD6" s="300"/>
      <c r="PSF6" s="300"/>
      <c r="PSG6" s="300"/>
      <c r="PSH6" s="300"/>
      <c r="PSI6" s="300"/>
      <c r="PSJ6" s="300"/>
      <c r="PSK6" s="300"/>
    </row>
    <row r="7" spans="1:11321" x14ac:dyDescent="0.25">
      <c r="A7" s="302">
        <f>Setup!E9+100</f>
        <v>143</v>
      </c>
      <c r="B7" s="297">
        <f>VLOOKUP(C7,CX4:CY8,2,FALSE)</f>
        <v>3</v>
      </c>
      <c r="C7" s="298" t="str">
        <f>Setup!D9</f>
        <v>Czechia</v>
      </c>
      <c r="D7" s="297">
        <f>SUMPRODUCT((DA3:DA105=C7)*(DE3:DE105="W"))+SUMPRODUCT((DD3:DD105=C7)*(DF3:DF105="W"))</f>
        <v>0</v>
      </c>
      <c r="E7" s="297">
        <f>SUMPRODUCT((DA3:DA105=C7)*(DE3:DE105="D"))+SUMPRODUCT((DD3:DD105=C7)*(DF3:DF105="D"))</f>
        <v>0</v>
      </c>
      <c r="F7" s="297">
        <f>SUMPRODUCT((DA3:DA105=C7)*(DE3:DE105="L"))+SUMPRODUCT((DD3:DD105=C7)*(DF3:DF105="L"))</f>
        <v>0</v>
      </c>
      <c r="G7" s="297">
        <f>SUMIF(DA3:DA123,C7,DB3:DB123)+SUMIF(DD3:DD123,C7,DC3:DC123)</f>
        <v>0</v>
      </c>
      <c r="H7" s="297">
        <f>SUMIF(DD3:DD123,C7,DB3:DB123)+SUMIF(DA3:DA123,C7,DC3:DC123)</f>
        <v>0</v>
      </c>
      <c r="I7" s="297">
        <f t="shared" si="1"/>
        <v>1000</v>
      </c>
      <c r="J7" s="297">
        <f t="shared" si="2"/>
        <v>0</v>
      </c>
      <c r="K7" s="297">
        <f>IF(Setup!F9&lt;&gt;"",Setup!F9,-A7)</f>
        <v>-143</v>
      </c>
      <c r="L7" s="297">
        <f>IF(COUNTIF(J4:J8,4)&lt;&gt;4,RANK(J7,J4:J8),J86)</f>
        <v>1</v>
      </c>
      <c r="N7" s="297">
        <f>SUMPRODUCT((L4:L7=L7)*(K4:K7&lt;K7))+L7</f>
        <v>2</v>
      </c>
      <c r="O7" s="298" t="str">
        <f>INDEX(C4:C8,MATCH(4,N4:N8,0),0)</f>
        <v>Mexico</v>
      </c>
      <c r="P7" s="297">
        <f>INDEX(L4:L8,MATCH(O7,C4:C8,0),0)</f>
        <v>1</v>
      </c>
      <c r="Q7" s="297" t="str">
        <f>IF(AND(Q6&lt;&gt;"",P7=1),O7,"")</f>
        <v>Mexico</v>
      </c>
      <c r="R7" s="297" t="str">
        <f>IF(AND(R6&lt;&gt;"",P8=2),O8,"")</f>
        <v/>
      </c>
      <c r="V7" s="297" t="str">
        <f t="shared" si="3"/>
        <v>Mexico</v>
      </c>
      <c r="W7" s="297">
        <f>SUMPRODUCT((DA3:DA105=V7)*(DD3:DD105=V8)*(DE3:DE105="W"))+SUMPRODUCT((DA3:DA105=V7)*(DD3:DD105=V4)*(DE3:DE105="W"))+SUMPRODUCT((DA3:DA105=V7)*(DD3:DD105=V5)*(DE3:DE105="W"))+SUMPRODUCT((DA3:DA105=V7)*(DD3:DD105=V6)*(DE3:DE105="W"))+SUMPRODUCT((DA3:DA105=V8)*(DD3:DD105=V7)*(DF3:DF105="W"))+SUMPRODUCT((DA3:DA105=V4)*(DD3:DD105=V7)*(DF3:DF105="W"))+SUMPRODUCT((DA3:DA105=V5)*(DD3:DD105=V7)*(DF3:DF105="W"))+SUMPRODUCT((DA3:DA105=V6)*(DD3:DD105=V7)*(DF3:DF105="W"))</f>
        <v>0</v>
      </c>
      <c r="X7" s="297">
        <f>SUMPRODUCT((DA3:DA105=V7)*(DD3:DD105=V8)*(DE3:DE105="D"))+SUMPRODUCT((DA3:DA105=V7)*(DD3:DD105=V4)*(DE3:DE105="D"))+SUMPRODUCT((DA3:DA105=V7)*(DD3:DD105=V5)*(DE3:DE105="D"))+SUMPRODUCT((DA3:DA105=V7)*(DD3:DD105=V6)*(DE3:DE105="D"))+SUMPRODUCT((DA3:DA105=V8)*(DD3:DD105=V7)*(DE3:DE105="D"))+SUMPRODUCT((DA3:DA105=V4)*(DD3:DD105=V7)*(DE3:DE105="D"))+SUMPRODUCT((DA3:DA105=V5)*(DD3:DD105=V7)*(DE3:DE105="D"))+SUMPRODUCT((DA3:DA105=V6)*(DD3:DD105=V7)*(DE3:DE105="D"))</f>
        <v>0</v>
      </c>
      <c r="Y7" s="297">
        <f>SUMPRODUCT((DA3:DA105=V7)*(DD3:DD105=V8)*(DE3:DE105="L"))+SUMPRODUCT((DA3:DA105=V7)*(DD3:DD105=V4)*(DE3:DE105="L"))+SUMPRODUCT((DA3:DA105=V7)*(DD3:DD105=V5)*(DE3:DE105="L"))+SUMPRODUCT((DA3:DA105=V7)*(DD3:DD105=V6)*(DE3:DE105="L"))+SUMPRODUCT((DA3:DA105=V8)*(DD3:DD105=V7)*(DF3:DF105="L"))+SUMPRODUCT((DA3:DA105=V4)*(DD3:DD105=V7)*(DF3:DF105="L"))+SUMPRODUCT((DA3:DA105=V5)*(DD3:DD105=V7)*(DF3:DF105="L"))+SUMPRODUCT((DA3:DA105=V6)*(DD3:DD105=V7)*(DF3:DF105="L"))</f>
        <v>0</v>
      </c>
      <c r="Z7" s="297">
        <f>SUMPRODUCT((DA3:DA105=V7)*(DD3:DD105=V8)*DB3:DB105)+SUMPRODUCT((DA3:DA105=V7)*(DD3:DD105=V4)*DB3:DB105)+SUMPRODUCT((DA3:DA105=V7)*(DD3:DD105=V5)*DB3:DB105)+SUMPRODUCT((DA3:DA105=V7)*(DD3:DD105=V6)*DB3:DB105)+SUMPRODUCT((DA3:DA105=V8)*(DD3:DD105=V7)*DC3:DC105)+SUMPRODUCT((DA3:DA105=V4)*(DD3:DD105=V7)*DC3:DC105)+SUMPRODUCT((DA3:DA105=V5)*(DD3:DD105=V7)*DC3:DC105)+SUMPRODUCT((DA3:DA105=V6)*(DD3:DD105=V7)*DC3:DC105)</f>
        <v>0</v>
      </c>
      <c r="AA7" s="297">
        <f>SUMPRODUCT((DA3:DA105=V7)*(DD3:DD105=V8)*DC3:DC105)+SUMPRODUCT((DA3:DA105=V7)*(DD3:DD105=V4)*DC3:DC105)+SUMPRODUCT((DA3:DA105=V7)*(DD3:DD105=V5)*DC3:DC105)+SUMPRODUCT((DA3:DA105=V7)*(DD3:DD105=V6)*DC3:DC105)+SUMPRODUCT((DA3:DA105=V8)*(DD3:DD105=V7)*DB3:DB105)+SUMPRODUCT((DA3:DA105=V4)*(DD3:DD105=V7)*DB3:DB105)+SUMPRODUCT((DA3:DA105=V5)*(DD3:DD105=V7)*DB3:DB105)+SUMPRODUCT((DA3:DA105=V6)*(DD3:DD105=V7)*DB3:DB105)</f>
        <v>0</v>
      </c>
      <c r="AB7" s="297">
        <f>Z7-AA7+1000</f>
        <v>1000</v>
      </c>
      <c r="AC7" s="297">
        <f t="shared" si="4"/>
        <v>0</v>
      </c>
      <c r="AD7" s="297">
        <f>IF(V7&lt;&gt;"",VLOOKUP(V7,C4:I52,7,FALSE),"")</f>
        <v>1000</v>
      </c>
      <c r="AE7" s="297">
        <f>IF(V7&lt;&gt;"",VLOOKUP(V7,C4:I52,5,FALSE),"")</f>
        <v>0</v>
      </c>
      <c r="AF7" s="297">
        <f>IF(V7&lt;&gt;"",VLOOKUP(V7,C4:K52,9,FALSE),"")</f>
        <v>-116</v>
      </c>
      <c r="AG7" s="297">
        <f t="shared" si="5"/>
        <v>0</v>
      </c>
      <c r="AH7" s="297">
        <f>IF(V7&lt;&gt;"",RANK(AG7,AG4:AG8),"")</f>
        <v>1</v>
      </c>
      <c r="AI7" s="297">
        <f>IF(V7&lt;&gt;"",SUMPRODUCT((AG4:AG8=AG7)*(AB4:AB8&gt;AB7)),"")</f>
        <v>0</v>
      </c>
      <c r="AJ7" s="297">
        <f>IF(V7&lt;&gt;"",SUMPRODUCT((AG4:AG8=AG7)*(AB4:AB8=AB7)*(Z4:Z8&gt;Z7)),"")</f>
        <v>0</v>
      </c>
      <c r="AK7" s="297">
        <f>IF(V7&lt;&gt;"",SUMPRODUCT((AG4:AG8=AG7)*(AB4:AB8=AB7)*(Z4:Z8=Z7)*(AD4:AD8&gt;AD7)),"")</f>
        <v>0</v>
      </c>
      <c r="AL7" s="297">
        <f>IF(V7&lt;&gt;"",SUMPRODUCT((AG4:AG8=AG7)*(AB4:AB8=AB7)*(Z4:Z8=Z7)*(AD4:AD8=AD7)*(AE4:AE8&gt;AE7)),"")</f>
        <v>0</v>
      </c>
      <c r="AM7" s="297">
        <f>IF(V7&lt;&gt;"",SUMPRODUCT((AG4:AG8=AG7)*(AB4:AB8=AB7)*(Z4:Z8=Z7)*(AD4:AD8=AD7)*(AE4:AE8=AE7)*(AF4:AF8&gt;AF7)),"")</f>
        <v>0</v>
      </c>
      <c r="AN7" s="297">
        <f>IF(V7&lt;&gt;"",IF(SUM(X4:X7)=12,SUM(AH7:AM7),IF(AN86&lt;&gt;"",IF(U82=3,AN86,AN86+U82),SUM(AH7:AM7))),"")</f>
        <v>1</v>
      </c>
      <c r="AO7" s="297" t="str">
        <f>IF(V7&lt;&gt;"",INDEX(V4:V8,MATCH(4,AN4:AN8,0),0),"")</f>
        <v>South Africa</v>
      </c>
      <c r="AP7" s="297" t="str">
        <f>IF(R6&lt;&gt;"",R6,"")</f>
        <v/>
      </c>
      <c r="AQ7" s="297">
        <f>SUMPRODUCT((DA3:DA105=AP7)*(DD3:DD105=AP8)*(DE3:DE105="W"))+SUMPRODUCT((DA3:DA105=AP7)*(DD3:DD105=AP5)*(DE3:DE105="W"))+SUMPRODUCT((DA3:DA105=AP7)*(DD3:DD105=AP6)*(DE3:DE105="W"))+SUMPRODUCT((DA3:DA105=AP8)*(DD3:DD105=AP7)*(DF3:DF105="W"))+SUMPRODUCT((DA3:DA105=AP5)*(DD3:DD105=AP7)*(DF3:DF105="W"))+SUMPRODUCT((DA3:DA105=AP6)*(DD3:DD105=AP7)*(DF3:DF105="W"))</f>
        <v>0</v>
      </c>
      <c r="AR7" s="297">
        <f>SUMPRODUCT((DA3:DA105=AP7)*(DD3:DD105=AP8)*(DE3:DE105="D"))+SUMPRODUCT((DA3:DA105=AP7)*(DD3:DD105=AP5)*(DE3:DE105="D"))+SUMPRODUCT((DA3:DA105=AP7)*(DD3:DD105=AP6)*(DE3:DE105="D"))+SUMPRODUCT((DA3:DA105=AP8)*(DD3:DD105=AP7)*(DE3:DE105="D"))+SUMPRODUCT((DA3:DA105=AP5)*(DD3:DD105=AP7)*(DE3:DE105="D"))+SUMPRODUCT((DA3:DA105=AP6)*(DD3:DD105=AP7)*(DE3:DE105="D"))</f>
        <v>0</v>
      </c>
      <c r="AS7" s="297">
        <f>SUMPRODUCT((DA3:DA105=AP7)*(DD3:DD105=AP8)*(DE3:DE105="L"))+SUMPRODUCT((DA3:DA105=AP7)*(DD3:DD105=AP5)*(DE3:DE105="L"))+SUMPRODUCT((DA3:DA105=AP7)*(DD3:DD105=AP6)*(DE3:DE105="L"))+SUMPRODUCT((DA3:DA105=AP8)*(DD3:DD105=AP7)*(DF3:DF105="L"))+SUMPRODUCT((DA3:DA105=AP5)*(DD3:DD105=AP7)*(DF3:DF105="L"))+SUMPRODUCT((DA3:DA105=AP6)*(DD3:DD105=AP7)*(DF3:DF105="L"))</f>
        <v>0</v>
      </c>
      <c r="AT7" s="297">
        <f>SUMPRODUCT((DA3:DA105=AP7)*(DD3:DD105=AP8)*DB3:DB105)+SUMPRODUCT((DA3:DA105=AP7)*(DD3:DD105=AP4)*DB3:DB105)+SUMPRODUCT((DA3:DA105=AP7)*(DD3:DD105=AP5)*DB3:DB105)+SUMPRODUCT((DA3:DA105=AP7)*(DD3:DD105=AP6)*DB3:DB105)+SUMPRODUCT((DA3:DA105=AP8)*(DD3:DD105=AP7)*DC3:DC105)+SUMPRODUCT((DA3:DA105=AP4)*(DD3:DD105=AP7)*DC3:DC105)+SUMPRODUCT((DA3:DA105=AP5)*(DD3:DD105=AP7)*DC3:DC105)+SUMPRODUCT((DA3:DA105=AP6)*(DD3:DD105=AP7)*DC3:DC105)</f>
        <v>0</v>
      </c>
      <c r="AU7" s="297">
        <f>SUMPRODUCT((DA3:DA105=AP7)*(DD3:DD105=AP8)*DC3:DC105)+SUMPRODUCT((DA3:DA105=AP7)*(DD3:DD105=AP4)*DC3:DC105)+SUMPRODUCT((DA3:DA105=AP7)*(DD3:DD105=AP5)*DC3:DC105)+SUMPRODUCT((DA3:DA105=AP7)*(DD3:DD105=AP6)*DC3:DC105)+SUMPRODUCT((DA3:DA105=AP8)*(DD3:DD105=AP7)*DB3:DB105)+SUMPRODUCT((DA3:DA105=AP4)*(DD3:DD105=AP7)*DB3:DB105)+SUMPRODUCT((DA3:DA105=AP5)*(DD3:DD105=AP7)*DB3:DB105)+SUMPRODUCT((DA3:DA105=AP6)*(DD3:DD105=AP7)*DB3:DB105)</f>
        <v>0</v>
      </c>
      <c r="AV7" s="297">
        <f>AT7-AU7+1000</f>
        <v>1000</v>
      </c>
      <c r="AW7" s="297" t="str">
        <f t="shared" si="6"/>
        <v/>
      </c>
      <c r="AX7" s="297" t="str">
        <f>IF(AP7&lt;&gt;"",VLOOKUP(AP7,C4:I52,7,FALSE),"")</f>
        <v/>
      </c>
      <c r="AY7" s="297" t="str">
        <f>IF(AP7&lt;&gt;"",VLOOKUP(AP7,C4:I52,5,FALSE),"")</f>
        <v/>
      </c>
      <c r="AZ7" s="297" t="str">
        <f>IF(AP7&lt;&gt;"",VLOOKUP(AP7,C4:K52,9,FALSE),"")</f>
        <v/>
      </c>
      <c r="BA7" s="297" t="str">
        <f t="shared" si="7"/>
        <v/>
      </c>
      <c r="BB7" s="297" t="str">
        <f>IF(AP7&lt;&gt;"",RANK(BA7,BA4:BA8),"")</f>
        <v/>
      </c>
      <c r="BC7" s="297" t="str">
        <f>IF(AP7&lt;&gt;"",SUMPRODUCT((BA4:BA8=BA7)*(AV4:AV8&gt;AV7)),"")</f>
        <v/>
      </c>
      <c r="BD7" s="297" t="str">
        <f>IF(AP7&lt;&gt;"",SUMPRODUCT((BA4:BA8=BA7)*(AV4:AV8=AV7)*(AT4:AT8&gt;AT7)),"")</f>
        <v/>
      </c>
      <c r="BE7" s="297" t="str">
        <f>IF(AP7&lt;&gt;"",SUMPRODUCT((BA4:BA8=BA7)*(AV4:AV8=AV7)*(AT4:AT8=AT7)*(AX4:AX8&gt;AX7)),"")</f>
        <v/>
      </c>
      <c r="BF7" s="297" t="str">
        <f>IF(AP7&lt;&gt;"",SUMPRODUCT((BA4:BA8=BA7)*(AV4:AV8=AV7)*(AT4:AT8=AT7)*(AX4:AX8=AX7)*(AY4:AY8&gt;AY7)),"")</f>
        <v/>
      </c>
      <c r="BG7" s="297" t="str">
        <f>IF(AP7&lt;&gt;"",SUMPRODUCT((BA4:BA8=BA7)*(AV4:AV8=AV7)*(AT4:AT8=AT7)*(AX4:AX8=AX7)*(AY4:AY8=AY7)*(AZ4:AZ8&gt;AZ7)),"")</f>
        <v/>
      </c>
      <c r="BH7" s="297" t="str">
        <f>IF(AP7&lt;&gt;"",IF(BH86&lt;&gt;"",IF(AO82=3,BH86,BH86+AO82),SUM(BB7:BG7)+1),"")</f>
        <v/>
      </c>
      <c r="BI7" s="297" t="str">
        <f>IF(AP7&lt;&gt;"",INDEX(AP5:AP8,MATCH(4,BH5:BH8,0),0),"")</f>
        <v/>
      </c>
      <c r="BJ7" s="297" t="str">
        <f>IF(S5&lt;&gt;"",S5,"")</f>
        <v/>
      </c>
      <c r="BK7" s="297">
        <f>SUMPRODUCT((DA3:DA105=BJ7)*(DD3:DD105=BJ8)*(DE3:DE105="W"))+SUMPRODUCT((DA3:DA105=BJ7)*(DD3:DD105=BJ9)*(DE3:DE105="W"))+SUMPRODUCT((DA3:DA105=BJ7)*(DD3:DD105=BJ6)*(DE3:DE105="W"))+SUMPRODUCT((DA3:DA105=BJ8)*(DD3:DD105=BJ7)*(DF3:DF105="W"))+SUMPRODUCT((DA3:DA105=BJ9)*(DD3:DD105=BJ7)*(DF3:DF105="W"))+SUMPRODUCT((DA3:DA105=BJ6)*(DD3:DD105=BJ7)*(DF3:DF105="W"))</f>
        <v>0</v>
      </c>
      <c r="BL7" s="297">
        <f>SUMPRODUCT((DA3:DA105=BJ7)*(DD3:DD105=BJ8)*(DE3:DE105="D"))+SUMPRODUCT((DA3:DA105=BJ7)*(DD3:DD105=BJ9)*(DE3:DE105="D"))+SUMPRODUCT((DA3:DA105=BJ7)*(DD3:DD105=BJ6)*(DE3:DE105="D"))+SUMPRODUCT((DA3:DA105=BJ8)*(DD3:DD105=BJ7)*(DE3:DE105="D"))+SUMPRODUCT((DA3:DA105=BJ9)*(DD3:DD105=BJ7)*(DE3:DE105="D"))+SUMPRODUCT((DA3:DA105=BJ6)*(DD3:DD105=BJ7)*(DE3:DE105="D"))</f>
        <v>0</v>
      </c>
      <c r="BM7" s="297">
        <f>SUMPRODUCT((DA3:DA105=BJ7)*(DD3:DD105=BJ8)*(DE3:DE105="L"))+SUMPRODUCT((DA3:DA105=BJ7)*(DD3:DD105=BJ9)*(DE3:DE105="L"))+SUMPRODUCT((DA3:DA105=BJ7)*(DD3:DD105=BJ6)*(DE3:DE105="L"))+SUMPRODUCT((DA3:DA105=BJ8)*(DD3:DD105=BJ7)*(DF3:DF105="L"))+SUMPRODUCT((DA3:DA105=BJ9)*(DD3:DD105=BJ7)*(DF3:DF105="L"))+SUMPRODUCT((DA3:DA105=BJ6)*(DD3:DD105=BJ7)*(DF3:DF105="L"))</f>
        <v>0</v>
      </c>
      <c r="BN7" s="297">
        <f>SUMPRODUCT((DA3:DA105=BJ7)*(DD3:DD105=BJ8)*DB3:DB105)+SUMPRODUCT((DA3:DA105=BJ7)*(DD3:DD105=BJ4)*DB3:DB105)+SUMPRODUCT((DA3:DA105=BJ7)*(DD3:DD105=BJ5)*DB3:DB105)+SUMPRODUCT((DA3:DA105=BJ7)*(DD3:DD105=BJ6)*DB3:DB105)+SUMPRODUCT((DA3:DA105=BJ8)*(DD3:DD105=BJ7)*DC3:DC105)+SUMPRODUCT((DA3:DA105=BJ4)*(DD3:DD105=BJ7)*DC3:DC105)+SUMPRODUCT((DA3:DA105=BJ5)*(DD3:DD105=BJ7)*DC3:DC105)+SUMPRODUCT((DA3:DA105=BJ6)*(DD3:DD105=BJ7)*DC3:DC105)</f>
        <v>0</v>
      </c>
      <c r="BO7" s="297">
        <f>SUMPRODUCT((DA3:DA105=BJ7)*(DD3:DD105=BJ8)*DC3:DC105)+SUMPRODUCT((DA3:DA105=BJ7)*(DD3:DD105=BJ4)*DC3:DC105)+SUMPRODUCT((DA3:DA105=BJ7)*(DD3:DD105=BJ5)*DC3:DC105)+SUMPRODUCT((DA3:DA105=BJ7)*(DD3:DD105=BJ6)*DC3:DC105)+SUMPRODUCT((DA3:DA105=BJ8)*(DD3:DD105=BJ7)*DB3:DB105)+SUMPRODUCT((DA3:DA105=BJ4)*(DD3:DD105=BJ7)*DB3:DB105)+SUMPRODUCT((DA3:DA105=BJ5)*(DD3:DD105=BJ7)*DB3:DB105)+SUMPRODUCT((DA3:DA105=BJ6)*(DD3:DD105=BJ7)*DB3:DB105)</f>
        <v>0</v>
      </c>
      <c r="BP7" s="297">
        <f>BN7-BO7+1000</f>
        <v>1000</v>
      </c>
      <c r="BQ7" s="297" t="str">
        <f t="shared" si="8"/>
        <v/>
      </c>
      <c r="BR7" s="297" t="str">
        <f>IF(BJ7&lt;&gt;"",VLOOKUP(BJ7,C4:I52,7,FALSE),"")</f>
        <v/>
      </c>
      <c r="BS7" s="297" t="str">
        <f>IF(BJ7&lt;&gt;"",VLOOKUP(BJ7,C4:I52,5,FALSE),"")</f>
        <v/>
      </c>
      <c r="BT7" s="297" t="str">
        <f>IF(BJ7&lt;&gt;"",VLOOKUP(BJ7,C4:K52,9,FALSE),"")</f>
        <v/>
      </c>
      <c r="BU7" s="297" t="str">
        <f t="shared" si="9"/>
        <v/>
      </c>
      <c r="BV7" s="297" t="str">
        <f>IF(BJ7&lt;&gt;"",RANK(BU7,BU4:BU8),"")</f>
        <v/>
      </c>
      <c r="BW7" s="297" t="str">
        <f>IF(BJ7&lt;&gt;"",SUMPRODUCT((BU4:BU8=BU7)*(BP4:BP8&gt;BP7)),"")</f>
        <v/>
      </c>
      <c r="BX7" s="297" t="str">
        <f>IF(BJ7&lt;&gt;"",SUMPRODUCT((BU4:BU8=BU7)*(BP4:BP8=BP7)*(BN4:BN8&gt;BN7)),"")</f>
        <v/>
      </c>
      <c r="BY7" s="297" t="str">
        <f>IF(BJ7&lt;&gt;"",SUMPRODUCT((BU4:BU8=BU7)*(BP4:BP8=BP7)*(BN4:BN8=BN7)*(BR4:BR8&gt;BR7)),"")</f>
        <v/>
      </c>
      <c r="BZ7" s="297" t="str">
        <f>IF(BJ7&lt;&gt;"",SUMPRODUCT((BU4:BU8=BU7)*(BP4:BP8=BP7)*(BN4:BN8=BN7)*(BR4:BR8=BR7)*(BS4:BS8&gt;BS7)),"")</f>
        <v/>
      </c>
      <c r="CA7" s="297" t="str">
        <f>IF(BJ7&lt;&gt;"",SUMPRODUCT((BU4:BU8=BU7)*(BP4:BP8=BP7)*(BN4:BN8=BN7)*(BR4:BR8=BR7)*(BS4:BS8=BS7)*(BT4:BT8&gt;BT7)),"")</f>
        <v/>
      </c>
      <c r="CB7" s="297" t="str">
        <f>IF(BJ7&lt;&gt;"",SUM(BV7:CA7)+2,"")</f>
        <v/>
      </c>
      <c r="CC7" s="297" t="str">
        <f>IF(BJ7&lt;&gt;"",INDEX(BJ6:BJ8,MATCH(4,CB6:CB8,0),0),"")</f>
        <v/>
      </c>
      <c r="CD7" s="297" t="str">
        <f>IF(T4&lt;&gt;"",T4,"")</f>
        <v/>
      </c>
      <c r="CE7" s="297">
        <f>SUMPRODUCT((DA3:DA105=CD7)*(DD3:DD105=CD8)*(DE3:DE105="W"))+SUMPRODUCT((DA3:DA105=CD7)*(DD3:DD105=CD9)*(DE3:DE105="W"))+SUMPRODUCT((DA3:DA105=CD7)*(DD3:DD105=CD10)*(DE3:DE105="W"))+SUMPRODUCT((DA3:DA105=CD8)*(DD3:DD105=CD7)*(DF3:DF105="W"))+SUMPRODUCT((DA3:DA105=CD9)*(DD3:DD105=CD7)*(DF3:DF105="W"))+SUMPRODUCT((DA3:DA105=CD10)*(DD3:DD105=CD7)*(DF3:DF105="W"))</f>
        <v>0</v>
      </c>
      <c r="CF7" s="297">
        <f>SUMPRODUCT((DA3:DA105=CD7)*(DD3:DD105=CD8)*(DE3:DE105="D"))+SUMPRODUCT((DA3:DA105=CD7)*(DD3:DD105=CD9)*(DE3:DE105="D"))+SUMPRODUCT((DA3:DA105=CD7)*(DD3:DD105=CD10)*(DE3:DE105="D"))+SUMPRODUCT((DA3:DA105=CD8)*(DD3:DD105=CD7)*(DE3:DE105="D"))+SUMPRODUCT((DA3:DA105=CD9)*(DD3:DD105=CD7)*(DE3:DE105="D"))+SUMPRODUCT((DA3:DA105=CD10)*(DD3:DD105=CD7)*(DE3:DE105="D"))</f>
        <v>0</v>
      </c>
      <c r="CG7" s="297">
        <f>SUMPRODUCT((DA3:DA105=CD7)*(DD3:DD105=CD8)*(DE3:DE105="L"))+SUMPRODUCT((DA3:DA105=CD7)*(DD3:DD105=CD9)*(DE3:DE105="L"))+SUMPRODUCT((DA3:DA105=CD7)*(DD3:DD105=CD10)*(DE3:DE105="L"))+SUMPRODUCT((DA3:DA105=CD8)*(DD3:DD105=CD7)*(DF3:DF105="L"))+SUMPRODUCT((DA3:DA105=CD9)*(DD3:DD105=CD7)*(DF3:DF105="L"))+SUMPRODUCT((DA3:DA105=CD10)*(DD3:DD105=CD7)*(DF3:DF105="L"))</f>
        <v>0</v>
      </c>
      <c r="CH7" s="297">
        <f>SUMPRODUCT((DA3:DA105=CD7)*(DD3:DD105=CD8)*DB3:DB105)+SUMPRODUCT((DA3:DA105=CD7)*(DD3:DD105=CD4)*DB3:DB105)+SUMPRODUCT((DA3:DA105=CD7)*(DD3:DD105=CD5)*DB3:DB105)+SUMPRODUCT((DA3:DA105=CD7)*(DD3:DD105=CD6)*DB3:DB105)+SUMPRODUCT((DA3:DA105=CD8)*(DD3:DD105=CD7)*DC3:DC105)+SUMPRODUCT((DA3:DA105=CD4)*(DD3:DD105=CD7)*DC3:DC105)+SUMPRODUCT((DA3:DA105=CD5)*(DD3:DD105=CD7)*DC3:DC105)+SUMPRODUCT((DA3:DA105=CD6)*(DD3:DD105=CD7)*DC3:DC105)</f>
        <v>0</v>
      </c>
      <c r="CI7" s="297">
        <f>SUMPRODUCT((DA3:DA105=CD7)*(DD3:DD105=CD8)*DC3:DC105)+SUMPRODUCT((DA3:DA105=CD7)*(DD3:DD105=CD4)*DC3:DC105)+SUMPRODUCT((DA3:DA105=CD7)*(DD3:DD105=CD5)*DC3:DC105)+SUMPRODUCT((DA3:DA105=CD7)*(DD3:DD105=CD6)*DC3:DC105)+SUMPRODUCT((DA3:DA105=CD8)*(DD3:DD105=CD7)*DB3:DB105)+SUMPRODUCT((DA3:DA105=CD4)*(DD3:DD105=CD7)*DB3:DB105)+SUMPRODUCT((DA3:DA105=CD5)*(DD3:DD105=CD7)*DB3:DB105)+SUMPRODUCT((DA3:DA105=CD6)*(DD3:DD105=CD7)*DB3:DB105)</f>
        <v>0</v>
      </c>
      <c r="CJ7" s="297">
        <f>CH7-CI7+1000</f>
        <v>1000</v>
      </c>
      <c r="CK7" s="297" t="str">
        <f t="shared" ref="CK7" si="10">IF(CD7&lt;&gt;"",CE7*3+CF7*1,"")</f>
        <v/>
      </c>
      <c r="CL7" s="297" t="str">
        <f>IF(CD7&lt;&gt;"",VLOOKUP(CD7,C4:I52,7,FALSE),"")</f>
        <v/>
      </c>
      <c r="CM7" s="297" t="str">
        <f>IF(CD7&lt;&gt;"",VLOOKUP(CD7,C4:I52,5,FALSE),"")</f>
        <v/>
      </c>
      <c r="CN7" s="297" t="str">
        <f>IF(CD7&lt;&gt;"",VLOOKUP(CD7,C4:K52,9,FALSE),"")</f>
        <v/>
      </c>
      <c r="CO7" s="297" t="str">
        <f t="shared" ref="CO7" si="11">CK7</f>
        <v/>
      </c>
      <c r="CP7" s="297" t="str">
        <f>IF(CD7&lt;&gt;"",RANK(CO7,CO4:CO8),"")</f>
        <v/>
      </c>
      <c r="CQ7" s="297" t="str">
        <f>IF(CD7&lt;&gt;"",SUMPRODUCT((CO4:CO8=CO7)*(CJ4:CJ8&gt;CJ7)),"")</f>
        <v/>
      </c>
      <c r="CR7" s="297" t="str">
        <f>IF(CD7&lt;&gt;"",SUMPRODUCT((CO4:CO8=CO7)*(CJ4:CJ8=CJ7)*(CH4:CH8&gt;CH7)),"")</f>
        <v/>
      </c>
      <c r="CS7" s="297" t="str">
        <f>IF(CD7&lt;&gt;"",SUMPRODUCT((CO4:CO8=CO7)*(CJ4:CJ8=CJ7)*(CH4:CH8=CH7)*(CL4:CL8&gt;CL7)),"")</f>
        <v/>
      </c>
      <c r="CT7" s="297" t="str">
        <f>IF(CD7&lt;&gt;"",SUMPRODUCT((CO4:CO8=CO7)*(CJ4:CJ8=CJ7)*(CH4:CH8=CH7)*(CL4:CL8=CL7)*(CM4:CM8&gt;CM7)),"")</f>
        <v/>
      </c>
      <c r="CU7" s="297" t="str">
        <f>IF(CD7&lt;&gt;"",SUMPRODUCT((CO4:CO8=CO7)*(CJ4:CJ8=CJ7)*(CH4:CH8=CH7)*(CL4:CL8=CL7)*(CM4:CM8=CM7)*(CN4:CN8&gt;CN7)),"")</f>
        <v/>
      </c>
      <c r="CV7" s="297" t="str">
        <f>IF(CD7&lt;&gt;"",SUM(CP7:CU7)+3,"")</f>
        <v/>
      </c>
      <c r="CW7" s="297" t="str">
        <f>IF(CD7&lt;&gt;"",IF(CV7=4,CD7,CD8),"")</f>
        <v/>
      </c>
      <c r="CX7" s="297" t="str">
        <f>IF(CW7&lt;&gt;"",CW7,IF(CC7&lt;&gt;"",CC7,IF(BI7&lt;&gt;"",BI7,IF(AO7&lt;&gt;"",AO7,O7))))</f>
        <v>South Africa</v>
      </c>
      <c r="CY7" s="297">
        <v>4</v>
      </c>
      <c r="CZ7" s="297">
        <v>5</v>
      </c>
      <c r="DA7" s="300" t="str">
        <f>Matches!F12</f>
        <v>Haiti</v>
      </c>
      <c r="DB7" s="300">
        <f>IF(DA2&lt;&gt;"",IF(AND(Matches!H12&lt;&gt;"",Matches!I12&lt;&gt;""),Matches!H12,0),"")</f>
        <v>0</v>
      </c>
      <c r="DC7" s="300">
        <f>IF(DA2&lt;&gt;"",IF(AND(Matches!H12&lt;&gt;"",Matches!I12&lt;&gt;""),Matches!I12,0),"")</f>
        <v>0</v>
      </c>
      <c r="DD7" s="300" t="str">
        <f>Matches!K12</f>
        <v>Scotland</v>
      </c>
      <c r="DE7" s="300" t="str">
        <f>IF(AND(Matches!H12&lt;&gt;"",Matches!I12&lt;&gt;""),IF(DB7&gt;DC7,"W",IF(DB7=DC7,"D","L")),"")</f>
        <v/>
      </c>
      <c r="DF7" s="300" t="str">
        <f t="shared" si="0"/>
        <v/>
      </c>
      <c r="HH7" s="300"/>
      <c r="HI7" s="300"/>
      <c r="HJ7" s="300"/>
      <c r="HK7" s="300"/>
      <c r="HL7" s="300"/>
      <c r="HM7" s="300"/>
      <c r="LO7" s="300"/>
      <c r="LP7" s="300"/>
      <c r="LQ7" s="300"/>
      <c r="LR7" s="300"/>
      <c r="LS7" s="300"/>
      <c r="LT7" s="300"/>
      <c r="PV7" s="300"/>
      <c r="PW7" s="300"/>
      <c r="PX7" s="300"/>
      <c r="PY7" s="300"/>
      <c r="PZ7" s="300"/>
      <c r="QA7" s="300"/>
      <c r="UC7" s="300"/>
      <c r="UD7" s="300"/>
      <c r="UE7" s="300"/>
      <c r="UF7" s="300"/>
      <c r="UG7" s="300"/>
      <c r="UH7" s="300"/>
      <c r="YJ7" s="300"/>
      <c r="YK7" s="300"/>
      <c r="YL7" s="300"/>
      <c r="YM7" s="300"/>
      <c r="YN7" s="300"/>
      <c r="YO7" s="300"/>
      <c r="ACQ7" s="300"/>
      <c r="ACR7" s="300"/>
      <c r="ACS7" s="300"/>
      <c r="ACT7" s="300"/>
      <c r="ACU7" s="300"/>
      <c r="ACV7" s="300"/>
      <c r="AGX7" s="300"/>
      <c r="AGY7" s="300"/>
      <c r="AGZ7" s="300"/>
      <c r="AHA7" s="300"/>
      <c r="AHB7" s="300"/>
      <c r="AHC7" s="300"/>
      <c r="ALE7" s="300"/>
      <c r="ALF7" s="300"/>
      <c r="ALG7" s="300"/>
      <c r="ALH7" s="300"/>
      <c r="ALI7" s="300"/>
      <c r="ALJ7" s="300"/>
      <c r="APL7" s="300"/>
      <c r="APM7" s="300"/>
      <c r="APN7" s="300"/>
      <c r="APO7" s="300"/>
      <c r="APP7" s="300"/>
      <c r="APQ7" s="300"/>
      <c r="ATS7" s="300"/>
      <c r="ATT7" s="300"/>
      <c r="ATU7" s="300"/>
      <c r="ATV7" s="300"/>
      <c r="ATW7" s="300"/>
      <c r="ATX7" s="300"/>
      <c r="AXZ7" s="300"/>
      <c r="AYA7" s="300"/>
      <c r="AYB7" s="300"/>
      <c r="AYC7" s="300"/>
      <c r="AYD7" s="300"/>
      <c r="AYE7" s="300"/>
      <c r="BCG7" s="300"/>
      <c r="BCH7" s="300"/>
      <c r="BCI7" s="300"/>
      <c r="BCJ7" s="300"/>
      <c r="BCK7" s="300"/>
      <c r="BCL7" s="300"/>
      <c r="BGN7" s="300"/>
      <c r="BGO7" s="300"/>
      <c r="BGP7" s="300"/>
      <c r="BGQ7" s="300"/>
      <c r="BGR7" s="300"/>
      <c r="BGS7" s="300"/>
      <c r="BKU7" s="300"/>
      <c r="BKV7" s="300"/>
      <c r="BKW7" s="300"/>
      <c r="BKX7" s="300"/>
      <c r="BKY7" s="300"/>
      <c r="BKZ7" s="300"/>
      <c r="BPB7" s="300"/>
      <c r="BPC7" s="300"/>
      <c r="BPD7" s="300"/>
      <c r="BPE7" s="300"/>
      <c r="BPF7" s="300"/>
      <c r="BPG7" s="300"/>
      <c r="BTI7" s="300"/>
      <c r="BTJ7" s="300"/>
      <c r="BTK7" s="300"/>
      <c r="BTL7" s="300"/>
      <c r="BTM7" s="300"/>
      <c r="BTN7" s="300"/>
      <c r="BXP7" s="300"/>
      <c r="BXQ7" s="300"/>
      <c r="BXR7" s="300"/>
      <c r="BXS7" s="300"/>
      <c r="BXT7" s="300"/>
      <c r="BXU7" s="300"/>
      <c r="CBW7" s="300"/>
      <c r="CBX7" s="300"/>
      <c r="CBY7" s="300"/>
      <c r="CBZ7" s="300"/>
      <c r="CCA7" s="300"/>
      <c r="CCB7" s="300"/>
      <c r="CGD7" s="300"/>
      <c r="CGE7" s="300"/>
      <c r="CGF7" s="300"/>
      <c r="CGG7" s="300"/>
      <c r="CGH7" s="300"/>
      <c r="CGI7" s="300"/>
      <c r="CKK7" s="300"/>
      <c r="CKL7" s="300"/>
      <c r="CKM7" s="300"/>
      <c r="CKN7" s="300"/>
      <c r="CKO7" s="300"/>
      <c r="CKP7" s="300"/>
      <c r="COR7" s="300"/>
      <c r="COS7" s="300"/>
      <c r="COT7" s="300"/>
      <c r="COU7" s="300"/>
      <c r="COV7" s="300"/>
      <c r="COW7" s="300"/>
      <c r="CSY7" s="300"/>
      <c r="CSZ7" s="300"/>
      <c r="CTA7" s="300"/>
      <c r="CTB7" s="300"/>
      <c r="CTC7" s="300"/>
      <c r="CTD7" s="300"/>
      <c r="CXF7" s="300"/>
      <c r="CXG7" s="300"/>
      <c r="CXH7" s="300"/>
      <c r="CXI7" s="300"/>
      <c r="CXJ7" s="300"/>
      <c r="CXK7" s="300"/>
      <c r="DBM7" s="300"/>
      <c r="DBN7" s="300"/>
      <c r="DBO7" s="300"/>
      <c r="DBP7" s="300"/>
      <c r="DBQ7" s="300"/>
      <c r="DBR7" s="300"/>
      <c r="DFT7" s="300"/>
      <c r="DFU7" s="300"/>
      <c r="DFV7" s="300"/>
      <c r="DFW7" s="300"/>
      <c r="DFX7" s="300"/>
      <c r="DFY7" s="300"/>
      <c r="DKA7" s="300"/>
      <c r="DKB7" s="300"/>
      <c r="DKC7" s="300"/>
      <c r="DKD7" s="300"/>
      <c r="DKE7" s="300"/>
      <c r="DKF7" s="300"/>
      <c r="DOH7" s="300"/>
      <c r="DOI7" s="300"/>
      <c r="DOJ7" s="300"/>
      <c r="DOK7" s="300"/>
      <c r="DOL7" s="300"/>
      <c r="DOM7" s="300"/>
      <c r="DSO7" s="300"/>
      <c r="DSP7" s="300"/>
      <c r="DSQ7" s="300"/>
      <c r="DSR7" s="300"/>
      <c r="DSS7" s="300"/>
      <c r="DST7" s="300"/>
      <c r="DWV7" s="300"/>
      <c r="DWW7" s="300"/>
      <c r="DWX7" s="300"/>
      <c r="DWY7" s="300"/>
      <c r="DWZ7" s="300"/>
      <c r="DXA7" s="300"/>
      <c r="EBC7" s="300"/>
      <c r="EBD7" s="300"/>
      <c r="EBE7" s="300"/>
      <c r="EBF7" s="300"/>
      <c r="EBG7" s="300"/>
      <c r="EBH7" s="300"/>
      <c r="EFJ7" s="300"/>
      <c r="EFK7" s="300"/>
      <c r="EFL7" s="300"/>
      <c r="EFM7" s="300"/>
      <c r="EFN7" s="300"/>
      <c r="EFO7" s="300"/>
      <c r="EJQ7" s="300"/>
      <c r="EJR7" s="300"/>
      <c r="EJS7" s="300"/>
      <c r="EJT7" s="300"/>
      <c r="EJU7" s="300"/>
      <c r="EJV7" s="300"/>
      <c r="ENX7" s="300"/>
      <c r="ENY7" s="300"/>
      <c r="ENZ7" s="300"/>
      <c r="EOA7" s="300"/>
      <c r="EOB7" s="300"/>
      <c r="EOC7" s="300"/>
      <c r="ESE7" s="300"/>
      <c r="ESF7" s="300"/>
      <c r="ESG7" s="300"/>
      <c r="ESH7" s="300"/>
      <c r="ESI7" s="300"/>
      <c r="ESJ7" s="300"/>
      <c r="EWL7" s="300"/>
      <c r="EWM7" s="300"/>
      <c r="EWN7" s="300"/>
      <c r="EWO7" s="300"/>
      <c r="EWP7" s="300"/>
      <c r="EWQ7" s="300"/>
      <c r="FAS7" s="300"/>
      <c r="FAT7" s="300"/>
      <c r="FAU7" s="300"/>
      <c r="FAV7" s="300"/>
      <c r="FAW7" s="300"/>
      <c r="FAX7" s="300"/>
      <c r="FEZ7" s="300"/>
      <c r="FFA7" s="300"/>
      <c r="FFB7" s="300"/>
      <c r="FFC7" s="300"/>
      <c r="FFD7" s="300"/>
      <c r="FFE7" s="300"/>
      <c r="FJG7" s="300"/>
      <c r="FJH7" s="300"/>
      <c r="FJI7" s="300"/>
      <c r="FJJ7" s="300"/>
      <c r="FJK7" s="300"/>
      <c r="FJL7" s="300"/>
      <c r="FNN7" s="300"/>
      <c r="FNO7" s="300"/>
      <c r="FNP7" s="300"/>
      <c r="FNQ7" s="300"/>
      <c r="FNR7" s="300"/>
      <c r="FNS7" s="300"/>
      <c r="FRU7" s="300"/>
      <c r="FRV7" s="300"/>
      <c r="FRW7" s="300"/>
      <c r="FRX7" s="300"/>
      <c r="FRY7" s="300"/>
      <c r="FRZ7" s="300"/>
      <c r="FWB7" s="300"/>
      <c r="FWC7" s="300"/>
      <c r="FWD7" s="300"/>
      <c r="FWE7" s="300"/>
      <c r="FWF7" s="300"/>
      <c r="FWG7" s="300"/>
      <c r="GAI7" s="300"/>
      <c r="GAJ7" s="300"/>
      <c r="GAK7" s="300"/>
      <c r="GAL7" s="300"/>
      <c r="GAM7" s="300"/>
      <c r="GAN7" s="300"/>
      <c r="GEP7" s="300"/>
      <c r="GEQ7" s="300"/>
      <c r="GER7" s="300"/>
      <c r="GES7" s="300"/>
      <c r="GET7" s="300"/>
      <c r="GEU7" s="300"/>
      <c r="GIW7" s="300"/>
      <c r="GIX7" s="300"/>
      <c r="GIY7" s="300"/>
      <c r="GIZ7" s="300"/>
      <c r="GJA7" s="300"/>
      <c r="GJB7" s="300"/>
      <c r="GND7" s="300"/>
      <c r="GNE7" s="300"/>
      <c r="GNF7" s="300"/>
      <c r="GNG7" s="300"/>
      <c r="GNH7" s="300"/>
      <c r="GNI7" s="300"/>
      <c r="GRK7" s="300"/>
      <c r="GRL7" s="300"/>
      <c r="GRM7" s="300"/>
      <c r="GRN7" s="300"/>
      <c r="GRO7" s="300"/>
      <c r="GRP7" s="300"/>
      <c r="GVR7" s="300"/>
      <c r="GVS7" s="300"/>
      <c r="GVT7" s="300"/>
      <c r="GVU7" s="300"/>
      <c r="GVV7" s="300"/>
      <c r="GVW7" s="300"/>
      <c r="GZY7" s="300"/>
      <c r="GZZ7" s="300"/>
      <c r="HAA7" s="300"/>
      <c r="HAB7" s="300"/>
      <c r="HAC7" s="300"/>
      <c r="HAD7" s="300"/>
      <c r="HEF7" s="300"/>
      <c r="HEG7" s="300"/>
      <c r="HEH7" s="300"/>
      <c r="HEI7" s="300"/>
      <c r="HEJ7" s="300"/>
      <c r="HEK7" s="300"/>
      <c r="HIM7" s="300"/>
      <c r="HIN7" s="300"/>
      <c r="HIO7" s="300"/>
      <c r="HIP7" s="300"/>
      <c r="HIQ7" s="300"/>
      <c r="HIR7" s="300"/>
      <c r="HMT7" s="300"/>
      <c r="HMU7" s="300"/>
      <c r="HMV7" s="300"/>
      <c r="HMW7" s="300"/>
      <c r="HMX7" s="300"/>
      <c r="HMY7" s="300"/>
      <c r="HRA7" s="300"/>
      <c r="HRB7" s="300"/>
      <c r="HRC7" s="300"/>
      <c r="HRD7" s="300"/>
      <c r="HRE7" s="300"/>
      <c r="HRF7" s="300"/>
      <c r="HVH7" s="300"/>
      <c r="HVI7" s="300"/>
      <c r="HVJ7" s="300"/>
      <c r="HVK7" s="300"/>
      <c r="HVL7" s="300"/>
      <c r="HVM7" s="300"/>
      <c r="HZO7" s="300"/>
      <c r="HZP7" s="300"/>
      <c r="HZQ7" s="300"/>
      <c r="HZR7" s="300"/>
      <c r="HZS7" s="300"/>
      <c r="HZT7" s="300"/>
      <c r="IDV7" s="300"/>
      <c r="IDW7" s="300"/>
      <c r="IDX7" s="300"/>
      <c r="IDY7" s="300"/>
      <c r="IDZ7" s="300"/>
      <c r="IEA7" s="300"/>
      <c r="IIC7" s="300"/>
      <c r="IID7" s="300"/>
      <c r="IIE7" s="300"/>
      <c r="IIF7" s="300"/>
      <c r="IIG7" s="300"/>
      <c r="IIH7" s="300"/>
      <c r="IMJ7" s="300"/>
      <c r="IMK7" s="300"/>
      <c r="IML7" s="300"/>
      <c r="IMM7" s="300"/>
      <c r="IMN7" s="300"/>
      <c r="IMO7" s="300"/>
      <c r="IQQ7" s="300"/>
      <c r="IQR7" s="300"/>
      <c r="IQS7" s="300"/>
      <c r="IQT7" s="300"/>
      <c r="IQU7" s="300"/>
      <c r="IQV7" s="300"/>
      <c r="IUX7" s="300"/>
      <c r="IUY7" s="300"/>
      <c r="IUZ7" s="300"/>
      <c r="IVA7" s="300"/>
      <c r="IVB7" s="300"/>
      <c r="IVC7" s="300"/>
      <c r="IZE7" s="300"/>
      <c r="IZF7" s="300"/>
      <c r="IZG7" s="300"/>
      <c r="IZH7" s="300"/>
      <c r="IZI7" s="300"/>
      <c r="IZJ7" s="300"/>
      <c r="JDL7" s="300"/>
      <c r="JDM7" s="300"/>
      <c r="JDN7" s="300"/>
      <c r="JDO7" s="300"/>
      <c r="JDP7" s="300"/>
      <c r="JDQ7" s="300"/>
      <c r="JHS7" s="300"/>
      <c r="JHT7" s="300"/>
      <c r="JHU7" s="300"/>
      <c r="JHV7" s="300"/>
      <c r="JHW7" s="300"/>
      <c r="JHX7" s="300"/>
      <c r="JLZ7" s="300"/>
      <c r="JMA7" s="300"/>
      <c r="JMB7" s="300"/>
      <c r="JMC7" s="300"/>
      <c r="JMD7" s="300"/>
      <c r="JME7" s="300"/>
      <c r="JQG7" s="300"/>
      <c r="JQH7" s="300"/>
      <c r="JQI7" s="300"/>
      <c r="JQJ7" s="300"/>
      <c r="JQK7" s="300"/>
      <c r="JQL7" s="300"/>
      <c r="JUN7" s="300"/>
      <c r="JUO7" s="300"/>
      <c r="JUP7" s="300"/>
      <c r="JUQ7" s="300"/>
      <c r="JUR7" s="300"/>
      <c r="JUS7" s="300"/>
      <c r="JYU7" s="300"/>
      <c r="JYV7" s="300"/>
      <c r="JYW7" s="300"/>
      <c r="JYX7" s="300"/>
      <c r="JYY7" s="300"/>
      <c r="JYZ7" s="300"/>
      <c r="KDB7" s="300"/>
      <c r="KDC7" s="300"/>
      <c r="KDD7" s="300"/>
      <c r="KDE7" s="300"/>
      <c r="KDF7" s="300"/>
      <c r="KDG7" s="300"/>
      <c r="KHI7" s="300"/>
      <c r="KHJ7" s="300"/>
      <c r="KHK7" s="300"/>
      <c r="KHL7" s="300"/>
      <c r="KHM7" s="300"/>
      <c r="KHN7" s="300"/>
      <c r="KLP7" s="300"/>
      <c r="KLQ7" s="300"/>
      <c r="KLR7" s="300"/>
      <c r="KLS7" s="300"/>
      <c r="KLT7" s="300"/>
      <c r="KLU7" s="300"/>
      <c r="KPW7" s="300"/>
      <c r="KPX7" s="300"/>
      <c r="KPY7" s="300"/>
      <c r="KPZ7" s="300"/>
      <c r="KQA7" s="300"/>
      <c r="KQB7" s="300"/>
      <c r="KUD7" s="300"/>
      <c r="KUE7" s="300"/>
      <c r="KUF7" s="300"/>
      <c r="KUG7" s="300"/>
      <c r="KUH7" s="300"/>
      <c r="KUI7" s="300"/>
      <c r="KYK7" s="300"/>
      <c r="KYL7" s="300"/>
      <c r="KYM7" s="300"/>
      <c r="KYN7" s="300"/>
      <c r="KYO7" s="300"/>
      <c r="KYP7" s="300"/>
      <c r="LCR7" s="300"/>
      <c r="LCS7" s="300"/>
      <c r="LCT7" s="300"/>
      <c r="LCU7" s="300"/>
      <c r="LCV7" s="300"/>
      <c r="LCW7" s="300"/>
      <c r="LGY7" s="300"/>
      <c r="LGZ7" s="300"/>
      <c r="LHA7" s="300"/>
      <c r="LHB7" s="300"/>
      <c r="LHC7" s="300"/>
      <c r="LHD7" s="300"/>
      <c r="LLF7" s="300"/>
      <c r="LLG7" s="300"/>
      <c r="LLH7" s="300"/>
      <c r="LLI7" s="300"/>
      <c r="LLJ7" s="300"/>
      <c r="LLK7" s="300"/>
      <c r="LPM7" s="300"/>
      <c r="LPN7" s="300"/>
      <c r="LPO7" s="300"/>
      <c r="LPP7" s="300"/>
      <c r="LPQ7" s="300"/>
      <c r="LPR7" s="300"/>
      <c r="LTT7" s="300"/>
      <c r="LTU7" s="300"/>
      <c r="LTV7" s="300"/>
      <c r="LTW7" s="300"/>
      <c r="LTX7" s="300"/>
      <c r="LTY7" s="300"/>
      <c r="LYA7" s="300"/>
      <c r="LYB7" s="300"/>
      <c r="LYC7" s="300"/>
      <c r="LYD7" s="300"/>
      <c r="LYE7" s="300"/>
      <c r="LYF7" s="300"/>
      <c r="MCH7" s="300"/>
      <c r="MCI7" s="300"/>
      <c r="MCJ7" s="300"/>
      <c r="MCK7" s="300"/>
      <c r="MCL7" s="300"/>
      <c r="MCM7" s="300"/>
      <c r="MGO7" s="300"/>
      <c r="MGP7" s="300"/>
      <c r="MGQ7" s="300"/>
      <c r="MGR7" s="300"/>
      <c r="MGS7" s="300"/>
      <c r="MGT7" s="300"/>
      <c r="MKV7" s="300"/>
      <c r="MKW7" s="300"/>
      <c r="MKX7" s="300"/>
      <c r="MKY7" s="300"/>
      <c r="MKZ7" s="300"/>
      <c r="MLA7" s="300"/>
      <c r="MPC7" s="300"/>
      <c r="MPD7" s="300"/>
      <c r="MPE7" s="300"/>
      <c r="MPF7" s="300"/>
      <c r="MPG7" s="300"/>
      <c r="MPH7" s="300"/>
      <c r="MTJ7" s="300"/>
      <c r="MTK7" s="300"/>
      <c r="MTL7" s="300"/>
      <c r="MTM7" s="300"/>
      <c r="MTN7" s="300"/>
      <c r="MTO7" s="300"/>
      <c r="MXQ7" s="300"/>
      <c r="MXR7" s="300"/>
      <c r="MXS7" s="300"/>
      <c r="MXT7" s="300"/>
      <c r="MXU7" s="300"/>
      <c r="MXV7" s="300"/>
      <c r="NBX7" s="300"/>
      <c r="NBY7" s="300"/>
      <c r="NBZ7" s="300"/>
      <c r="NCA7" s="300"/>
      <c r="NCB7" s="300"/>
      <c r="NCC7" s="300"/>
      <c r="NGE7" s="300"/>
      <c r="NGF7" s="300"/>
      <c r="NGG7" s="300"/>
      <c r="NGH7" s="300"/>
      <c r="NGI7" s="300"/>
      <c r="NGJ7" s="300"/>
      <c r="NKL7" s="300"/>
      <c r="NKM7" s="300"/>
      <c r="NKN7" s="300"/>
      <c r="NKO7" s="300"/>
      <c r="NKP7" s="300"/>
      <c r="NKQ7" s="300"/>
      <c r="NOS7" s="300"/>
      <c r="NOT7" s="300"/>
      <c r="NOU7" s="300"/>
      <c r="NOV7" s="300"/>
      <c r="NOW7" s="300"/>
      <c r="NOX7" s="300"/>
      <c r="NSZ7" s="300"/>
      <c r="NTA7" s="300"/>
      <c r="NTB7" s="300"/>
      <c r="NTC7" s="300"/>
      <c r="NTD7" s="300"/>
      <c r="NTE7" s="300"/>
      <c r="NXG7" s="300"/>
      <c r="NXH7" s="300"/>
      <c r="NXI7" s="300"/>
      <c r="NXJ7" s="300"/>
      <c r="NXK7" s="300"/>
      <c r="NXL7" s="300"/>
      <c r="OBN7" s="300"/>
      <c r="OBO7" s="300"/>
      <c r="OBP7" s="300"/>
      <c r="OBQ7" s="300"/>
      <c r="OBR7" s="300"/>
      <c r="OBS7" s="300"/>
      <c r="OFU7" s="300"/>
      <c r="OFV7" s="300"/>
      <c r="OFW7" s="300"/>
      <c r="OFX7" s="300"/>
      <c r="OFY7" s="300"/>
      <c r="OFZ7" s="300"/>
      <c r="OKB7" s="300"/>
      <c r="OKC7" s="300"/>
      <c r="OKD7" s="300"/>
      <c r="OKE7" s="300"/>
      <c r="OKF7" s="300"/>
      <c r="OKG7" s="300"/>
      <c r="OOI7" s="300"/>
      <c r="OOJ7" s="300"/>
      <c r="OOK7" s="300"/>
      <c r="OOL7" s="300"/>
      <c r="OOM7" s="300"/>
      <c r="OON7" s="300"/>
      <c r="OSP7" s="300"/>
      <c r="OSQ7" s="300"/>
      <c r="OSR7" s="300"/>
      <c r="OSS7" s="300"/>
      <c r="OST7" s="300"/>
      <c r="OSU7" s="300"/>
      <c r="OWW7" s="300"/>
      <c r="OWX7" s="300"/>
      <c r="OWY7" s="300"/>
      <c r="OWZ7" s="300"/>
      <c r="OXA7" s="300"/>
      <c r="OXB7" s="300"/>
      <c r="PBD7" s="300"/>
      <c r="PBE7" s="300"/>
      <c r="PBF7" s="300"/>
      <c r="PBG7" s="300"/>
      <c r="PBH7" s="300"/>
      <c r="PBI7" s="300"/>
      <c r="PFK7" s="300"/>
      <c r="PFL7" s="300"/>
      <c r="PFM7" s="300"/>
      <c r="PFN7" s="300"/>
      <c r="PFO7" s="300"/>
      <c r="PFP7" s="300"/>
      <c r="PJR7" s="300"/>
      <c r="PJS7" s="300"/>
      <c r="PJT7" s="300"/>
      <c r="PJU7" s="300"/>
      <c r="PJV7" s="300"/>
      <c r="PJW7" s="300"/>
      <c r="PNY7" s="300"/>
      <c r="PNZ7" s="300"/>
      <c r="POA7" s="300"/>
      <c r="POB7" s="300"/>
      <c r="POC7" s="300"/>
      <c r="POD7" s="300"/>
      <c r="PSF7" s="300"/>
      <c r="PSG7" s="300"/>
      <c r="PSH7" s="300"/>
      <c r="PSI7" s="300"/>
      <c r="PSJ7" s="300"/>
      <c r="PSK7" s="300"/>
    </row>
    <row r="8" spans="1:11321" x14ac:dyDescent="0.25">
      <c r="CZ8" s="297">
        <v>6</v>
      </c>
      <c r="DA8" s="300" t="str">
        <f>Matches!F13</f>
        <v>Australia</v>
      </c>
      <c r="DB8" s="300">
        <f>IF(DA2&lt;&gt;"",IF(AND(Matches!H13&lt;&gt;"",Matches!I13&lt;&gt;""),Matches!H13,0),"")</f>
        <v>0</v>
      </c>
      <c r="DC8" s="300">
        <f>IF(DA2&lt;&gt;"",IF(AND(Matches!H13&lt;&gt;"",Matches!I13&lt;&gt;""),Matches!I13,0),"")</f>
        <v>0</v>
      </c>
      <c r="DD8" s="300" t="str">
        <f>Matches!K13</f>
        <v>Türkiye</v>
      </c>
      <c r="DE8" s="300" t="str">
        <f>IF(AND(Matches!H13&lt;&gt;"",Matches!I13&lt;&gt;""),IF(DB8&gt;DC8,"W",IF(DB8=DC8,"D","L")),"")</f>
        <v/>
      </c>
      <c r="DF8" s="300" t="str">
        <f t="shared" si="0"/>
        <v/>
      </c>
      <c r="HH8" s="300"/>
      <c r="HI8" s="300"/>
      <c r="HJ8" s="300"/>
      <c r="HK8" s="300"/>
      <c r="HL8" s="300"/>
      <c r="HM8" s="300"/>
      <c r="LO8" s="300"/>
      <c r="LP8" s="300"/>
      <c r="LQ8" s="300"/>
      <c r="LR8" s="300"/>
      <c r="LS8" s="300"/>
      <c r="LT8" s="300"/>
      <c r="PV8" s="300"/>
      <c r="PW8" s="300"/>
      <c r="PX8" s="300"/>
      <c r="PY8" s="300"/>
      <c r="PZ8" s="300"/>
      <c r="QA8" s="300"/>
      <c r="UC8" s="300"/>
      <c r="UD8" s="300"/>
      <c r="UE8" s="300"/>
      <c r="UF8" s="300"/>
      <c r="UG8" s="300"/>
      <c r="UH8" s="300"/>
      <c r="YJ8" s="300"/>
      <c r="YK8" s="300"/>
      <c r="YL8" s="300"/>
      <c r="YM8" s="300"/>
      <c r="YN8" s="300"/>
      <c r="YO8" s="300"/>
      <c r="ACQ8" s="300"/>
      <c r="ACR8" s="300"/>
      <c r="ACS8" s="300"/>
      <c r="ACT8" s="300"/>
      <c r="ACU8" s="300"/>
      <c r="ACV8" s="300"/>
      <c r="AGX8" s="300"/>
      <c r="AGY8" s="300"/>
      <c r="AGZ8" s="300"/>
      <c r="AHA8" s="300"/>
      <c r="AHB8" s="300"/>
      <c r="AHC8" s="300"/>
      <c r="ALE8" s="300"/>
      <c r="ALF8" s="300"/>
      <c r="ALG8" s="300"/>
      <c r="ALH8" s="300"/>
      <c r="ALI8" s="300"/>
      <c r="ALJ8" s="300"/>
      <c r="APL8" s="300"/>
      <c r="APM8" s="300"/>
      <c r="APN8" s="300"/>
      <c r="APO8" s="300"/>
      <c r="APP8" s="300"/>
      <c r="APQ8" s="300"/>
      <c r="ATS8" s="300"/>
      <c r="ATT8" s="300"/>
      <c r="ATU8" s="300"/>
      <c r="ATV8" s="300"/>
      <c r="ATW8" s="300"/>
      <c r="ATX8" s="300"/>
      <c r="AXZ8" s="300"/>
      <c r="AYA8" s="300"/>
      <c r="AYB8" s="300"/>
      <c r="AYC8" s="300"/>
      <c r="AYD8" s="300"/>
      <c r="AYE8" s="300"/>
      <c r="BCG8" s="300"/>
      <c r="BCH8" s="300"/>
      <c r="BCI8" s="300"/>
      <c r="BCJ8" s="300"/>
      <c r="BCK8" s="300"/>
      <c r="BCL8" s="300"/>
      <c r="BGN8" s="300"/>
      <c r="BGO8" s="300"/>
      <c r="BGP8" s="300"/>
      <c r="BGQ8" s="300"/>
      <c r="BGR8" s="300"/>
      <c r="BGS8" s="300"/>
      <c r="BKU8" s="300"/>
      <c r="BKV8" s="300"/>
      <c r="BKW8" s="300"/>
      <c r="BKX8" s="300"/>
      <c r="BKY8" s="300"/>
      <c r="BKZ8" s="300"/>
      <c r="BPB8" s="300"/>
      <c r="BPC8" s="300"/>
      <c r="BPD8" s="300"/>
      <c r="BPE8" s="300"/>
      <c r="BPF8" s="300"/>
      <c r="BPG8" s="300"/>
      <c r="BTI8" s="300"/>
      <c r="BTJ8" s="300"/>
      <c r="BTK8" s="300"/>
      <c r="BTL8" s="300"/>
      <c r="BTM8" s="300"/>
      <c r="BTN8" s="300"/>
      <c r="BXP8" s="300"/>
      <c r="BXQ8" s="300"/>
      <c r="BXR8" s="300"/>
      <c r="BXS8" s="300"/>
      <c r="BXT8" s="300"/>
      <c r="BXU8" s="300"/>
      <c r="CBW8" s="300"/>
      <c r="CBX8" s="300"/>
      <c r="CBY8" s="300"/>
      <c r="CBZ8" s="300"/>
      <c r="CCA8" s="300"/>
      <c r="CCB8" s="300"/>
      <c r="CGD8" s="300"/>
      <c r="CGE8" s="300"/>
      <c r="CGF8" s="300"/>
      <c r="CGG8" s="300"/>
      <c r="CGH8" s="300"/>
      <c r="CGI8" s="300"/>
      <c r="CKK8" s="300"/>
      <c r="CKL8" s="300"/>
      <c r="CKM8" s="300"/>
      <c r="CKN8" s="300"/>
      <c r="CKO8" s="300"/>
      <c r="CKP8" s="300"/>
      <c r="COR8" s="300"/>
      <c r="COS8" s="300"/>
      <c r="COT8" s="300"/>
      <c r="COU8" s="300"/>
      <c r="COV8" s="300"/>
      <c r="COW8" s="300"/>
      <c r="CSY8" s="300"/>
      <c r="CSZ8" s="300"/>
      <c r="CTA8" s="300"/>
      <c r="CTB8" s="300"/>
      <c r="CTC8" s="300"/>
      <c r="CTD8" s="300"/>
      <c r="CXF8" s="300"/>
      <c r="CXG8" s="300"/>
      <c r="CXH8" s="300"/>
      <c r="CXI8" s="300"/>
      <c r="CXJ8" s="300"/>
      <c r="CXK8" s="300"/>
      <c r="DBM8" s="300"/>
      <c r="DBN8" s="300"/>
      <c r="DBO8" s="300"/>
      <c r="DBP8" s="300"/>
      <c r="DBQ8" s="300"/>
      <c r="DBR8" s="300"/>
      <c r="DFT8" s="300"/>
      <c r="DFU8" s="300"/>
      <c r="DFV8" s="300"/>
      <c r="DFW8" s="300"/>
      <c r="DFX8" s="300"/>
      <c r="DFY8" s="300"/>
      <c r="DKA8" s="300"/>
      <c r="DKB8" s="300"/>
      <c r="DKC8" s="300"/>
      <c r="DKD8" s="300"/>
      <c r="DKE8" s="300"/>
      <c r="DKF8" s="300"/>
      <c r="DOH8" s="300"/>
      <c r="DOI8" s="300"/>
      <c r="DOJ8" s="300"/>
      <c r="DOK8" s="300"/>
      <c r="DOL8" s="300"/>
      <c r="DOM8" s="300"/>
      <c r="DSO8" s="300"/>
      <c r="DSP8" s="300"/>
      <c r="DSQ8" s="300"/>
      <c r="DSR8" s="300"/>
      <c r="DSS8" s="300"/>
      <c r="DST8" s="300"/>
      <c r="DWV8" s="300"/>
      <c r="DWW8" s="300"/>
      <c r="DWX8" s="300"/>
      <c r="DWY8" s="300"/>
      <c r="DWZ8" s="300"/>
      <c r="DXA8" s="300"/>
      <c r="EBC8" s="300"/>
      <c r="EBD8" s="300"/>
      <c r="EBE8" s="300"/>
      <c r="EBF8" s="300"/>
      <c r="EBG8" s="300"/>
      <c r="EBH8" s="300"/>
      <c r="EFJ8" s="300"/>
      <c r="EFK8" s="300"/>
      <c r="EFL8" s="300"/>
      <c r="EFM8" s="300"/>
      <c r="EFN8" s="300"/>
      <c r="EFO8" s="300"/>
      <c r="EJQ8" s="300"/>
      <c r="EJR8" s="300"/>
      <c r="EJS8" s="300"/>
      <c r="EJT8" s="300"/>
      <c r="EJU8" s="300"/>
      <c r="EJV8" s="300"/>
      <c r="ENX8" s="300"/>
      <c r="ENY8" s="300"/>
      <c r="ENZ8" s="300"/>
      <c r="EOA8" s="300"/>
      <c r="EOB8" s="300"/>
      <c r="EOC8" s="300"/>
      <c r="ESE8" s="300"/>
      <c r="ESF8" s="300"/>
      <c r="ESG8" s="300"/>
      <c r="ESH8" s="300"/>
      <c r="ESI8" s="300"/>
      <c r="ESJ8" s="300"/>
      <c r="EWL8" s="300"/>
      <c r="EWM8" s="300"/>
      <c r="EWN8" s="300"/>
      <c r="EWO8" s="300"/>
      <c r="EWP8" s="300"/>
      <c r="EWQ8" s="300"/>
      <c r="FAS8" s="300"/>
      <c r="FAT8" s="300"/>
      <c r="FAU8" s="300"/>
      <c r="FAV8" s="300"/>
      <c r="FAW8" s="300"/>
      <c r="FAX8" s="300"/>
      <c r="FEZ8" s="300"/>
      <c r="FFA8" s="300"/>
      <c r="FFB8" s="300"/>
      <c r="FFC8" s="300"/>
      <c r="FFD8" s="300"/>
      <c r="FFE8" s="300"/>
      <c r="FJG8" s="300"/>
      <c r="FJH8" s="300"/>
      <c r="FJI8" s="300"/>
      <c r="FJJ8" s="300"/>
      <c r="FJK8" s="300"/>
      <c r="FJL8" s="300"/>
      <c r="FNN8" s="300"/>
      <c r="FNO8" s="300"/>
      <c r="FNP8" s="300"/>
      <c r="FNQ8" s="300"/>
      <c r="FNR8" s="300"/>
      <c r="FNS8" s="300"/>
      <c r="FRU8" s="300"/>
      <c r="FRV8" s="300"/>
      <c r="FRW8" s="300"/>
      <c r="FRX8" s="300"/>
      <c r="FRY8" s="300"/>
      <c r="FRZ8" s="300"/>
      <c r="FWB8" s="300"/>
      <c r="FWC8" s="300"/>
      <c r="FWD8" s="300"/>
      <c r="FWE8" s="300"/>
      <c r="FWF8" s="300"/>
      <c r="FWG8" s="300"/>
      <c r="GAI8" s="300"/>
      <c r="GAJ8" s="300"/>
      <c r="GAK8" s="300"/>
      <c r="GAL8" s="300"/>
      <c r="GAM8" s="300"/>
      <c r="GAN8" s="300"/>
      <c r="GEP8" s="300"/>
      <c r="GEQ8" s="300"/>
      <c r="GER8" s="300"/>
      <c r="GES8" s="300"/>
      <c r="GET8" s="300"/>
      <c r="GEU8" s="300"/>
      <c r="GIW8" s="300"/>
      <c r="GIX8" s="300"/>
      <c r="GIY8" s="300"/>
      <c r="GIZ8" s="300"/>
      <c r="GJA8" s="300"/>
      <c r="GJB8" s="300"/>
      <c r="GND8" s="300"/>
      <c r="GNE8" s="300"/>
      <c r="GNF8" s="300"/>
      <c r="GNG8" s="300"/>
      <c r="GNH8" s="300"/>
      <c r="GNI8" s="300"/>
      <c r="GRK8" s="300"/>
      <c r="GRL8" s="300"/>
      <c r="GRM8" s="300"/>
      <c r="GRN8" s="300"/>
      <c r="GRO8" s="300"/>
      <c r="GRP8" s="300"/>
      <c r="GVR8" s="300"/>
      <c r="GVS8" s="300"/>
      <c r="GVT8" s="300"/>
      <c r="GVU8" s="300"/>
      <c r="GVV8" s="300"/>
      <c r="GVW8" s="300"/>
      <c r="GZY8" s="300"/>
      <c r="GZZ8" s="300"/>
      <c r="HAA8" s="300"/>
      <c r="HAB8" s="300"/>
      <c r="HAC8" s="300"/>
      <c r="HAD8" s="300"/>
      <c r="HEF8" s="300"/>
      <c r="HEG8" s="300"/>
      <c r="HEH8" s="300"/>
      <c r="HEI8" s="300"/>
      <c r="HEJ8" s="300"/>
      <c r="HEK8" s="300"/>
      <c r="HIM8" s="300"/>
      <c r="HIN8" s="300"/>
      <c r="HIO8" s="300"/>
      <c r="HIP8" s="300"/>
      <c r="HIQ8" s="300"/>
      <c r="HIR8" s="300"/>
      <c r="HMT8" s="300"/>
      <c r="HMU8" s="300"/>
      <c r="HMV8" s="300"/>
      <c r="HMW8" s="300"/>
      <c r="HMX8" s="300"/>
      <c r="HMY8" s="300"/>
      <c r="HRA8" s="300"/>
      <c r="HRB8" s="300"/>
      <c r="HRC8" s="300"/>
      <c r="HRD8" s="300"/>
      <c r="HRE8" s="300"/>
      <c r="HRF8" s="300"/>
      <c r="HVH8" s="300"/>
      <c r="HVI8" s="300"/>
      <c r="HVJ8" s="300"/>
      <c r="HVK8" s="300"/>
      <c r="HVL8" s="300"/>
      <c r="HVM8" s="300"/>
      <c r="HZO8" s="300"/>
      <c r="HZP8" s="300"/>
      <c r="HZQ8" s="300"/>
      <c r="HZR8" s="300"/>
      <c r="HZS8" s="300"/>
      <c r="HZT8" s="300"/>
      <c r="IDV8" s="300"/>
      <c r="IDW8" s="300"/>
      <c r="IDX8" s="300"/>
      <c r="IDY8" s="300"/>
      <c r="IDZ8" s="300"/>
      <c r="IEA8" s="300"/>
      <c r="IIC8" s="300"/>
      <c r="IID8" s="300"/>
      <c r="IIE8" s="300"/>
      <c r="IIF8" s="300"/>
      <c r="IIG8" s="300"/>
      <c r="IIH8" s="300"/>
      <c r="IMJ8" s="300"/>
      <c r="IMK8" s="300"/>
      <c r="IML8" s="300"/>
      <c r="IMM8" s="300"/>
      <c r="IMN8" s="300"/>
      <c r="IMO8" s="300"/>
      <c r="IQQ8" s="300"/>
      <c r="IQR8" s="300"/>
      <c r="IQS8" s="300"/>
      <c r="IQT8" s="300"/>
      <c r="IQU8" s="300"/>
      <c r="IQV8" s="300"/>
      <c r="IUX8" s="300"/>
      <c r="IUY8" s="300"/>
      <c r="IUZ8" s="300"/>
      <c r="IVA8" s="300"/>
      <c r="IVB8" s="300"/>
      <c r="IVC8" s="300"/>
      <c r="IZE8" s="300"/>
      <c r="IZF8" s="300"/>
      <c r="IZG8" s="300"/>
      <c r="IZH8" s="300"/>
      <c r="IZI8" s="300"/>
      <c r="IZJ8" s="300"/>
      <c r="JDL8" s="300"/>
      <c r="JDM8" s="300"/>
      <c r="JDN8" s="300"/>
      <c r="JDO8" s="300"/>
      <c r="JDP8" s="300"/>
      <c r="JDQ8" s="300"/>
      <c r="JHS8" s="300"/>
      <c r="JHT8" s="300"/>
      <c r="JHU8" s="300"/>
      <c r="JHV8" s="300"/>
      <c r="JHW8" s="300"/>
      <c r="JHX8" s="300"/>
      <c r="JLZ8" s="300"/>
      <c r="JMA8" s="300"/>
      <c r="JMB8" s="300"/>
      <c r="JMC8" s="300"/>
      <c r="JMD8" s="300"/>
      <c r="JME8" s="300"/>
      <c r="JQG8" s="300"/>
      <c r="JQH8" s="300"/>
      <c r="JQI8" s="300"/>
      <c r="JQJ8" s="300"/>
      <c r="JQK8" s="300"/>
      <c r="JQL8" s="300"/>
      <c r="JUN8" s="300"/>
      <c r="JUO8" s="300"/>
      <c r="JUP8" s="300"/>
      <c r="JUQ8" s="300"/>
      <c r="JUR8" s="300"/>
      <c r="JUS8" s="300"/>
      <c r="JYU8" s="300"/>
      <c r="JYV8" s="300"/>
      <c r="JYW8" s="300"/>
      <c r="JYX8" s="300"/>
      <c r="JYY8" s="300"/>
      <c r="JYZ8" s="300"/>
      <c r="KDB8" s="300"/>
      <c r="KDC8" s="300"/>
      <c r="KDD8" s="300"/>
      <c r="KDE8" s="300"/>
      <c r="KDF8" s="300"/>
      <c r="KDG8" s="300"/>
      <c r="KHI8" s="300"/>
      <c r="KHJ8" s="300"/>
      <c r="KHK8" s="300"/>
      <c r="KHL8" s="300"/>
      <c r="KHM8" s="300"/>
      <c r="KHN8" s="300"/>
      <c r="KLP8" s="300"/>
      <c r="KLQ8" s="300"/>
      <c r="KLR8" s="300"/>
      <c r="KLS8" s="300"/>
      <c r="KLT8" s="300"/>
      <c r="KLU8" s="300"/>
      <c r="KPW8" s="300"/>
      <c r="KPX8" s="300"/>
      <c r="KPY8" s="300"/>
      <c r="KPZ8" s="300"/>
      <c r="KQA8" s="300"/>
      <c r="KQB8" s="300"/>
      <c r="KUD8" s="300"/>
      <c r="KUE8" s="300"/>
      <c r="KUF8" s="300"/>
      <c r="KUG8" s="300"/>
      <c r="KUH8" s="300"/>
      <c r="KUI8" s="300"/>
      <c r="KYK8" s="300"/>
      <c r="KYL8" s="300"/>
      <c r="KYM8" s="300"/>
      <c r="KYN8" s="300"/>
      <c r="KYO8" s="300"/>
      <c r="KYP8" s="300"/>
      <c r="LCR8" s="300"/>
      <c r="LCS8" s="300"/>
      <c r="LCT8" s="300"/>
      <c r="LCU8" s="300"/>
      <c r="LCV8" s="300"/>
      <c r="LCW8" s="300"/>
      <c r="LGY8" s="300"/>
      <c r="LGZ8" s="300"/>
      <c r="LHA8" s="300"/>
      <c r="LHB8" s="300"/>
      <c r="LHC8" s="300"/>
      <c r="LHD8" s="300"/>
      <c r="LLF8" s="300"/>
      <c r="LLG8" s="300"/>
      <c r="LLH8" s="300"/>
      <c r="LLI8" s="300"/>
      <c r="LLJ8" s="300"/>
      <c r="LLK8" s="300"/>
      <c r="LPM8" s="300"/>
      <c r="LPN8" s="300"/>
      <c r="LPO8" s="300"/>
      <c r="LPP8" s="300"/>
      <c r="LPQ8" s="300"/>
      <c r="LPR8" s="300"/>
      <c r="LTT8" s="300"/>
      <c r="LTU8" s="300"/>
      <c r="LTV8" s="300"/>
      <c r="LTW8" s="300"/>
      <c r="LTX8" s="300"/>
      <c r="LTY8" s="300"/>
      <c r="LYA8" s="300"/>
      <c r="LYB8" s="300"/>
      <c r="LYC8" s="300"/>
      <c r="LYD8" s="300"/>
      <c r="LYE8" s="300"/>
      <c r="LYF8" s="300"/>
      <c r="MCH8" s="300"/>
      <c r="MCI8" s="300"/>
      <c r="MCJ8" s="300"/>
      <c r="MCK8" s="300"/>
      <c r="MCL8" s="300"/>
      <c r="MCM8" s="300"/>
      <c r="MGO8" s="300"/>
      <c r="MGP8" s="300"/>
      <c r="MGQ8" s="300"/>
      <c r="MGR8" s="300"/>
      <c r="MGS8" s="300"/>
      <c r="MGT8" s="300"/>
      <c r="MKV8" s="300"/>
      <c r="MKW8" s="300"/>
      <c r="MKX8" s="300"/>
      <c r="MKY8" s="300"/>
      <c r="MKZ8" s="300"/>
      <c r="MLA8" s="300"/>
      <c r="MPC8" s="300"/>
      <c r="MPD8" s="300"/>
      <c r="MPE8" s="300"/>
      <c r="MPF8" s="300"/>
      <c r="MPG8" s="300"/>
      <c r="MPH8" s="300"/>
      <c r="MTJ8" s="300"/>
      <c r="MTK8" s="300"/>
      <c r="MTL8" s="300"/>
      <c r="MTM8" s="300"/>
      <c r="MTN8" s="300"/>
      <c r="MTO8" s="300"/>
      <c r="MXQ8" s="300"/>
      <c r="MXR8" s="300"/>
      <c r="MXS8" s="300"/>
      <c r="MXT8" s="300"/>
      <c r="MXU8" s="300"/>
      <c r="MXV8" s="300"/>
      <c r="NBX8" s="300"/>
      <c r="NBY8" s="300"/>
      <c r="NBZ8" s="300"/>
      <c r="NCA8" s="300"/>
      <c r="NCB8" s="300"/>
      <c r="NCC8" s="300"/>
      <c r="NGE8" s="300"/>
      <c r="NGF8" s="300"/>
      <c r="NGG8" s="300"/>
      <c r="NGH8" s="300"/>
      <c r="NGI8" s="300"/>
      <c r="NGJ8" s="300"/>
      <c r="NKL8" s="300"/>
      <c r="NKM8" s="300"/>
      <c r="NKN8" s="300"/>
      <c r="NKO8" s="300"/>
      <c r="NKP8" s="300"/>
      <c r="NKQ8" s="300"/>
      <c r="NOS8" s="300"/>
      <c r="NOT8" s="300"/>
      <c r="NOU8" s="300"/>
      <c r="NOV8" s="300"/>
      <c r="NOW8" s="300"/>
      <c r="NOX8" s="300"/>
      <c r="NSZ8" s="300"/>
      <c r="NTA8" s="300"/>
      <c r="NTB8" s="300"/>
      <c r="NTC8" s="300"/>
      <c r="NTD8" s="300"/>
      <c r="NTE8" s="300"/>
      <c r="NXG8" s="300"/>
      <c r="NXH8" s="300"/>
      <c r="NXI8" s="300"/>
      <c r="NXJ8" s="300"/>
      <c r="NXK8" s="300"/>
      <c r="NXL8" s="300"/>
      <c r="OBN8" s="300"/>
      <c r="OBO8" s="300"/>
      <c r="OBP8" s="300"/>
      <c r="OBQ8" s="300"/>
      <c r="OBR8" s="300"/>
      <c r="OBS8" s="300"/>
      <c r="OFU8" s="300"/>
      <c r="OFV8" s="300"/>
      <c r="OFW8" s="300"/>
      <c r="OFX8" s="300"/>
      <c r="OFY8" s="300"/>
      <c r="OFZ8" s="300"/>
      <c r="OKB8" s="300"/>
      <c r="OKC8" s="300"/>
      <c r="OKD8" s="300"/>
      <c r="OKE8" s="300"/>
      <c r="OKF8" s="300"/>
      <c r="OKG8" s="300"/>
      <c r="OOI8" s="300"/>
      <c r="OOJ8" s="300"/>
      <c r="OOK8" s="300"/>
      <c r="OOL8" s="300"/>
      <c r="OOM8" s="300"/>
      <c r="OON8" s="300"/>
      <c r="OSP8" s="300"/>
      <c r="OSQ8" s="300"/>
      <c r="OSR8" s="300"/>
      <c r="OSS8" s="300"/>
      <c r="OST8" s="300"/>
      <c r="OSU8" s="300"/>
      <c r="OWW8" s="300"/>
      <c r="OWX8" s="300"/>
      <c r="OWY8" s="300"/>
      <c r="OWZ8" s="300"/>
      <c r="OXA8" s="300"/>
      <c r="OXB8" s="300"/>
      <c r="PBD8" s="300"/>
      <c r="PBE8" s="300"/>
      <c r="PBF8" s="300"/>
      <c r="PBG8" s="300"/>
      <c r="PBH8" s="300"/>
      <c r="PBI8" s="300"/>
      <c r="PFK8" s="300"/>
      <c r="PFL8" s="300"/>
      <c r="PFM8" s="300"/>
      <c r="PFN8" s="300"/>
      <c r="PFO8" s="300"/>
      <c r="PFP8" s="300"/>
      <c r="PJR8" s="300"/>
      <c r="PJS8" s="300"/>
      <c r="PJT8" s="300"/>
      <c r="PJU8" s="300"/>
      <c r="PJV8" s="300"/>
      <c r="PJW8" s="300"/>
      <c r="PNY8" s="300"/>
      <c r="PNZ8" s="300"/>
      <c r="POA8" s="300"/>
      <c r="POB8" s="300"/>
      <c r="POC8" s="300"/>
      <c r="POD8" s="300"/>
      <c r="PSF8" s="300"/>
      <c r="PSG8" s="300"/>
      <c r="PSH8" s="300"/>
      <c r="PSI8" s="300"/>
      <c r="PSJ8" s="300"/>
      <c r="PSK8" s="300"/>
    </row>
    <row r="9" spans="1:11321" x14ac:dyDescent="0.25">
      <c r="BH9" s="297" t="s">
        <v>206</v>
      </c>
      <c r="CZ9" s="297">
        <v>7</v>
      </c>
      <c r="DA9" s="300" t="str">
        <f>Matches!F14</f>
        <v>Brazil</v>
      </c>
      <c r="DB9" s="300">
        <f>IF(DA2&lt;&gt;"",IF(AND(Matches!H14&lt;&gt;"",Matches!I14&lt;&gt;""),Matches!H14,0),"")</f>
        <v>0</v>
      </c>
      <c r="DC9" s="300">
        <f>IF(DA2&lt;&gt;"",IF(AND(Matches!H14&lt;&gt;"",Matches!I14&lt;&gt;""),Matches!I14,0),"")</f>
        <v>0</v>
      </c>
      <c r="DD9" s="300" t="str">
        <f>Matches!K14</f>
        <v>Morocco</v>
      </c>
      <c r="DE9" s="300" t="str">
        <f>IF(AND(Matches!H14&lt;&gt;"",Matches!I14&lt;&gt;""),IF(DB9&gt;DC9,"W",IF(DB9=DC9,"D","L")),"")</f>
        <v/>
      </c>
      <c r="DF9" s="300" t="str">
        <f t="shared" si="0"/>
        <v/>
      </c>
      <c r="HH9" s="300"/>
      <c r="HI9" s="300"/>
      <c r="HJ9" s="300"/>
      <c r="HK9" s="300"/>
      <c r="HL9" s="300"/>
      <c r="HM9" s="300"/>
      <c r="LO9" s="300"/>
      <c r="LP9" s="300"/>
      <c r="LQ9" s="300"/>
      <c r="LR9" s="300"/>
      <c r="LS9" s="300"/>
      <c r="LT9" s="300"/>
      <c r="PV9" s="300"/>
      <c r="PW9" s="300"/>
      <c r="PX9" s="300"/>
      <c r="PY9" s="300"/>
      <c r="PZ9" s="300"/>
      <c r="QA9" s="300"/>
      <c r="UC9" s="300"/>
      <c r="UD9" s="300"/>
      <c r="UE9" s="300"/>
      <c r="UF9" s="300"/>
      <c r="UG9" s="300"/>
      <c r="UH9" s="300"/>
      <c r="YJ9" s="300"/>
      <c r="YK9" s="300"/>
      <c r="YL9" s="300"/>
      <c r="YM9" s="300"/>
      <c r="YN9" s="300"/>
      <c r="YO9" s="300"/>
      <c r="ACQ9" s="300"/>
      <c r="ACR9" s="300"/>
      <c r="ACS9" s="300"/>
      <c r="ACT9" s="300"/>
      <c r="ACU9" s="300"/>
      <c r="ACV9" s="300"/>
      <c r="AGX9" s="300"/>
      <c r="AGY9" s="300"/>
      <c r="AGZ9" s="300"/>
      <c r="AHA9" s="300"/>
      <c r="AHB9" s="300"/>
      <c r="AHC9" s="300"/>
      <c r="ALE9" s="300"/>
      <c r="ALF9" s="300"/>
      <c r="ALG9" s="300"/>
      <c r="ALH9" s="300"/>
      <c r="ALI9" s="300"/>
      <c r="ALJ9" s="300"/>
      <c r="APL9" s="300"/>
      <c r="APM9" s="300"/>
      <c r="APN9" s="300"/>
      <c r="APO9" s="300"/>
      <c r="APP9" s="300"/>
      <c r="APQ9" s="300"/>
      <c r="ATS9" s="300"/>
      <c r="ATT9" s="300"/>
      <c r="ATU9" s="300"/>
      <c r="ATV9" s="300"/>
      <c r="ATW9" s="300"/>
      <c r="ATX9" s="300"/>
      <c r="AXZ9" s="300"/>
      <c r="AYA9" s="300"/>
      <c r="AYB9" s="300"/>
      <c r="AYC9" s="300"/>
      <c r="AYD9" s="300"/>
      <c r="AYE9" s="300"/>
      <c r="BCG9" s="300"/>
      <c r="BCH9" s="300"/>
      <c r="BCI9" s="300"/>
      <c r="BCJ9" s="300"/>
      <c r="BCK9" s="300"/>
      <c r="BCL9" s="300"/>
      <c r="BGN9" s="300"/>
      <c r="BGO9" s="300"/>
      <c r="BGP9" s="300"/>
      <c r="BGQ9" s="300"/>
      <c r="BGR9" s="300"/>
      <c r="BGS9" s="300"/>
      <c r="BKU9" s="300"/>
      <c r="BKV9" s="300"/>
      <c r="BKW9" s="300"/>
      <c r="BKX9" s="300"/>
      <c r="BKY9" s="300"/>
      <c r="BKZ9" s="300"/>
      <c r="BPB9" s="300"/>
      <c r="BPC9" s="300"/>
      <c r="BPD9" s="300"/>
      <c r="BPE9" s="300"/>
      <c r="BPF9" s="300"/>
      <c r="BPG9" s="300"/>
      <c r="BTI9" s="300"/>
      <c r="BTJ9" s="300"/>
      <c r="BTK9" s="300"/>
      <c r="BTL9" s="300"/>
      <c r="BTM9" s="300"/>
      <c r="BTN9" s="300"/>
      <c r="BXP9" s="300"/>
      <c r="BXQ9" s="300"/>
      <c r="BXR9" s="300"/>
      <c r="BXS9" s="300"/>
      <c r="BXT9" s="300"/>
      <c r="BXU9" s="300"/>
      <c r="CBW9" s="300"/>
      <c r="CBX9" s="300"/>
      <c r="CBY9" s="300"/>
      <c r="CBZ9" s="300"/>
      <c r="CCA9" s="300"/>
      <c r="CCB9" s="300"/>
      <c r="CGD9" s="300"/>
      <c r="CGE9" s="300"/>
      <c r="CGF9" s="300"/>
      <c r="CGG9" s="300"/>
      <c r="CGH9" s="300"/>
      <c r="CGI9" s="300"/>
      <c r="CKK9" s="300"/>
      <c r="CKL9" s="300"/>
      <c r="CKM9" s="300"/>
      <c r="CKN9" s="300"/>
      <c r="CKO9" s="300"/>
      <c r="CKP9" s="300"/>
      <c r="COR9" s="300"/>
      <c r="COS9" s="300"/>
      <c r="COT9" s="300"/>
      <c r="COU9" s="300"/>
      <c r="COV9" s="300"/>
      <c r="COW9" s="300"/>
      <c r="CSY9" s="300"/>
      <c r="CSZ9" s="300"/>
      <c r="CTA9" s="300"/>
      <c r="CTB9" s="300"/>
      <c r="CTC9" s="300"/>
      <c r="CTD9" s="300"/>
      <c r="CXF9" s="300"/>
      <c r="CXG9" s="300"/>
      <c r="CXH9" s="300"/>
      <c r="CXI9" s="300"/>
      <c r="CXJ9" s="300"/>
      <c r="CXK9" s="300"/>
      <c r="DBM9" s="300"/>
      <c r="DBN9" s="300"/>
      <c r="DBO9" s="300"/>
      <c r="DBP9" s="300"/>
      <c r="DBQ9" s="300"/>
      <c r="DBR9" s="300"/>
      <c r="DFT9" s="300"/>
      <c r="DFU9" s="300"/>
      <c r="DFV9" s="300"/>
      <c r="DFW9" s="300"/>
      <c r="DFX9" s="300"/>
      <c r="DFY9" s="300"/>
      <c r="DKA9" s="300"/>
      <c r="DKB9" s="300"/>
      <c r="DKC9" s="300"/>
      <c r="DKD9" s="300"/>
      <c r="DKE9" s="300"/>
      <c r="DKF9" s="300"/>
      <c r="DOH9" s="300"/>
      <c r="DOI9" s="300"/>
      <c r="DOJ9" s="300"/>
      <c r="DOK9" s="300"/>
      <c r="DOL9" s="300"/>
      <c r="DOM9" s="300"/>
      <c r="DSO9" s="300"/>
      <c r="DSP9" s="300"/>
      <c r="DSQ9" s="300"/>
      <c r="DSR9" s="300"/>
      <c r="DSS9" s="300"/>
      <c r="DST9" s="300"/>
      <c r="DWV9" s="300"/>
      <c r="DWW9" s="300"/>
      <c r="DWX9" s="300"/>
      <c r="DWY9" s="300"/>
      <c r="DWZ9" s="300"/>
      <c r="DXA9" s="300"/>
      <c r="EBC9" s="300"/>
      <c r="EBD9" s="300"/>
      <c r="EBE9" s="300"/>
      <c r="EBF9" s="300"/>
      <c r="EBG9" s="300"/>
      <c r="EBH9" s="300"/>
      <c r="EFJ9" s="300"/>
      <c r="EFK9" s="300"/>
      <c r="EFL9" s="300"/>
      <c r="EFM9" s="300"/>
      <c r="EFN9" s="300"/>
      <c r="EFO9" s="300"/>
      <c r="EJQ9" s="300"/>
      <c r="EJR9" s="300"/>
      <c r="EJS9" s="300"/>
      <c r="EJT9" s="300"/>
      <c r="EJU9" s="300"/>
      <c r="EJV9" s="300"/>
      <c r="ENX9" s="300"/>
      <c r="ENY9" s="300"/>
      <c r="ENZ9" s="300"/>
      <c r="EOA9" s="300"/>
      <c r="EOB9" s="300"/>
      <c r="EOC9" s="300"/>
      <c r="ESE9" s="300"/>
      <c r="ESF9" s="300"/>
      <c r="ESG9" s="300"/>
      <c r="ESH9" s="300"/>
      <c r="ESI9" s="300"/>
      <c r="ESJ9" s="300"/>
      <c r="EWL9" s="300"/>
      <c r="EWM9" s="300"/>
      <c r="EWN9" s="300"/>
      <c r="EWO9" s="300"/>
      <c r="EWP9" s="300"/>
      <c r="EWQ9" s="300"/>
      <c r="FAS9" s="300"/>
      <c r="FAT9" s="300"/>
      <c r="FAU9" s="300"/>
      <c r="FAV9" s="300"/>
      <c r="FAW9" s="300"/>
      <c r="FAX9" s="300"/>
      <c r="FEZ9" s="300"/>
      <c r="FFA9" s="300"/>
      <c r="FFB9" s="300"/>
      <c r="FFC9" s="300"/>
      <c r="FFD9" s="300"/>
      <c r="FFE9" s="300"/>
      <c r="FJG9" s="300"/>
      <c r="FJH9" s="300"/>
      <c r="FJI9" s="300"/>
      <c r="FJJ9" s="300"/>
      <c r="FJK9" s="300"/>
      <c r="FJL9" s="300"/>
      <c r="FNN9" s="300"/>
      <c r="FNO9" s="300"/>
      <c r="FNP9" s="300"/>
      <c r="FNQ9" s="300"/>
      <c r="FNR9" s="300"/>
      <c r="FNS9" s="300"/>
      <c r="FRU9" s="300"/>
      <c r="FRV9" s="300"/>
      <c r="FRW9" s="300"/>
      <c r="FRX9" s="300"/>
      <c r="FRY9" s="300"/>
      <c r="FRZ9" s="300"/>
      <c r="FWB9" s="300"/>
      <c r="FWC9" s="300"/>
      <c r="FWD9" s="300"/>
      <c r="FWE9" s="300"/>
      <c r="FWF9" s="300"/>
      <c r="FWG9" s="300"/>
      <c r="GAI9" s="300"/>
      <c r="GAJ9" s="300"/>
      <c r="GAK9" s="300"/>
      <c r="GAL9" s="300"/>
      <c r="GAM9" s="300"/>
      <c r="GAN9" s="300"/>
      <c r="GEP9" s="300"/>
      <c r="GEQ9" s="300"/>
      <c r="GER9" s="300"/>
      <c r="GES9" s="300"/>
      <c r="GET9" s="300"/>
      <c r="GEU9" s="300"/>
      <c r="GIW9" s="300"/>
      <c r="GIX9" s="300"/>
      <c r="GIY9" s="300"/>
      <c r="GIZ9" s="300"/>
      <c r="GJA9" s="300"/>
      <c r="GJB9" s="300"/>
      <c r="GND9" s="300"/>
      <c r="GNE9" s="300"/>
      <c r="GNF9" s="300"/>
      <c r="GNG9" s="300"/>
      <c r="GNH9" s="300"/>
      <c r="GNI9" s="300"/>
      <c r="GRK9" s="300"/>
      <c r="GRL9" s="300"/>
      <c r="GRM9" s="300"/>
      <c r="GRN9" s="300"/>
      <c r="GRO9" s="300"/>
      <c r="GRP9" s="300"/>
      <c r="GVR9" s="300"/>
      <c r="GVS9" s="300"/>
      <c r="GVT9" s="300"/>
      <c r="GVU9" s="300"/>
      <c r="GVV9" s="300"/>
      <c r="GVW9" s="300"/>
      <c r="GZY9" s="300"/>
      <c r="GZZ9" s="300"/>
      <c r="HAA9" s="300"/>
      <c r="HAB9" s="300"/>
      <c r="HAC9" s="300"/>
      <c r="HAD9" s="300"/>
      <c r="HEF9" s="300"/>
      <c r="HEG9" s="300"/>
      <c r="HEH9" s="300"/>
      <c r="HEI9" s="300"/>
      <c r="HEJ9" s="300"/>
      <c r="HEK9" s="300"/>
      <c r="HIM9" s="300"/>
      <c r="HIN9" s="300"/>
      <c r="HIO9" s="300"/>
      <c r="HIP9" s="300"/>
      <c r="HIQ9" s="300"/>
      <c r="HIR9" s="300"/>
      <c r="HMT9" s="300"/>
      <c r="HMU9" s="300"/>
      <c r="HMV9" s="300"/>
      <c r="HMW9" s="300"/>
      <c r="HMX9" s="300"/>
      <c r="HMY9" s="300"/>
      <c r="HRA9" s="300"/>
      <c r="HRB9" s="300"/>
      <c r="HRC9" s="300"/>
      <c r="HRD9" s="300"/>
      <c r="HRE9" s="300"/>
      <c r="HRF9" s="300"/>
      <c r="HVH9" s="300"/>
      <c r="HVI9" s="300"/>
      <c r="HVJ9" s="300"/>
      <c r="HVK9" s="300"/>
      <c r="HVL9" s="300"/>
      <c r="HVM9" s="300"/>
      <c r="HZO9" s="300"/>
      <c r="HZP9" s="300"/>
      <c r="HZQ9" s="300"/>
      <c r="HZR9" s="300"/>
      <c r="HZS9" s="300"/>
      <c r="HZT9" s="300"/>
      <c r="IDV9" s="300"/>
      <c r="IDW9" s="300"/>
      <c r="IDX9" s="300"/>
      <c r="IDY9" s="300"/>
      <c r="IDZ9" s="300"/>
      <c r="IEA9" s="300"/>
      <c r="IIC9" s="300"/>
      <c r="IID9" s="300"/>
      <c r="IIE9" s="300"/>
      <c r="IIF9" s="300"/>
      <c r="IIG9" s="300"/>
      <c r="IIH9" s="300"/>
      <c r="IMJ9" s="300"/>
      <c r="IMK9" s="300"/>
      <c r="IML9" s="300"/>
      <c r="IMM9" s="300"/>
      <c r="IMN9" s="300"/>
      <c r="IMO9" s="300"/>
      <c r="IQQ9" s="300"/>
      <c r="IQR9" s="300"/>
      <c r="IQS9" s="300"/>
      <c r="IQT9" s="300"/>
      <c r="IQU9" s="300"/>
      <c r="IQV9" s="300"/>
      <c r="IUX9" s="300"/>
      <c r="IUY9" s="300"/>
      <c r="IUZ9" s="300"/>
      <c r="IVA9" s="300"/>
      <c r="IVB9" s="300"/>
      <c r="IVC9" s="300"/>
      <c r="IZE9" s="300"/>
      <c r="IZF9" s="300"/>
      <c r="IZG9" s="300"/>
      <c r="IZH9" s="300"/>
      <c r="IZI9" s="300"/>
      <c r="IZJ9" s="300"/>
      <c r="JDL9" s="300"/>
      <c r="JDM9" s="300"/>
      <c r="JDN9" s="300"/>
      <c r="JDO9" s="300"/>
      <c r="JDP9" s="300"/>
      <c r="JDQ9" s="300"/>
      <c r="JHS9" s="300"/>
      <c r="JHT9" s="300"/>
      <c r="JHU9" s="300"/>
      <c r="JHV9" s="300"/>
      <c r="JHW9" s="300"/>
      <c r="JHX9" s="300"/>
      <c r="JLZ9" s="300"/>
      <c r="JMA9" s="300"/>
      <c r="JMB9" s="300"/>
      <c r="JMC9" s="300"/>
      <c r="JMD9" s="300"/>
      <c r="JME9" s="300"/>
      <c r="JQG9" s="300"/>
      <c r="JQH9" s="300"/>
      <c r="JQI9" s="300"/>
      <c r="JQJ9" s="300"/>
      <c r="JQK9" s="300"/>
      <c r="JQL9" s="300"/>
      <c r="JUN9" s="300"/>
      <c r="JUO9" s="300"/>
      <c r="JUP9" s="300"/>
      <c r="JUQ9" s="300"/>
      <c r="JUR9" s="300"/>
      <c r="JUS9" s="300"/>
      <c r="JYU9" s="300"/>
      <c r="JYV9" s="300"/>
      <c r="JYW9" s="300"/>
      <c r="JYX9" s="300"/>
      <c r="JYY9" s="300"/>
      <c r="JYZ9" s="300"/>
      <c r="KDB9" s="300"/>
      <c r="KDC9" s="300"/>
      <c r="KDD9" s="300"/>
      <c r="KDE9" s="300"/>
      <c r="KDF9" s="300"/>
      <c r="KDG9" s="300"/>
      <c r="KHI9" s="300"/>
      <c r="KHJ9" s="300"/>
      <c r="KHK9" s="300"/>
      <c r="KHL9" s="300"/>
      <c r="KHM9" s="300"/>
      <c r="KHN9" s="300"/>
      <c r="KLP9" s="300"/>
      <c r="KLQ9" s="300"/>
      <c r="KLR9" s="300"/>
      <c r="KLS9" s="300"/>
      <c r="KLT9" s="300"/>
      <c r="KLU9" s="300"/>
      <c r="KPW9" s="300"/>
      <c r="KPX9" s="300"/>
      <c r="KPY9" s="300"/>
      <c r="KPZ9" s="300"/>
      <c r="KQA9" s="300"/>
      <c r="KQB9" s="300"/>
      <c r="KUD9" s="300"/>
      <c r="KUE9" s="300"/>
      <c r="KUF9" s="300"/>
      <c r="KUG9" s="300"/>
      <c r="KUH9" s="300"/>
      <c r="KUI9" s="300"/>
      <c r="KYK9" s="300"/>
      <c r="KYL9" s="300"/>
      <c r="KYM9" s="300"/>
      <c r="KYN9" s="300"/>
      <c r="KYO9" s="300"/>
      <c r="KYP9" s="300"/>
      <c r="LCR9" s="300"/>
      <c r="LCS9" s="300"/>
      <c r="LCT9" s="300"/>
      <c r="LCU9" s="300"/>
      <c r="LCV9" s="300"/>
      <c r="LCW9" s="300"/>
      <c r="LGY9" s="300"/>
      <c r="LGZ9" s="300"/>
      <c r="LHA9" s="300"/>
      <c r="LHB9" s="300"/>
      <c r="LHC9" s="300"/>
      <c r="LHD9" s="300"/>
      <c r="LLF9" s="300"/>
      <c r="LLG9" s="300"/>
      <c r="LLH9" s="300"/>
      <c r="LLI9" s="300"/>
      <c r="LLJ9" s="300"/>
      <c r="LLK9" s="300"/>
      <c r="LPM9" s="300"/>
      <c r="LPN9" s="300"/>
      <c r="LPO9" s="300"/>
      <c r="LPP9" s="300"/>
      <c r="LPQ9" s="300"/>
      <c r="LPR9" s="300"/>
      <c r="LTT9" s="300"/>
      <c r="LTU9" s="300"/>
      <c r="LTV9" s="300"/>
      <c r="LTW9" s="300"/>
      <c r="LTX9" s="300"/>
      <c r="LTY9" s="300"/>
      <c r="LYA9" s="300"/>
      <c r="LYB9" s="300"/>
      <c r="LYC9" s="300"/>
      <c r="LYD9" s="300"/>
      <c r="LYE9" s="300"/>
      <c r="LYF9" s="300"/>
      <c r="MCH9" s="300"/>
      <c r="MCI9" s="300"/>
      <c r="MCJ9" s="300"/>
      <c r="MCK9" s="300"/>
      <c r="MCL9" s="300"/>
      <c r="MCM9" s="300"/>
      <c r="MGO9" s="300"/>
      <c r="MGP9" s="300"/>
      <c r="MGQ9" s="300"/>
      <c r="MGR9" s="300"/>
      <c r="MGS9" s="300"/>
      <c r="MGT9" s="300"/>
      <c r="MKV9" s="300"/>
      <c r="MKW9" s="300"/>
      <c r="MKX9" s="300"/>
      <c r="MKY9" s="300"/>
      <c r="MKZ9" s="300"/>
      <c r="MLA9" s="300"/>
      <c r="MPC9" s="300"/>
      <c r="MPD9" s="300"/>
      <c r="MPE9" s="300"/>
      <c r="MPF9" s="300"/>
      <c r="MPG9" s="300"/>
      <c r="MPH9" s="300"/>
      <c r="MTJ9" s="300"/>
      <c r="MTK9" s="300"/>
      <c r="MTL9" s="300"/>
      <c r="MTM9" s="300"/>
      <c r="MTN9" s="300"/>
      <c r="MTO9" s="300"/>
      <c r="MXQ9" s="300"/>
      <c r="MXR9" s="300"/>
      <c r="MXS9" s="300"/>
      <c r="MXT9" s="300"/>
      <c r="MXU9" s="300"/>
      <c r="MXV9" s="300"/>
      <c r="NBX9" s="300"/>
      <c r="NBY9" s="300"/>
      <c r="NBZ9" s="300"/>
      <c r="NCA9" s="300"/>
      <c r="NCB9" s="300"/>
      <c r="NCC9" s="300"/>
      <c r="NGE9" s="300"/>
      <c r="NGF9" s="300"/>
      <c r="NGG9" s="300"/>
      <c r="NGH9" s="300"/>
      <c r="NGI9" s="300"/>
      <c r="NGJ9" s="300"/>
      <c r="NKL9" s="300"/>
      <c r="NKM9" s="300"/>
      <c r="NKN9" s="300"/>
      <c r="NKO9" s="300"/>
      <c r="NKP9" s="300"/>
      <c r="NKQ9" s="300"/>
      <c r="NOS9" s="300"/>
      <c r="NOT9" s="300"/>
      <c r="NOU9" s="300"/>
      <c r="NOV9" s="300"/>
      <c r="NOW9" s="300"/>
      <c r="NOX9" s="300"/>
      <c r="NSZ9" s="300"/>
      <c r="NTA9" s="300"/>
      <c r="NTB9" s="300"/>
      <c r="NTC9" s="300"/>
      <c r="NTD9" s="300"/>
      <c r="NTE9" s="300"/>
      <c r="NXG9" s="300"/>
      <c r="NXH9" s="300"/>
      <c r="NXI9" s="300"/>
      <c r="NXJ9" s="300"/>
      <c r="NXK9" s="300"/>
      <c r="NXL9" s="300"/>
      <c r="OBN9" s="300"/>
      <c r="OBO9" s="300"/>
      <c r="OBP9" s="300"/>
      <c r="OBQ9" s="300"/>
      <c r="OBR9" s="300"/>
      <c r="OBS9" s="300"/>
      <c r="OFU9" s="300"/>
      <c r="OFV9" s="300"/>
      <c r="OFW9" s="300"/>
      <c r="OFX9" s="300"/>
      <c r="OFY9" s="300"/>
      <c r="OFZ9" s="300"/>
      <c r="OKB9" s="300"/>
      <c r="OKC9" s="300"/>
      <c r="OKD9" s="300"/>
      <c r="OKE9" s="300"/>
      <c r="OKF9" s="300"/>
      <c r="OKG9" s="300"/>
      <c r="OOI9" s="300"/>
      <c r="OOJ9" s="300"/>
      <c r="OOK9" s="300"/>
      <c r="OOL9" s="300"/>
      <c r="OOM9" s="300"/>
      <c r="OON9" s="300"/>
      <c r="OSP9" s="300"/>
      <c r="OSQ9" s="300"/>
      <c r="OSR9" s="300"/>
      <c r="OSS9" s="300"/>
      <c r="OST9" s="300"/>
      <c r="OSU9" s="300"/>
      <c r="OWW9" s="300"/>
      <c r="OWX9" s="300"/>
      <c r="OWY9" s="300"/>
      <c r="OWZ9" s="300"/>
      <c r="OXA9" s="300"/>
      <c r="OXB9" s="300"/>
      <c r="PBD9" s="300"/>
      <c r="PBE9" s="300"/>
      <c r="PBF9" s="300"/>
      <c r="PBG9" s="300"/>
      <c r="PBH9" s="300"/>
      <c r="PBI9" s="300"/>
      <c r="PFK9" s="300"/>
      <c r="PFL9" s="300"/>
      <c r="PFM9" s="300"/>
      <c r="PFN9" s="300"/>
      <c r="PFO9" s="300"/>
      <c r="PFP9" s="300"/>
      <c r="PJR9" s="300"/>
      <c r="PJS9" s="300"/>
      <c r="PJT9" s="300"/>
      <c r="PJU9" s="300"/>
      <c r="PJV9" s="300"/>
      <c r="PJW9" s="300"/>
      <c r="PNY9" s="300"/>
      <c r="PNZ9" s="300"/>
      <c r="POA9" s="300"/>
      <c r="POB9" s="300"/>
      <c r="POC9" s="300"/>
      <c r="POD9" s="300"/>
      <c r="PSF9" s="300"/>
      <c r="PSG9" s="300"/>
      <c r="PSH9" s="300"/>
      <c r="PSI9" s="300"/>
      <c r="PSJ9" s="300"/>
      <c r="PSK9" s="300"/>
    </row>
    <row r="10" spans="1:11321" x14ac:dyDescent="0.25">
      <c r="CZ10" s="297">
        <v>8</v>
      </c>
      <c r="DA10" s="300" t="str">
        <f>Matches!F15</f>
        <v>Qatar</v>
      </c>
      <c r="DB10" s="300">
        <f>IF(DA2&lt;&gt;"",IF(AND(Matches!H15&lt;&gt;"",Matches!I15&lt;&gt;""),Matches!H15,0),"")</f>
        <v>0</v>
      </c>
      <c r="DC10" s="300">
        <f>IF(DA2&lt;&gt;"",IF(AND(Matches!H15&lt;&gt;"",Matches!I15&lt;&gt;""),Matches!I15,0),"")</f>
        <v>0</v>
      </c>
      <c r="DD10" s="300" t="str">
        <f>Matches!K15</f>
        <v>Switzerland</v>
      </c>
      <c r="DE10" s="300" t="str">
        <f>IF(AND(Matches!H15&lt;&gt;"",Matches!I15&lt;&gt;""),IF(DB10&gt;DC10,"W",IF(DB10=DC10,"D","L")),"")</f>
        <v/>
      </c>
      <c r="DF10" s="300" t="str">
        <f t="shared" si="0"/>
        <v/>
      </c>
      <c r="HH10" s="300"/>
      <c r="HI10" s="300"/>
      <c r="HJ10" s="300"/>
      <c r="HK10" s="300"/>
      <c r="HL10" s="300"/>
      <c r="HM10" s="300"/>
      <c r="LO10" s="300"/>
      <c r="LP10" s="300"/>
      <c r="LQ10" s="300"/>
      <c r="LR10" s="300"/>
      <c r="LS10" s="300"/>
      <c r="LT10" s="300"/>
      <c r="PV10" s="300"/>
      <c r="PW10" s="300"/>
      <c r="PX10" s="300"/>
      <c r="PY10" s="300"/>
      <c r="PZ10" s="300"/>
      <c r="QA10" s="300"/>
      <c r="UC10" s="300"/>
      <c r="UD10" s="300"/>
      <c r="UE10" s="300"/>
      <c r="UF10" s="300"/>
      <c r="UG10" s="300"/>
      <c r="UH10" s="300"/>
      <c r="YJ10" s="300"/>
      <c r="YK10" s="300"/>
      <c r="YL10" s="300"/>
      <c r="YM10" s="300"/>
      <c r="YN10" s="300"/>
      <c r="YO10" s="300"/>
      <c r="ACQ10" s="300"/>
      <c r="ACR10" s="300"/>
      <c r="ACS10" s="300"/>
      <c r="ACT10" s="300"/>
      <c r="ACU10" s="300"/>
      <c r="ACV10" s="300"/>
      <c r="AGX10" s="300"/>
      <c r="AGY10" s="300"/>
      <c r="AGZ10" s="300"/>
      <c r="AHA10" s="300"/>
      <c r="AHB10" s="300"/>
      <c r="AHC10" s="300"/>
      <c r="ALE10" s="300"/>
      <c r="ALF10" s="300"/>
      <c r="ALG10" s="300"/>
      <c r="ALH10" s="300"/>
      <c r="ALI10" s="300"/>
      <c r="ALJ10" s="300"/>
      <c r="APL10" s="300"/>
      <c r="APM10" s="300"/>
      <c r="APN10" s="300"/>
      <c r="APO10" s="300"/>
      <c r="APP10" s="300"/>
      <c r="APQ10" s="300"/>
      <c r="ATS10" s="300"/>
      <c r="ATT10" s="300"/>
      <c r="ATU10" s="300"/>
      <c r="ATV10" s="300"/>
      <c r="ATW10" s="300"/>
      <c r="ATX10" s="300"/>
      <c r="AXZ10" s="300"/>
      <c r="AYA10" s="300"/>
      <c r="AYB10" s="300"/>
      <c r="AYC10" s="300"/>
      <c r="AYD10" s="300"/>
      <c r="AYE10" s="300"/>
      <c r="BCG10" s="300"/>
      <c r="BCH10" s="300"/>
      <c r="BCI10" s="300"/>
      <c r="BCJ10" s="300"/>
      <c r="BCK10" s="300"/>
      <c r="BCL10" s="300"/>
      <c r="BGN10" s="300"/>
      <c r="BGO10" s="300"/>
      <c r="BGP10" s="300"/>
      <c r="BGQ10" s="300"/>
      <c r="BGR10" s="300"/>
      <c r="BGS10" s="300"/>
      <c r="BKU10" s="300"/>
      <c r="BKV10" s="300"/>
      <c r="BKW10" s="300"/>
      <c r="BKX10" s="300"/>
      <c r="BKY10" s="300"/>
      <c r="BKZ10" s="300"/>
      <c r="BPB10" s="300"/>
      <c r="BPC10" s="300"/>
      <c r="BPD10" s="300"/>
      <c r="BPE10" s="300"/>
      <c r="BPF10" s="300"/>
      <c r="BPG10" s="300"/>
      <c r="BTI10" s="300"/>
      <c r="BTJ10" s="300"/>
      <c r="BTK10" s="300"/>
      <c r="BTL10" s="300"/>
      <c r="BTM10" s="300"/>
      <c r="BTN10" s="300"/>
      <c r="BXP10" s="300"/>
      <c r="BXQ10" s="300"/>
      <c r="BXR10" s="300"/>
      <c r="BXS10" s="300"/>
      <c r="BXT10" s="300"/>
      <c r="BXU10" s="300"/>
      <c r="CBW10" s="300"/>
      <c r="CBX10" s="300"/>
      <c r="CBY10" s="300"/>
      <c r="CBZ10" s="300"/>
      <c r="CCA10" s="300"/>
      <c r="CCB10" s="300"/>
      <c r="CGD10" s="300"/>
      <c r="CGE10" s="300"/>
      <c r="CGF10" s="300"/>
      <c r="CGG10" s="300"/>
      <c r="CGH10" s="300"/>
      <c r="CGI10" s="300"/>
      <c r="CKK10" s="300"/>
      <c r="CKL10" s="300"/>
      <c r="CKM10" s="300"/>
      <c r="CKN10" s="300"/>
      <c r="CKO10" s="300"/>
      <c r="CKP10" s="300"/>
      <c r="COR10" s="300"/>
      <c r="COS10" s="300"/>
      <c r="COT10" s="300"/>
      <c r="COU10" s="300"/>
      <c r="COV10" s="300"/>
      <c r="COW10" s="300"/>
      <c r="CSY10" s="300"/>
      <c r="CSZ10" s="300"/>
      <c r="CTA10" s="300"/>
      <c r="CTB10" s="300"/>
      <c r="CTC10" s="300"/>
      <c r="CTD10" s="300"/>
      <c r="CXF10" s="300"/>
      <c r="CXG10" s="300"/>
      <c r="CXH10" s="300"/>
      <c r="CXI10" s="300"/>
      <c r="CXJ10" s="300"/>
      <c r="CXK10" s="300"/>
      <c r="DBM10" s="300"/>
      <c r="DBN10" s="300"/>
      <c r="DBO10" s="300"/>
      <c r="DBP10" s="300"/>
      <c r="DBQ10" s="300"/>
      <c r="DBR10" s="300"/>
      <c r="DFT10" s="300"/>
      <c r="DFU10" s="300"/>
      <c r="DFV10" s="300"/>
      <c r="DFW10" s="300"/>
      <c r="DFX10" s="300"/>
      <c r="DFY10" s="300"/>
      <c r="DKA10" s="300"/>
      <c r="DKB10" s="300"/>
      <c r="DKC10" s="300"/>
      <c r="DKD10" s="300"/>
      <c r="DKE10" s="300"/>
      <c r="DKF10" s="300"/>
      <c r="DOH10" s="300"/>
      <c r="DOI10" s="300"/>
      <c r="DOJ10" s="300"/>
      <c r="DOK10" s="300"/>
      <c r="DOL10" s="300"/>
      <c r="DOM10" s="300"/>
      <c r="DSO10" s="300"/>
      <c r="DSP10" s="300"/>
      <c r="DSQ10" s="300"/>
      <c r="DSR10" s="300"/>
      <c r="DSS10" s="300"/>
      <c r="DST10" s="300"/>
      <c r="DWV10" s="300"/>
      <c r="DWW10" s="300"/>
      <c r="DWX10" s="300"/>
      <c r="DWY10" s="300"/>
      <c r="DWZ10" s="300"/>
      <c r="DXA10" s="300"/>
      <c r="EBC10" s="300"/>
      <c r="EBD10" s="300"/>
      <c r="EBE10" s="300"/>
      <c r="EBF10" s="300"/>
      <c r="EBG10" s="300"/>
      <c r="EBH10" s="300"/>
      <c r="EFJ10" s="300"/>
      <c r="EFK10" s="300"/>
      <c r="EFL10" s="300"/>
      <c r="EFM10" s="300"/>
      <c r="EFN10" s="300"/>
      <c r="EFO10" s="300"/>
      <c r="EJQ10" s="300"/>
      <c r="EJR10" s="300"/>
      <c r="EJS10" s="300"/>
      <c r="EJT10" s="300"/>
      <c r="EJU10" s="300"/>
      <c r="EJV10" s="300"/>
      <c r="ENX10" s="300"/>
      <c r="ENY10" s="300"/>
      <c r="ENZ10" s="300"/>
      <c r="EOA10" s="300"/>
      <c r="EOB10" s="300"/>
      <c r="EOC10" s="300"/>
      <c r="ESE10" s="300"/>
      <c r="ESF10" s="300"/>
      <c r="ESG10" s="300"/>
      <c r="ESH10" s="300"/>
      <c r="ESI10" s="300"/>
      <c r="ESJ10" s="300"/>
      <c r="EWL10" s="300"/>
      <c r="EWM10" s="300"/>
      <c r="EWN10" s="300"/>
      <c r="EWO10" s="300"/>
      <c r="EWP10" s="300"/>
      <c r="EWQ10" s="300"/>
      <c r="FAS10" s="300"/>
      <c r="FAT10" s="300"/>
      <c r="FAU10" s="300"/>
      <c r="FAV10" s="300"/>
      <c r="FAW10" s="300"/>
      <c r="FAX10" s="300"/>
      <c r="FEZ10" s="300"/>
      <c r="FFA10" s="300"/>
      <c r="FFB10" s="300"/>
      <c r="FFC10" s="300"/>
      <c r="FFD10" s="300"/>
      <c r="FFE10" s="300"/>
      <c r="FJG10" s="300"/>
      <c r="FJH10" s="300"/>
      <c r="FJI10" s="300"/>
      <c r="FJJ10" s="300"/>
      <c r="FJK10" s="300"/>
      <c r="FJL10" s="300"/>
      <c r="FNN10" s="300"/>
      <c r="FNO10" s="300"/>
      <c r="FNP10" s="300"/>
      <c r="FNQ10" s="300"/>
      <c r="FNR10" s="300"/>
      <c r="FNS10" s="300"/>
      <c r="FRU10" s="300"/>
      <c r="FRV10" s="300"/>
      <c r="FRW10" s="300"/>
      <c r="FRX10" s="300"/>
      <c r="FRY10" s="300"/>
      <c r="FRZ10" s="300"/>
      <c r="FWB10" s="300"/>
      <c r="FWC10" s="300"/>
      <c r="FWD10" s="300"/>
      <c r="FWE10" s="300"/>
      <c r="FWF10" s="300"/>
      <c r="FWG10" s="300"/>
      <c r="GAI10" s="300"/>
      <c r="GAJ10" s="300"/>
      <c r="GAK10" s="300"/>
      <c r="GAL10" s="300"/>
      <c r="GAM10" s="300"/>
      <c r="GAN10" s="300"/>
      <c r="GEP10" s="300"/>
      <c r="GEQ10" s="300"/>
      <c r="GER10" s="300"/>
      <c r="GES10" s="300"/>
      <c r="GET10" s="300"/>
      <c r="GEU10" s="300"/>
      <c r="GIW10" s="300"/>
      <c r="GIX10" s="300"/>
      <c r="GIY10" s="300"/>
      <c r="GIZ10" s="300"/>
      <c r="GJA10" s="300"/>
      <c r="GJB10" s="300"/>
      <c r="GND10" s="300"/>
      <c r="GNE10" s="300"/>
      <c r="GNF10" s="300"/>
      <c r="GNG10" s="300"/>
      <c r="GNH10" s="300"/>
      <c r="GNI10" s="300"/>
      <c r="GRK10" s="300"/>
      <c r="GRL10" s="300"/>
      <c r="GRM10" s="300"/>
      <c r="GRN10" s="300"/>
      <c r="GRO10" s="300"/>
      <c r="GRP10" s="300"/>
      <c r="GVR10" s="300"/>
      <c r="GVS10" s="300"/>
      <c r="GVT10" s="300"/>
      <c r="GVU10" s="300"/>
      <c r="GVV10" s="300"/>
      <c r="GVW10" s="300"/>
      <c r="GZY10" s="300"/>
      <c r="GZZ10" s="300"/>
      <c r="HAA10" s="300"/>
      <c r="HAB10" s="300"/>
      <c r="HAC10" s="300"/>
      <c r="HAD10" s="300"/>
      <c r="HEF10" s="300"/>
      <c r="HEG10" s="300"/>
      <c r="HEH10" s="300"/>
      <c r="HEI10" s="300"/>
      <c r="HEJ10" s="300"/>
      <c r="HEK10" s="300"/>
      <c r="HIM10" s="300"/>
      <c r="HIN10" s="300"/>
      <c r="HIO10" s="300"/>
      <c r="HIP10" s="300"/>
      <c r="HIQ10" s="300"/>
      <c r="HIR10" s="300"/>
      <c r="HMT10" s="300"/>
      <c r="HMU10" s="300"/>
      <c r="HMV10" s="300"/>
      <c r="HMW10" s="300"/>
      <c r="HMX10" s="300"/>
      <c r="HMY10" s="300"/>
      <c r="HRA10" s="300"/>
      <c r="HRB10" s="300"/>
      <c r="HRC10" s="300"/>
      <c r="HRD10" s="300"/>
      <c r="HRE10" s="300"/>
      <c r="HRF10" s="300"/>
      <c r="HVH10" s="300"/>
      <c r="HVI10" s="300"/>
      <c r="HVJ10" s="300"/>
      <c r="HVK10" s="300"/>
      <c r="HVL10" s="300"/>
      <c r="HVM10" s="300"/>
      <c r="HZO10" s="300"/>
      <c r="HZP10" s="300"/>
      <c r="HZQ10" s="300"/>
      <c r="HZR10" s="300"/>
      <c r="HZS10" s="300"/>
      <c r="HZT10" s="300"/>
      <c r="IDV10" s="300"/>
      <c r="IDW10" s="300"/>
      <c r="IDX10" s="300"/>
      <c r="IDY10" s="300"/>
      <c r="IDZ10" s="300"/>
      <c r="IEA10" s="300"/>
      <c r="IIC10" s="300"/>
      <c r="IID10" s="300"/>
      <c r="IIE10" s="300"/>
      <c r="IIF10" s="300"/>
      <c r="IIG10" s="300"/>
      <c r="IIH10" s="300"/>
      <c r="IMJ10" s="300"/>
      <c r="IMK10" s="300"/>
      <c r="IML10" s="300"/>
      <c r="IMM10" s="300"/>
      <c r="IMN10" s="300"/>
      <c r="IMO10" s="300"/>
      <c r="IQQ10" s="300"/>
      <c r="IQR10" s="300"/>
      <c r="IQS10" s="300"/>
      <c r="IQT10" s="300"/>
      <c r="IQU10" s="300"/>
      <c r="IQV10" s="300"/>
      <c r="IUX10" s="300"/>
      <c r="IUY10" s="300"/>
      <c r="IUZ10" s="300"/>
      <c r="IVA10" s="300"/>
      <c r="IVB10" s="300"/>
      <c r="IVC10" s="300"/>
      <c r="IZE10" s="300"/>
      <c r="IZF10" s="300"/>
      <c r="IZG10" s="300"/>
      <c r="IZH10" s="300"/>
      <c r="IZI10" s="300"/>
      <c r="IZJ10" s="300"/>
      <c r="JDL10" s="300"/>
      <c r="JDM10" s="300"/>
      <c r="JDN10" s="300"/>
      <c r="JDO10" s="300"/>
      <c r="JDP10" s="300"/>
      <c r="JDQ10" s="300"/>
      <c r="JHS10" s="300"/>
      <c r="JHT10" s="300"/>
      <c r="JHU10" s="300"/>
      <c r="JHV10" s="300"/>
      <c r="JHW10" s="300"/>
      <c r="JHX10" s="300"/>
      <c r="JLZ10" s="300"/>
      <c r="JMA10" s="300"/>
      <c r="JMB10" s="300"/>
      <c r="JMC10" s="300"/>
      <c r="JMD10" s="300"/>
      <c r="JME10" s="300"/>
      <c r="JQG10" s="300"/>
      <c r="JQH10" s="300"/>
      <c r="JQI10" s="300"/>
      <c r="JQJ10" s="300"/>
      <c r="JQK10" s="300"/>
      <c r="JQL10" s="300"/>
      <c r="JUN10" s="300"/>
      <c r="JUO10" s="300"/>
      <c r="JUP10" s="300"/>
      <c r="JUQ10" s="300"/>
      <c r="JUR10" s="300"/>
      <c r="JUS10" s="300"/>
      <c r="JYU10" s="300"/>
      <c r="JYV10" s="300"/>
      <c r="JYW10" s="300"/>
      <c r="JYX10" s="300"/>
      <c r="JYY10" s="300"/>
      <c r="JYZ10" s="300"/>
      <c r="KDB10" s="300"/>
      <c r="KDC10" s="300"/>
      <c r="KDD10" s="300"/>
      <c r="KDE10" s="300"/>
      <c r="KDF10" s="300"/>
      <c r="KDG10" s="300"/>
      <c r="KHI10" s="300"/>
      <c r="KHJ10" s="300"/>
      <c r="KHK10" s="300"/>
      <c r="KHL10" s="300"/>
      <c r="KHM10" s="300"/>
      <c r="KHN10" s="300"/>
      <c r="KLP10" s="300"/>
      <c r="KLQ10" s="300"/>
      <c r="KLR10" s="300"/>
      <c r="KLS10" s="300"/>
      <c r="KLT10" s="300"/>
      <c r="KLU10" s="300"/>
      <c r="KPW10" s="300"/>
      <c r="KPX10" s="300"/>
      <c r="KPY10" s="300"/>
      <c r="KPZ10" s="300"/>
      <c r="KQA10" s="300"/>
      <c r="KQB10" s="300"/>
      <c r="KUD10" s="300"/>
      <c r="KUE10" s="300"/>
      <c r="KUF10" s="300"/>
      <c r="KUG10" s="300"/>
      <c r="KUH10" s="300"/>
      <c r="KUI10" s="300"/>
      <c r="KYK10" s="300"/>
      <c r="KYL10" s="300"/>
      <c r="KYM10" s="300"/>
      <c r="KYN10" s="300"/>
      <c r="KYO10" s="300"/>
      <c r="KYP10" s="300"/>
      <c r="LCR10" s="300"/>
      <c r="LCS10" s="300"/>
      <c r="LCT10" s="300"/>
      <c r="LCU10" s="300"/>
      <c r="LCV10" s="300"/>
      <c r="LCW10" s="300"/>
      <c r="LGY10" s="300"/>
      <c r="LGZ10" s="300"/>
      <c r="LHA10" s="300"/>
      <c r="LHB10" s="300"/>
      <c r="LHC10" s="300"/>
      <c r="LHD10" s="300"/>
      <c r="LLF10" s="300"/>
      <c r="LLG10" s="300"/>
      <c r="LLH10" s="300"/>
      <c r="LLI10" s="300"/>
      <c r="LLJ10" s="300"/>
      <c r="LLK10" s="300"/>
      <c r="LPM10" s="300"/>
      <c r="LPN10" s="300"/>
      <c r="LPO10" s="300"/>
      <c r="LPP10" s="300"/>
      <c r="LPQ10" s="300"/>
      <c r="LPR10" s="300"/>
      <c r="LTT10" s="300"/>
      <c r="LTU10" s="300"/>
      <c r="LTV10" s="300"/>
      <c r="LTW10" s="300"/>
      <c r="LTX10" s="300"/>
      <c r="LTY10" s="300"/>
      <c r="LYA10" s="300"/>
      <c r="LYB10" s="300"/>
      <c r="LYC10" s="300"/>
      <c r="LYD10" s="300"/>
      <c r="LYE10" s="300"/>
      <c r="LYF10" s="300"/>
      <c r="MCH10" s="300"/>
      <c r="MCI10" s="300"/>
      <c r="MCJ10" s="300"/>
      <c r="MCK10" s="300"/>
      <c r="MCL10" s="300"/>
      <c r="MCM10" s="300"/>
      <c r="MGO10" s="300"/>
      <c r="MGP10" s="300"/>
      <c r="MGQ10" s="300"/>
      <c r="MGR10" s="300"/>
      <c r="MGS10" s="300"/>
      <c r="MGT10" s="300"/>
      <c r="MKV10" s="300"/>
      <c r="MKW10" s="300"/>
      <c r="MKX10" s="300"/>
      <c r="MKY10" s="300"/>
      <c r="MKZ10" s="300"/>
      <c r="MLA10" s="300"/>
      <c r="MPC10" s="300"/>
      <c r="MPD10" s="300"/>
      <c r="MPE10" s="300"/>
      <c r="MPF10" s="300"/>
      <c r="MPG10" s="300"/>
      <c r="MPH10" s="300"/>
      <c r="MTJ10" s="300"/>
      <c r="MTK10" s="300"/>
      <c r="MTL10" s="300"/>
      <c r="MTM10" s="300"/>
      <c r="MTN10" s="300"/>
      <c r="MTO10" s="300"/>
      <c r="MXQ10" s="300"/>
      <c r="MXR10" s="300"/>
      <c r="MXS10" s="300"/>
      <c r="MXT10" s="300"/>
      <c r="MXU10" s="300"/>
      <c r="MXV10" s="300"/>
      <c r="NBX10" s="300"/>
      <c r="NBY10" s="300"/>
      <c r="NBZ10" s="300"/>
      <c r="NCA10" s="300"/>
      <c r="NCB10" s="300"/>
      <c r="NCC10" s="300"/>
      <c r="NGE10" s="300"/>
      <c r="NGF10" s="300"/>
      <c r="NGG10" s="300"/>
      <c r="NGH10" s="300"/>
      <c r="NGI10" s="300"/>
      <c r="NGJ10" s="300"/>
      <c r="NKL10" s="300"/>
      <c r="NKM10" s="300"/>
      <c r="NKN10" s="300"/>
      <c r="NKO10" s="300"/>
      <c r="NKP10" s="300"/>
      <c r="NKQ10" s="300"/>
      <c r="NOS10" s="300"/>
      <c r="NOT10" s="300"/>
      <c r="NOU10" s="300"/>
      <c r="NOV10" s="300"/>
      <c r="NOW10" s="300"/>
      <c r="NOX10" s="300"/>
      <c r="NSZ10" s="300"/>
      <c r="NTA10" s="300"/>
      <c r="NTB10" s="300"/>
      <c r="NTC10" s="300"/>
      <c r="NTD10" s="300"/>
      <c r="NTE10" s="300"/>
      <c r="NXG10" s="300"/>
      <c r="NXH10" s="300"/>
      <c r="NXI10" s="300"/>
      <c r="NXJ10" s="300"/>
      <c r="NXK10" s="300"/>
      <c r="NXL10" s="300"/>
      <c r="OBN10" s="300"/>
      <c r="OBO10" s="300"/>
      <c r="OBP10" s="300"/>
      <c r="OBQ10" s="300"/>
      <c r="OBR10" s="300"/>
      <c r="OBS10" s="300"/>
      <c r="OFU10" s="300"/>
      <c r="OFV10" s="300"/>
      <c r="OFW10" s="300"/>
      <c r="OFX10" s="300"/>
      <c r="OFY10" s="300"/>
      <c r="OFZ10" s="300"/>
      <c r="OKB10" s="300"/>
      <c r="OKC10" s="300"/>
      <c r="OKD10" s="300"/>
      <c r="OKE10" s="300"/>
      <c r="OKF10" s="300"/>
      <c r="OKG10" s="300"/>
      <c r="OOI10" s="300"/>
      <c r="OOJ10" s="300"/>
      <c r="OOK10" s="300"/>
      <c r="OOL10" s="300"/>
      <c r="OOM10" s="300"/>
      <c r="OON10" s="300"/>
      <c r="OSP10" s="300"/>
      <c r="OSQ10" s="300"/>
      <c r="OSR10" s="300"/>
      <c r="OSS10" s="300"/>
      <c r="OST10" s="300"/>
      <c r="OSU10" s="300"/>
      <c r="OWW10" s="300"/>
      <c r="OWX10" s="300"/>
      <c r="OWY10" s="300"/>
      <c r="OWZ10" s="300"/>
      <c r="OXA10" s="300"/>
      <c r="OXB10" s="300"/>
      <c r="PBD10" s="300"/>
      <c r="PBE10" s="300"/>
      <c r="PBF10" s="300"/>
      <c r="PBG10" s="300"/>
      <c r="PBH10" s="300"/>
      <c r="PBI10" s="300"/>
      <c r="PFK10" s="300"/>
      <c r="PFL10" s="300"/>
      <c r="PFM10" s="300"/>
      <c r="PFN10" s="300"/>
      <c r="PFO10" s="300"/>
      <c r="PFP10" s="300"/>
      <c r="PJR10" s="300"/>
      <c r="PJS10" s="300"/>
      <c r="PJT10" s="300"/>
      <c r="PJU10" s="300"/>
      <c r="PJV10" s="300"/>
      <c r="PJW10" s="300"/>
      <c r="PNY10" s="300"/>
      <c r="PNZ10" s="300"/>
      <c r="POA10" s="300"/>
      <c r="POB10" s="300"/>
      <c r="POC10" s="300"/>
      <c r="POD10" s="300"/>
      <c r="PSF10" s="300"/>
      <c r="PSG10" s="300"/>
      <c r="PSH10" s="300"/>
      <c r="PSI10" s="300"/>
      <c r="PSJ10" s="300"/>
      <c r="PSK10" s="300"/>
    </row>
    <row r="11" spans="1:11321" x14ac:dyDescent="0.25">
      <c r="A11" s="302">
        <f>Setup!E10+100</f>
        <v>129</v>
      </c>
      <c r="B11" s="297">
        <f>VLOOKUP(C11,CX11:CY15,2,FALSE)</f>
        <v>2</v>
      </c>
      <c r="C11" s="298" t="str">
        <f>Setup!D10</f>
        <v>Canada</v>
      </c>
      <c r="D11" s="297">
        <f>SUMPRODUCT((DA3:DA105=C11)*(DE3:DE105="W"))+SUMPRODUCT((DD3:DD105=C11)*(DF3:DF105="W"))</f>
        <v>0</v>
      </c>
      <c r="E11" s="297">
        <f>SUMPRODUCT((DA3:DA105=C11)*(DE3:DE105="D"))+SUMPRODUCT((DD3:DD105=C11)*(DF3:DF105="D"))</f>
        <v>0</v>
      </c>
      <c r="F11" s="297">
        <f>SUMPRODUCT((DA3:DA105=C11)*(DE3:DE105="L"))+SUMPRODUCT((DD3:DD105=C11)*(DF3:DF105="L"))</f>
        <v>0</v>
      </c>
      <c r="G11" s="297">
        <f>SUMIF(DA3:DA123,C11,DB3:DB123)+SUMIF(DD3:DD123,C11,DC3:DC123)</f>
        <v>0</v>
      </c>
      <c r="H11" s="297">
        <f>SUMIF(DD3:DD123,C11,DB3:DB123)+SUMIF(DA3:DA123,C11,DC3:DC123)</f>
        <v>0</v>
      </c>
      <c r="I11" s="297">
        <f t="shared" ref="I11:I14" si="12">G11-H11+1000</f>
        <v>1000</v>
      </c>
      <c r="J11" s="297">
        <f t="shared" ref="J11:J14" si="13">D11*3+E11*1</f>
        <v>0</v>
      </c>
      <c r="K11" s="297">
        <f>IF(Setup!F10&lt;&gt;"",Setup!F10,-A11)</f>
        <v>-129</v>
      </c>
      <c r="L11" s="297">
        <f>IF(COUNTIF(J11:J15,4)&lt;&gt;4,RANK(J11,J11:J15),J90)</f>
        <v>1</v>
      </c>
      <c r="N11" s="297">
        <f>SUMPRODUCT((L11:L14=L11)*(K11:K14&lt;K11))+L11</f>
        <v>3</v>
      </c>
      <c r="O11" s="298" t="str">
        <f>INDEX(C11:C15,MATCH(1,N11:N15,0),0)</f>
        <v>Bosnia and Herzegovina</v>
      </c>
      <c r="P11" s="297">
        <f>INDEX(L11:L15,MATCH(O11,C11:C15,0),0)</f>
        <v>1</v>
      </c>
      <c r="Q11" s="297" t="str">
        <f>IF(P12=1,O11,"")</f>
        <v>Bosnia and Herzegovina</v>
      </c>
      <c r="R11" s="297" t="str">
        <f>IF(P13=2,O12,"")</f>
        <v/>
      </c>
      <c r="S11" s="297" t="str">
        <f>IF(P14=3,O13,"")</f>
        <v/>
      </c>
      <c r="T11" s="297" t="str">
        <f>IF(P15=4,O14,"")</f>
        <v/>
      </c>
      <c r="V11" s="297" t="str">
        <f>IF(Q11&lt;&gt;"",Q11,"")</f>
        <v>Bosnia and Herzegovina</v>
      </c>
      <c r="W11" s="297">
        <f>SUMPRODUCT((DA3:DA105=V11)*(DD3:DD105=V12)*(DE3:DE105="W"))+SUMPRODUCT((DA3:DA105=V11)*(DD3:DD105=V13)*(DE3:DE105="W"))+SUMPRODUCT((DA3:DA105=V11)*(DD3:DD105=V14)*(DE3:DE105="W"))+SUMPRODUCT((DA3:DA105=V11)*(DD3:DD105=V15)*(DE3:DE105="W"))+SUMPRODUCT((DA3:DA105=V12)*(DD3:DD105=V11)*(DF3:DF105="W"))+SUMPRODUCT((DA3:DA105=V13)*(DD3:DD105=V11)*(DF3:DF105="W"))+SUMPRODUCT((DA3:DA105=V14)*(DD3:DD105=V11)*(DF3:DF105="W"))+SUMPRODUCT((DA3:DA105=V15)*(DD3:DD105=V11)*(DF3:DF105="W"))</f>
        <v>0</v>
      </c>
      <c r="X11" s="297">
        <f>SUMPRODUCT((DA3:DA105=V11)*(DD3:DD105=V12)*(DE3:DE105="D"))+SUMPRODUCT((DA3:DA105=V11)*(DD3:DD105=V13)*(DE3:DE105="D"))+SUMPRODUCT((DA3:DA105=V11)*(DD3:DD105=V14)*(DE3:DE105="D"))+SUMPRODUCT((DA3:DA105=V11)*(DD3:DD105=V15)*(DE3:DE105="D"))+SUMPRODUCT((DA3:DA105=V12)*(DD3:DD105=V11)*(DE3:DE105="D"))+SUMPRODUCT((DA3:DA105=V13)*(DD3:DD105=V11)*(DE3:DE105="D"))+SUMPRODUCT((DA3:DA105=V14)*(DD3:DD105=V11)*(DE3:DE105="D"))+SUMPRODUCT((DA3:DA105=V15)*(DD3:DD105=V11)*(DE3:DE105="D"))</f>
        <v>0</v>
      </c>
      <c r="Y11" s="297">
        <f>SUMPRODUCT((DA3:DA105=V11)*(DD3:DD105=V12)*(DE3:DE105="L"))+SUMPRODUCT((DA3:DA105=V11)*(DD3:DD105=V13)*(DE3:DE105="L"))+SUMPRODUCT((DA3:DA105=V11)*(DD3:DD105=V14)*(DE3:DE105="L"))+SUMPRODUCT((DA3:DA105=V11)*(DD3:DD105=V15)*(DE3:DE105="L"))+SUMPRODUCT((DA3:DA105=V12)*(DD3:DD105=V11)*(DF3:DF105="L"))+SUMPRODUCT((DA3:DA105=V13)*(DD3:DD105=V11)*(DF3:DF105="L"))+SUMPRODUCT((DA3:DA105=V14)*(DD3:DD105=V11)*(DF3:DF105="L"))+SUMPRODUCT((DA3:DA105=V15)*(DD3:DD105=V11)*(DF3:DF105="L"))</f>
        <v>0</v>
      </c>
      <c r="Z11" s="297">
        <f>SUMPRODUCT((DA3:DA105=V11)*(DD3:DD105=V12)*DB3:DB105)+SUMPRODUCT((DA3:DA105=V11)*(DD3:DD105=V13)*DB3:DB105)+SUMPRODUCT((DA3:DA105=V11)*(DD3:DD105=V14)*DB3:DB105)+SUMPRODUCT((DA3:DA105=V11)*(DD3:DD105=V15)*DB3:DB105)+SUMPRODUCT((DA3:DA105=V12)*(DD3:DD105=V11)*DC3:DC105)+SUMPRODUCT((DA3:DA105=V13)*(DD3:DD105=V11)*DC3:DC105)+SUMPRODUCT((DA3:DA105=V14)*(DD3:DD105=V11)*DC3:DC105)+SUMPRODUCT((DA3:DA105=V15)*(DD3:DD105=V11)*DC3:DC105)</f>
        <v>0</v>
      </c>
      <c r="AA11" s="297">
        <f>SUMPRODUCT((DA3:DA105=V11)*(DD3:DD105=V12)*DC3:DC105)+SUMPRODUCT((DA3:DA105=V11)*(DD3:DD105=V13)*DC3:DC105)+SUMPRODUCT((DA3:DA105=V11)*(DD3:DD105=V14)*DC3:DC105)+SUMPRODUCT((DA3:DA105=V11)*(DD3:DD105=V15)*DC3:DC105)+SUMPRODUCT((DA3:DA105=V12)*(DD3:DD105=V11)*DB3:DB105)+SUMPRODUCT((DA3:DA105=V13)*(DD3:DD105=V11)*DB3:DB105)+SUMPRODUCT((DA3:DA105=V14)*(DD3:DD105=V11)*DB3:DB105)+SUMPRODUCT((DA3:DA105=V15)*(DD3:DD105=V11)*DB3:DB105)</f>
        <v>0</v>
      </c>
      <c r="AB11" s="297">
        <f>Z11-AA11+1000</f>
        <v>1000</v>
      </c>
      <c r="AC11" s="297">
        <f t="shared" ref="AC11:AC14" si="14">IF(V11&lt;&gt;"",W11*3+X11*1,"")</f>
        <v>0</v>
      </c>
      <c r="AD11" s="297">
        <f>IF(V11&lt;&gt;"",VLOOKUP(V11,C4:I52,7,FALSE),"")</f>
        <v>1000</v>
      </c>
      <c r="AE11" s="297">
        <f>IF(V11&lt;&gt;"",VLOOKUP(V11,C4:I52,5,FALSE),"")</f>
        <v>0</v>
      </c>
      <c r="AF11" s="297">
        <f>IF(V11&lt;&gt;"",VLOOKUP(V11,C4:K52,9,FALSE),"")</f>
        <v>-171</v>
      </c>
      <c r="AG11" s="297">
        <f t="shared" ref="AG11:AG14" si="15">AC11</f>
        <v>0</v>
      </c>
      <c r="AH11" s="297">
        <f>IF(V11&lt;&gt;"",RANK(AG11,AG11:AG15),"")</f>
        <v>1</v>
      </c>
      <c r="AI11" s="297">
        <f>IF(V11&lt;&gt;"",SUMPRODUCT((AG11:AG15=AG11)*(AB11:AB15&gt;AB11)),"")</f>
        <v>0</v>
      </c>
      <c r="AJ11" s="297">
        <f>IF(V11&lt;&gt;"",SUMPRODUCT((AG11:AG15=AG11)*(AB11:AB15=AB11)*(Z11:Z15&gt;Z11)),"")</f>
        <v>0</v>
      </c>
      <c r="AK11" s="297">
        <f>IF(V11&lt;&gt;"",SUMPRODUCT((AG11:AG15=AG11)*(AB11:AB15=AB11)*(Z11:Z15=Z11)*(AD11:AD15&gt;AD11)),"")</f>
        <v>0</v>
      </c>
      <c r="AL11" s="297">
        <f>IF(V11&lt;&gt;"",SUMPRODUCT((AG11:AG15=AG11)*(AB11:AB15=AB11)*(Z11:Z15=Z11)*(AD11:AD15=AD11)*(AE11:AE15&gt;AE11)),"")</f>
        <v>0</v>
      </c>
      <c r="AM11" s="297">
        <f>IF(V11&lt;&gt;"",SUMPRODUCT((AG11:AG15=AG11)*(AB11:AB15=AB11)*(Z11:Z15=Z11)*(AD11:AD15=AD11)*(AE11:AE15=AE11)*(AF11:AF15&gt;AF11)),"")</f>
        <v>3</v>
      </c>
      <c r="AN11" s="297">
        <f>IF(V11&lt;&gt;"",IF(SUM(X11:X14)=12,SUM(AH11:AM11),IF(AN90&lt;&gt;"",IF(U89=3,AN90,AN90+U89),SUM(AH11:AM11))),"")</f>
        <v>4</v>
      </c>
      <c r="AO11" s="297" t="str">
        <f>IF(V11&lt;&gt;"",INDEX(V11:V15,MATCH(1,AN11:AN15,0),0),"")</f>
        <v>Switzerland</v>
      </c>
      <c r="CX11" s="297" t="str">
        <f>IF(AO11&lt;&gt;"",AO11,O11)</f>
        <v>Switzerland</v>
      </c>
      <c r="CY11" s="297">
        <v>1</v>
      </c>
      <c r="CZ11" s="297">
        <v>9</v>
      </c>
      <c r="DA11" s="300" t="str">
        <f>Matches!F16</f>
        <v>Cote D'Voire</v>
      </c>
      <c r="DB11" s="300">
        <f>IF(DA2&lt;&gt;"",IF(AND(Matches!H16&lt;&gt;"",Matches!I16&lt;&gt;""),Matches!H16,0),"")</f>
        <v>0</v>
      </c>
      <c r="DC11" s="300">
        <f>IF(DA2&lt;&gt;"",IF(AND(Matches!H16&lt;&gt;"",Matches!I16&lt;&gt;""),Matches!I16,0),"")</f>
        <v>0</v>
      </c>
      <c r="DD11" s="300" t="str">
        <f>Matches!K16</f>
        <v>Ecuador</v>
      </c>
      <c r="DE11" s="300" t="str">
        <f>IF(AND(Matches!H16&lt;&gt;"",Matches!I16&lt;&gt;""),IF(DB11&gt;DC11,"W",IF(DB11=DC11,"D","L")),"")</f>
        <v/>
      </c>
      <c r="DF11" s="300" t="str">
        <f t="shared" si="0"/>
        <v/>
      </c>
      <c r="HH11" s="300"/>
      <c r="HI11" s="300"/>
      <c r="HJ11" s="300"/>
      <c r="HK11" s="300"/>
      <c r="HL11" s="300"/>
      <c r="HM11" s="300"/>
      <c r="LO11" s="300"/>
      <c r="LP11" s="300"/>
      <c r="LQ11" s="300"/>
      <c r="LR11" s="300"/>
      <c r="LS11" s="300"/>
      <c r="LT11" s="300"/>
      <c r="PV11" s="300"/>
      <c r="PW11" s="300"/>
      <c r="PX11" s="300"/>
      <c r="PY11" s="300"/>
      <c r="PZ11" s="300"/>
      <c r="QA11" s="300"/>
      <c r="UC11" s="300"/>
      <c r="UD11" s="300"/>
      <c r="UE11" s="300"/>
      <c r="UF11" s="300"/>
      <c r="UG11" s="300"/>
      <c r="UH11" s="300"/>
      <c r="YJ11" s="300"/>
      <c r="YK11" s="300"/>
      <c r="YL11" s="300"/>
      <c r="YM11" s="300"/>
      <c r="YN11" s="300"/>
      <c r="YO11" s="300"/>
      <c r="ACQ11" s="300"/>
      <c r="ACR11" s="300"/>
      <c r="ACS11" s="300"/>
      <c r="ACT11" s="300"/>
      <c r="ACU11" s="300"/>
      <c r="ACV11" s="300"/>
      <c r="AGX11" s="300"/>
      <c r="AGY11" s="300"/>
      <c r="AGZ11" s="300"/>
      <c r="AHA11" s="300"/>
      <c r="AHB11" s="300"/>
      <c r="AHC11" s="300"/>
      <c r="ALE11" s="300"/>
      <c r="ALF11" s="300"/>
      <c r="ALG11" s="300"/>
      <c r="ALH11" s="300"/>
      <c r="ALI11" s="300"/>
      <c r="ALJ11" s="300"/>
      <c r="APL11" s="300"/>
      <c r="APM11" s="300"/>
      <c r="APN11" s="300"/>
      <c r="APO11" s="300"/>
      <c r="APP11" s="300"/>
      <c r="APQ11" s="300"/>
      <c r="ATS11" s="300"/>
      <c r="ATT11" s="300"/>
      <c r="ATU11" s="300"/>
      <c r="ATV11" s="300"/>
      <c r="ATW11" s="300"/>
      <c r="ATX11" s="300"/>
      <c r="AXZ11" s="300"/>
      <c r="AYA11" s="300"/>
      <c r="AYB11" s="300"/>
      <c r="AYC11" s="300"/>
      <c r="AYD11" s="300"/>
      <c r="AYE11" s="300"/>
      <c r="BCG11" s="300"/>
      <c r="BCH11" s="300"/>
      <c r="BCI11" s="300"/>
      <c r="BCJ11" s="300"/>
      <c r="BCK11" s="300"/>
      <c r="BCL11" s="300"/>
      <c r="BGN11" s="300"/>
      <c r="BGO11" s="300"/>
      <c r="BGP11" s="300"/>
      <c r="BGQ11" s="300"/>
      <c r="BGR11" s="300"/>
      <c r="BGS11" s="300"/>
      <c r="BKU11" s="300"/>
      <c r="BKV11" s="300"/>
      <c r="BKW11" s="300"/>
      <c r="BKX11" s="300"/>
      <c r="BKY11" s="300"/>
      <c r="BKZ11" s="300"/>
      <c r="BPB11" s="300"/>
      <c r="BPC11" s="300"/>
      <c r="BPD11" s="300"/>
      <c r="BPE11" s="300"/>
      <c r="BPF11" s="300"/>
      <c r="BPG11" s="300"/>
      <c r="BTI11" s="300"/>
      <c r="BTJ11" s="300"/>
      <c r="BTK11" s="300"/>
      <c r="BTL11" s="300"/>
      <c r="BTM11" s="300"/>
      <c r="BTN11" s="300"/>
      <c r="BXP11" s="300"/>
      <c r="BXQ11" s="300"/>
      <c r="BXR11" s="300"/>
      <c r="BXS11" s="300"/>
      <c r="BXT11" s="300"/>
      <c r="BXU11" s="300"/>
      <c r="CBW11" s="300"/>
      <c r="CBX11" s="300"/>
      <c r="CBY11" s="300"/>
      <c r="CBZ11" s="300"/>
      <c r="CCA11" s="300"/>
      <c r="CCB11" s="300"/>
      <c r="CGD11" s="300"/>
      <c r="CGE11" s="300"/>
      <c r="CGF11" s="300"/>
      <c r="CGG11" s="300"/>
      <c r="CGH11" s="300"/>
      <c r="CGI11" s="300"/>
      <c r="CKK11" s="300"/>
      <c r="CKL11" s="300"/>
      <c r="CKM11" s="300"/>
      <c r="CKN11" s="300"/>
      <c r="CKO11" s="300"/>
      <c r="CKP11" s="300"/>
      <c r="COR11" s="300"/>
      <c r="COS11" s="300"/>
      <c r="COT11" s="300"/>
      <c r="COU11" s="300"/>
      <c r="COV11" s="300"/>
      <c r="COW11" s="300"/>
      <c r="CSY11" s="300"/>
      <c r="CSZ11" s="300"/>
      <c r="CTA11" s="300"/>
      <c r="CTB11" s="300"/>
      <c r="CTC11" s="300"/>
      <c r="CTD11" s="300"/>
      <c r="CXF11" s="300"/>
      <c r="CXG11" s="300"/>
      <c r="CXH11" s="300"/>
      <c r="CXI11" s="300"/>
      <c r="CXJ11" s="300"/>
      <c r="CXK11" s="300"/>
      <c r="DBM11" s="300"/>
      <c r="DBN11" s="300"/>
      <c r="DBO11" s="300"/>
      <c r="DBP11" s="300"/>
      <c r="DBQ11" s="300"/>
      <c r="DBR11" s="300"/>
      <c r="DFT11" s="300"/>
      <c r="DFU11" s="300"/>
      <c r="DFV11" s="300"/>
      <c r="DFW11" s="300"/>
      <c r="DFX11" s="300"/>
      <c r="DFY11" s="300"/>
      <c r="DKA11" s="300"/>
      <c r="DKB11" s="300"/>
      <c r="DKC11" s="300"/>
      <c r="DKD11" s="300"/>
      <c r="DKE11" s="300"/>
      <c r="DKF11" s="300"/>
      <c r="DOH11" s="300"/>
      <c r="DOI11" s="300"/>
      <c r="DOJ11" s="300"/>
      <c r="DOK11" s="300"/>
      <c r="DOL11" s="300"/>
      <c r="DOM11" s="300"/>
      <c r="DSO11" s="300"/>
      <c r="DSP11" s="300"/>
      <c r="DSQ11" s="300"/>
      <c r="DSR11" s="300"/>
      <c r="DSS11" s="300"/>
      <c r="DST11" s="300"/>
      <c r="DWV11" s="300"/>
      <c r="DWW11" s="300"/>
      <c r="DWX11" s="300"/>
      <c r="DWY11" s="300"/>
      <c r="DWZ11" s="300"/>
      <c r="DXA11" s="300"/>
      <c r="EBC11" s="300"/>
      <c r="EBD11" s="300"/>
      <c r="EBE11" s="300"/>
      <c r="EBF11" s="300"/>
      <c r="EBG11" s="300"/>
      <c r="EBH11" s="300"/>
      <c r="EFJ11" s="300"/>
      <c r="EFK11" s="300"/>
      <c r="EFL11" s="300"/>
      <c r="EFM11" s="300"/>
      <c r="EFN11" s="300"/>
      <c r="EFO11" s="300"/>
      <c r="EJQ11" s="300"/>
      <c r="EJR11" s="300"/>
      <c r="EJS11" s="300"/>
      <c r="EJT11" s="300"/>
      <c r="EJU11" s="300"/>
      <c r="EJV11" s="300"/>
      <c r="ENX11" s="300"/>
      <c r="ENY11" s="300"/>
      <c r="ENZ11" s="300"/>
      <c r="EOA11" s="300"/>
      <c r="EOB11" s="300"/>
      <c r="EOC11" s="300"/>
      <c r="ESE11" s="300"/>
      <c r="ESF11" s="300"/>
      <c r="ESG11" s="300"/>
      <c r="ESH11" s="300"/>
      <c r="ESI11" s="300"/>
      <c r="ESJ11" s="300"/>
      <c r="EWL11" s="300"/>
      <c r="EWM11" s="300"/>
      <c r="EWN11" s="300"/>
      <c r="EWO11" s="300"/>
      <c r="EWP11" s="300"/>
      <c r="EWQ11" s="300"/>
      <c r="FAS11" s="300"/>
      <c r="FAT11" s="300"/>
      <c r="FAU11" s="300"/>
      <c r="FAV11" s="300"/>
      <c r="FAW11" s="300"/>
      <c r="FAX11" s="300"/>
      <c r="FEZ11" s="300"/>
      <c r="FFA11" s="300"/>
      <c r="FFB11" s="300"/>
      <c r="FFC11" s="300"/>
      <c r="FFD11" s="300"/>
      <c r="FFE11" s="300"/>
      <c r="FJG11" s="300"/>
      <c r="FJH11" s="300"/>
      <c r="FJI11" s="300"/>
      <c r="FJJ11" s="300"/>
      <c r="FJK11" s="300"/>
      <c r="FJL11" s="300"/>
      <c r="FNN11" s="300"/>
      <c r="FNO11" s="300"/>
      <c r="FNP11" s="300"/>
      <c r="FNQ11" s="300"/>
      <c r="FNR11" s="300"/>
      <c r="FNS11" s="300"/>
      <c r="FRU11" s="300"/>
      <c r="FRV11" s="300"/>
      <c r="FRW11" s="300"/>
      <c r="FRX11" s="300"/>
      <c r="FRY11" s="300"/>
      <c r="FRZ11" s="300"/>
      <c r="FWB11" s="300"/>
      <c r="FWC11" s="300"/>
      <c r="FWD11" s="300"/>
      <c r="FWE11" s="300"/>
      <c r="FWF11" s="300"/>
      <c r="FWG11" s="300"/>
      <c r="GAI11" s="300"/>
      <c r="GAJ11" s="300"/>
      <c r="GAK11" s="300"/>
      <c r="GAL11" s="300"/>
      <c r="GAM11" s="300"/>
      <c r="GAN11" s="300"/>
      <c r="GEP11" s="300"/>
      <c r="GEQ11" s="300"/>
      <c r="GER11" s="300"/>
      <c r="GES11" s="300"/>
      <c r="GET11" s="300"/>
      <c r="GEU11" s="300"/>
      <c r="GIW11" s="300"/>
      <c r="GIX11" s="300"/>
      <c r="GIY11" s="300"/>
      <c r="GIZ11" s="300"/>
      <c r="GJA11" s="300"/>
      <c r="GJB11" s="300"/>
      <c r="GND11" s="300"/>
      <c r="GNE11" s="300"/>
      <c r="GNF11" s="300"/>
      <c r="GNG11" s="300"/>
      <c r="GNH11" s="300"/>
      <c r="GNI11" s="300"/>
      <c r="GRK11" s="300"/>
      <c r="GRL11" s="300"/>
      <c r="GRM11" s="300"/>
      <c r="GRN11" s="300"/>
      <c r="GRO11" s="300"/>
      <c r="GRP11" s="300"/>
      <c r="GVR11" s="300"/>
      <c r="GVS11" s="300"/>
      <c r="GVT11" s="300"/>
      <c r="GVU11" s="300"/>
      <c r="GVV11" s="300"/>
      <c r="GVW11" s="300"/>
      <c r="GZY11" s="300"/>
      <c r="GZZ11" s="300"/>
      <c r="HAA11" s="300"/>
      <c r="HAB11" s="300"/>
      <c r="HAC11" s="300"/>
      <c r="HAD11" s="300"/>
      <c r="HEF11" s="300"/>
      <c r="HEG11" s="300"/>
      <c r="HEH11" s="300"/>
      <c r="HEI11" s="300"/>
      <c r="HEJ11" s="300"/>
      <c r="HEK11" s="300"/>
      <c r="HIM11" s="300"/>
      <c r="HIN11" s="300"/>
      <c r="HIO11" s="300"/>
      <c r="HIP11" s="300"/>
      <c r="HIQ11" s="300"/>
      <c r="HIR11" s="300"/>
      <c r="HMT11" s="300"/>
      <c r="HMU11" s="300"/>
      <c r="HMV11" s="300"/>
      <c r="HMW11" s="300"/>
      <c r="HMX11" s="300"/>
      <c r="HMY11" s="300"/>
      <c r="HRA11" s="300"/>
      <c r="HRB11" s="300"/>
      <c r="HRC11" s="300"/>
      <c r="HRD11" s="300"/>
      <c r="HRE11" s="300"/>
      <c r="HRF11" s="300"/>
      <c r="HVH11" s="300"/>
      <c r="HVI11" s="300"/>
      <c r="HVJ11" s="300"/>
      <c r="HVK11" s="300"/>
      <c r="HVL11" s="300"/>
      <c r="HVM11" s="300"/>
      <c r="HZO11" s="300"/>
      <c r="HZP11" s="300"/>
      <c r="HZQ11" s="300"/>
      <c r="HZR11" s="300"/>
      <c r="HZS11" s="300"/>
      <c r="HZT11" s="300"/>
      <c r="IDV11" s="300"/>
      <c r="IDW11" s="300"/>
      <c r="IDX11" s="300"/>
      <c r="IDY11" s="300"/>
      <c r="IDZ11" s="300"/>
      <c r="IEA11" s="300"/>
      <c r="IIC11" s="300"/>
      <c r="IID11" s="300"/>
      <c r="IIE11" s="300"/>
      <c r="IIF11" s="300"/>
      <c r="IIG11" s="300"/>
      <c r="IIH11" s="300"/>
      <c r="IMJ11" s="300"/>
      <c r="IMK11" s="300"/>
      <c r="IML11" s="300"/>
      <c r="IMM11" s="300"/>
      <c r="IMN11" s="300"/>
      <c r="IMO11" s="300"/>
      <c r="IQQ11" s="300"/>
      <c r="IQR11" s="300"/>
      <c r="IQS11" s="300"/>
      <c r="IQT11" s="300"/>
      <c r="IQU11" s="300"/>
      <c r="IQV11" s="300"/>
      <c r="IUX11" s="300"/>
      <c r="IUY11" s="300"/>
      <c r="IUZ11" s="300"/>
      <c r="IVA11" s="300"/>
      <c r="IVB11" s="300"/>
      <c r="IVC11" s="300"/>
      <c r="IZE11" s="300"/>
      <c r="IZF11" s="300"/>
      <c r="IZG11" s="300"/>
      <c r="IZH11" s="300"/>
      <c r="IZI11" s="300"/>
      <c r="IZJ11" s="300"/>
      <c r="JDL11" s="300"/>
      <c r="JDM11" s="300"/>
      <c r="JDN11" s="300"/>
      <c r="JDO11" s="300"/>
      <c r="JDP11" s="300"/>
      <c r="JDQ11" s="300"/>
      <c r="JHS11" s="300"/>
      <c r="JHT11" s="300"/>
      <c r="JHU11" s="300"/>
      <c r="JHV11" s="300"/>
      <c r="JHW11" s="300"/>
      <c r="JHX11" s="300"/>
      <c r="JLZ11" s="300"/>
      <c r="JMA11" s="300"/>
      <c r="JMB11" s="300"/>
      <c r="JMC11" s="300"/>
      <c r="JMD11" s="300"/>
      <c r="JME11" s="300"/>
      <c r="JQG11" s="300"/>
      <c r="JQH11" s="300"/>
      <c r="JQI11" s="300"/>
      <c r="JQJ11" s="300"/>
      <c r="JQK11" s="300"/>
      <c r="JQL11" s="300"/>
      <c r="JUN11" s="300"/>
      <c r="JUO11" s="300"/>
      <c r="JUP11" s="300"/>
      <c r="JUQ11" s="300"/>
      <c r="JUR11" s="300"/>
      <c r="JUS11" s="300"/>
      <c r="JYU11" s="300"/>
      <c r="JYV11" s="300"/>
      <c r="JYW11" s="300"/>
      <c r="JYX11" s="300"/>
      <c r="JYY11" s="300"/>
      <c r="JYZ11" s="300"/>
      <c r="KDB11" s="300"/>
      <c r="KDC11" s="300"/>
      <c r="KDD11" s="300"/>
      <c r="KDE11" s="300"/>
      <c r="KDF11" s="300"/>
      <c r="KDG11" s="300"/>
      <c r="KHI11" s="300"/>
      <c r="KHJ11" s="300"/>
      <c r="KHK11" s="300"/>
      <c r="KHL11" s="300"/>
      <c r="KHM11" s="300"/>
      <c r="KHN11" s="300"/>
      <c r="KLP11" s="300"/>
      <c r="KLQ11" s="300"/>
      <c r="KLR11" s="300"/>
      <c r="KLS11" s="300"/>
      <c r="KLT11" s="300"/>
      <c r="KLU11" s="300"/>
      <c r="KPW11" s="300"/>
      <c r="KPX11" s="300"/>
      <c r="KPY11" s="300"/>
      <c r="KPZ11" s="300"/>
      <c r="KQA11" s="300"/>
      <c r="KQB11" s="300"/>
      <c r="KUD11" s="300"/>
      <c r="KUE11" s="300"/>
      <c r="KUF11" s="300"/>
      <c r="KUG11" s="300"/>
      <c r="KUH11" s="300"/>
      <c r="KUI11" s="300"/>
      <c r="KYK11" s="300"/>
      <c r="KYL11" s="300"/>
      <c r="KYM11" s="300"/>
      <c r="KYN11" s="300"/>
      <c r="KYO11" s="300"/>
      <c r="KYP11" s="300"/>
      <c r="LCR11" s="300"/>
      <c r="LCS11" s="300"/>
      <c r="LCT11" s="300"/>
      <c r="LCU11" s="300"/>
      <c r="LCV11" s="300"/>
      <c r="LCW11" s="300"/>
      <c r="LGY11" s="300"/>
      <c r="LGZ11" s="300"/>
      <c r="LHA11" s="300"/>
      <c r="LHB11" s="300"/>
      <c r="LHC11" s="300"/>
      <c r="LHD11" s="300"/>
      <c r="LLF11" s="300"/>
      <c r="LLG11" s="300"/>
      <c r="LLH11" s="300"/>
      <c r="LLI11" s="300"/>
      <c r="LLJ11" s="300"/>
      <c r="LLK11" s="300"/>
      <c r="LPM11" s="300"/>
      <c r="LPN11" s="300"/>
      <c r="LPO11" s="300"/>
      <c r="LPP11" s="300"/>
      <c r="LPQ11" s="300"/>
      <c r="LPR11" s="300"/>
      <c r="LTT11" s="300"/>
      <c r="LTU11" s="300"/>
      <c r="LTV11" s="300"/>
      <c r="LTW11" s="300"/>
      <c r="LTX11" s="300"/>
      <c r="LTY11" s="300"/>
      <c r="LYA11" s="300"/>
      <c r="LYB11" s="300"/>
      <c r="LYC11" s="300"/>
      <c r="LYD11" s="300"/>
      <c r="LYE11" s="300"/>
      <c r="LYF11" s="300"/>
      <c r="MCH11" s="300"/>
      <c r="MCI11" s="300"/>
      <c r="MCJ11" s="300"/>
      <c r="MCK11" s="300"/>
      <c r="MCL11" s="300"/>
      <c r="MCM11" s="300"/>
      <c r="MGO11" s="300"/>
      <c r="MGP11" s="300"/>
      <c r="MGQ11" s="300"/>
      <c r="MGR11" s="300"/>
      <c r="MGS11" s="300"/>
      <c r="MGT11" s="300"/>
      <c r="MKV11" s="300"/>
      <c r="MKW11" s="300"/>
      <c r="MKX11" s="300"/>
      <c r="MKY11" s="300"/>
      <c r="MKZ11" s="300"/>
      <c r="MLA11" s="300"/>
      <c r="MPC11" s="300"/>
      <c r="MPD11" s="300"/>
      <c r="MPE11" s="300"/>
      <c r="MPF11" s="300"/>
      <c r="MPG11" s="300"/>
      <c r="MPH11" s="300"/>
      <c r="MTJ11" s="300"/>
      <c r="MTK11" s="300"/>
      <c r="MTL11" s="300"/>
      <c r="MTM11" s="300"/>
      <c r="MTN11" s="300"/>
      <c r="MTO11" s="300"/>
      <c r="MXQ11" s="300"/>
      <c r="MXR11" s="300"/>
      <c r="MXS11" s="300"/>
      <c r="MXT11" s="300"/>
      <c r="MXU11" s="300"/>
      <c r="MXV11" s="300"/>
      <c r="NBX11" s="300"/>
      <c r="NBY11" s="300"/>
      <c r="NBZ11" s="300"/>
      <c r="NCA11" s="300"/>
      <c r="NCB11" s="300"/>
      <c r="NCC11" s="300"/>
      <c r="NGE11" s="300"/>
      <c r="NGF11" s="300"/>
      <c r="NGG11" s="300"/>
      <c r="NGH11" s="300"/>
      <c r="NGI11" s="300"/>
      <c r="NGJ11" s="300"/>
      <c r="NKL11" s="300"/>
      <c r="NKM11" s="300"/>
      <c r="NKN11" s="300"/>
      <c r="NKO11" s="300"/>
      <c r="NKP11" s="300"/>
      <c r="NKQ11" s="300"/>
      <c r="NOS11" s="300"/>
      <c r="NOT11" s="300"/>
      <c r="NOU11" s="300"/>
      <c r="NOV11" s="300"/>
      <c r="NOW11" s="300"/>
      <c r="NOX11" s="300"/>
      <c r="NSZ11" s="300"/>
      <c r="NTA11" s="300"/>
      <c r="NTB11" s="300"/>
      <c r="NTC11" s="300"/>
      <c r="NTD11" s="300"/>
      <c r="NTE11" s="300"/>
      <c r="NXG11" s="300"/>
      <c r="NXH11" s="300"/>
      <c r="NXI11" s="300"/>
      <c r="NXJ11" s="300"/>
      <c r="NXK11" s="300"/>
      <c r="NXL11" s="300"/>
      <c r="OBN11" s="300"/>
      <c r="OBO11" s="300"/>
      <c r="OBP11" s="300"/>
      <c r="OBQ11" s="300"/>
      <c r="OBR11" s="300"/>
      <c r="OBS11" s="300"/>
      <c r="OFU11" s="300"/>
      <c r="OFV11" s="300"/>
      <c r="OFW11" s="300"/>
      <c r="OFX11" s="300"/>
      <c r="OFY11" s="300"/>
      <c r="OFZ11" s="300"/>
      <c r="OKB11" s="300"/>
      <c r="OKC11" s="300"/>
      <c r="OKD11" s="300"/>
      <c r="OKE11" s="300"/>
      <c r="OKF11" s="300"/>
      <c r="OKG11" s="300"/>
      <c r="OOI11" s="300"/>
      <c r="OOJ11" s="300"/>
      <c r="OOK11" s="300"/>
      <c r="OOL11" s="300"/>
      <c r="OOM11" s="300"/>
      <c r="OON11" s="300"/>
      <c r="OSP11" s="300"/>
      <c r="OSQ11" s="300"/>
      <c r="OSR11" s="300"/>
      <c r="OSS11" s="300"/>
      <c r="OST11" s="300"/>
      <c r="OSU11" s="300"/>
      <c r="OWW11" s="300"/>
      <c r="OWX11" s="300"/>
      <c r="OWY11" s="300"/>
      <c r="OWZ11" s="300"/>
      <c r="OXA11" s="300"/>
      <c r="OXB11" s="300"/>
      <c r="PBD11" s="300"/>
      <c r="PBE11" s="300"/>
      <c r="PBF11" s="300"/>
      <c r="PBG11" s="300"/>
      <c r="PBH11" s="300"/>
      <c r="PBI11" s="300"/>
      <c r="PFK11" s="300"/>
      <c r="PFL11" s="300"/>
      <c r="PFM11" s="300"/>
      <c r="PFN11" s="300"/>
      <c r="PFO11" s="300"/>
      <c r="PFP11" s="300"/>
      <c r="PJR11" s="300"/>
      <c r="PJS11" s="300"/>
      <c r="PJT11" s="300"/>
      <c r="PJU11" s="300"/>
      <c r="PJV11" s="300"/>
      <c r="PJW11" s="300"/>
      <c r="PNY11" s="300"/>
      <c r="PNZ11" s="300"/>
      <c r="POA11" s="300"/>
      <c r="POB11" s="300"/>
      <c r="POC11" s="300"/>
      <c r="POD11" s="300"/>
      <c r="PSF11" s="300"/>
      <c r="PSG11" s="300"/>
      <c r="PSH11" s="300"/>
      <c r="PSI11" s="300"/>
      <c r="PSJ11" s="300"/>
      <c r="PSK11" s="300"/>
    </row>
    <row r="12" spans="1:11321" x14ac:dyDescent="0.25">
      <c r="A12" s="302">
        <f>Setup!E11+100</f>
        <v>171</v>
      </c>
      <c r="B12" s="297">
        <f>VLOOKUP(C12,CX11:CY15,2,FALSE)</f>
        <v>4</v>
      </c>
      <c r="C12" s="298" t="str">
        <f>Setup!D11</f>
        <v>Bosnia and Herzegovina</v>
      </c>
      <c r="D12" s="297">
        <f>SUMPRODUCT((DA3:DA105=C12)*(DE3:DE105="W"))+SUMPRODUCT((DD3:DD105=C12)*(DF3:DF105="W"))</f>
        <v>0</v>
      </c>
      <c r="E12" s="297">
        <f>SUMPRODUCT((DA3:DA105=C12)*(DE3:DE105="D"))+SUMPRODUCT((DD3:DD105=C12)*(DF3:DF105="D"))</f>
        <v>0</v>
      </c>
      <c r="F12" s="297">
        <f>SUMPRODUCT((DA3:DA105=C12)*(DE3:DE105="L"))+SUMPRODUCT((DD3:DD105=C12)*(DF3:DF105="L"))</f>
        <v>0</v>
      </c>
      <c r="G12" s="297">
        <f>SUMIF(DA3:DA123,C12,DB3:DB123)+SUMIF(DD3:DD123,C12,DC3:DC123)</f>
        <v>0</v>
      </c>
      <c r="H12" s="297">
        <f>SUMIF(DD3:DD123,C12,DB3:DB123)+SUMIF(DA3:DA123,C12,DC3:DC123)</f>
        <v>0</v>
      </c>
      <c r="I12" s="297">
        <f t="shared" si="12"/>
        <v>1000</v>
      </c>
      <c r="J12" s="297">
        <f t="shared" si="13"/>
        <v>0</v>
      </c>
      <c r="K12" s="297">
        <f>IF(Setup!F11&lt;&gt;"",Setup!F11,-A12)</f>
        <v>-171</v>
      </c>
      <c r="L12" s="297">
        <f>IF(COUNTIF(J11:J15,4)&lt;&gt;4,RANK(J12,J11:J15),J91)</f>
        <v>1</v>
      </c>
      <c r="N12" s="297">
        <f>SUMPRODUCT((L11:L14=L12)*(K11:K14&lt;K12))+L12</f>
        <v>1</v>
      </c>
      <c r="O12" s="298" t="str">
        <f>INDEX(C11:C15,MATCH(2,N11:N15,0),0)</f>
        <v>Qatar</v>
      </c>
      <c r="P12" s="297">
        <f>INDEX(L11:L15,MATCH(O12,C11:C15,0),0)</f>
        <v>1</v>
      </c>
      <c r="Q12" s="297" t="str">
        <f>IF(Q11&lt;&gt;"",O12,"")</f>
        <v>Qatar</v>
      </c>
      <c r="R12" s="297" t="str">
        <f>IF(R11&lt;&gt;"",O13,"")</f>
        <v/>
      </c>
      <c r="S12" s="297" t="str">
        <f>IF(S11&lt;&gt;"",O14,"")</f>
        <v/>
      </c>
      <c r="T12" s="297" t="str">
        <f>IF(T11&lt;&gt;"",O15,"")</f>
        <v/>
      </c>
      <c r="V12" s="297" t="str">
        <f t="shared" ref="V12:V14" si="16">IF(Q12&lt;&gt;"",Q12,"")</f>
        <v>Qatar</v>
      </c>
      <c r="W12" s="297">
        <f>SUMPRODUCT((DA3:DA105=V12)*(DD3:DD105=V13)*(DE3:DE105="W"))+SUMPRODUCT((DA3:DA105=V12)*(DD3:DD105=V14)*(DE3:DE105="W"))+SUMPRODUCT((DA3:DA105=V12)*(DD3:DD105=V15)*(DE3:DE105="W"))+SUMPRODUCT((DA3:DA105=V12)*(DD3:DD105=V11)*(DE3:DE105="W"))+SUMPRODUCT((DA3:DA105=V13)*(DD3:DD105=V12)*(DF3:DF105="W"))+SUMPRODUCT((DA3:DA105=V14)*(DD3:DD105=V12)*(DF3:DF105="W"))+SUMPRODUCT((DA3:DA105=V15)*(DD3:DD105=V12)*(DF3:DF105="W"))+SUMPRODUCT((DA3:DA105=V11)*(DD3:DD105=V12)*(DF3:DF105="W"))</f>
        <v>0</v>
      </c>
      <c r="X12" s="297">
        <f>SUMPRODUCT((DA3:DA105=V12)*(DD3:DD105=V13)*(DE3:DE105="D"))+SUMPRODUCT((DA3:DA105=V12)*(DD3:DD105=V14)*(DE3:DE105="D"))+SUMPRODUCT((DA3:DA105=V12)*(DD3:DD105=V15)*(DE3:DE105="D"))+SUMPRODUCT((DA3:DA105=V12)*(DD3:DD105=V11)*(DE3:DE105="D"))+SUMPRODUCT((DA3:DA105=V13)*(DD3:DD105=V12)*(DE3:DE105="D"))+SUMPRODUCT((DA3:DA105=V14)*(DD3:DD105=V12)*(DE3:DE105="D"))+SUMPRODUCT((DA3:DA105=V15)*(DD3:DD105=V12)*(DE3:DE105="D"))+SUMPRODUCT((DA3:DA105=V11)*(DD3:DD105=V12)*(DE3:DE105="D"))</f>
        <v>0</v>
      </c>
      <c r="Y12" s="297">
        <f>SUMPRODUCT((DA3:DA105=V12)*(DD3:DD105=V13)*(DE3:DE105="L"))+SUMPRODUCT((DA3:DA105=V12)*(DD3:DD105=V14)*(DE3:DE105="L"))+SUMPRODUCT((DA3:DA105=V12)*(DD3:DD105=V15)*(DE3:DE105="L"))+SUMPRODUCT((DA3:DA105=V12)*(DD3:DD105=V11)*(DE3:DE105="L"))+SUMPRODUCT((DA3:DA105=V13)*(DD3:DD105=V12)*(DF3:DF105="L"))+SUMPRODUCT((DA3:DA105=V14)*(DD3:DD105=V12)*(DF3:DF105="L"))+SUMPRODUCT((DA3:DA105=V15)*(DD3:DD105=V12)*(DF3:DF105="L"))+SUMPRODUCT((DA3:DA105=V11)*(DD3:DD105=V12)*(DF3:DF105="L"))</f>
        <v>0</v>
      </c>
      <c r="Z12" s="297">
        <f>SUMPRODUCT((DA3:DA105=V12)*(DD3:DD105=V13)*DB3:DB105)+SUMPRODUCT((DA3:DA105=V12)*(DD3:DD105=V14)*DB3:DB105)+SUMPRODUCT((DA3:DA105=V12)*(DD3:DD105=V15)*DB3:DB105)+SUMPRODUCT((DA3:DA105=V12)*(DD3:DD105=V11)*DB3:DB105)+SUMPRODUCT((DA3:DA105=V13)*(DD3:DD105=V12)*DC3:DC105)+SUMPRODUCT((DA3:DA105=V14)*(DD3:DD105=V12)*DC3:DC105)+SUMPRODUCT((DA3:DA105=V15)*(DD3:DD105=V12)*DC3:DC105)+SUMPRODUCT((DA3:DA105=V11)*(DD3:DD105=V12)*DC3:DC105)</f>
        <v>0</v>
      </c>
      <c r="AA12" s="297">
        <f>SUMPRODUCT((DA3:DA105=V12)*(DD3:DD105=V13)*DC3:DC105)+SUMPRODUCT((DA3:DA105=V12)*(DD3:DD105=V14)*DC3:DC105)+SUMPRODUCT((DA3:DA105=V12)*(DD3:DD105=V15)*DC3:DC105)+SUMPRODUCT((DA3:DA105=V12)*(DD3:DD105=V11)*DC3:DC105)+SUMPRODUCT((DA3:DA105=V13)*(DD3:DD105=V12)*DB3:DB105)+SUMPRODUCT((DA3:DA105=V14)*(DD3:DD105=V12)*DB3:DB105)+SUMPRODUCT((DA3:DA105=V15)*(DD3:DD105=V12)*DB3:DB105)+SUMPRODUCT((DA3:DA105=V11)*(DD3:DD105=V12)*DB3:DB105)</f>
        <v>0</v>
      </c>
      <c r="AB12" s="297">
        <f>Z12-AA12+1000</f>
        <v>1000</v>
      </c>
      <c r="AC12" s="297">
        <f t="shared" si="14"/>
        <v>0</v>
      </c>
      <c r="AD12" s="297">
        <f>IF(V12&lt;&gt;"",VLOOKUP(V12,C4:I52,7,FALSE),"")</f>
        <v>1000</v>
      </c>
      <c r="AE12" s="297">
        <f>IF(V12&lt;&gt;"",VLOOKUP(V12,C4:I52,5,FALSE),"")</f>
        <v>0</v>
      </c>
      <c r="AF12" s="297">
        <f>IF(V12&lt;&gt;"",VLOOKUP(V12,C4:K52,9,FALSE),"")</f>
        <v>-156</v>
      </c>
      <c r="AG12" s="297">
        <f t="shared" si="15"/>
        <v>0</v>
      </c>
      <c r="AH12" s="297">
        <f>IF(V12&lt;&gt;"",RANK(AG12,AG11:AG15),"")</f>
        <v>1</v>
      </c>
      <c r="AI12" s="297">
        <f>IF(V12&lt;&gt;"",SUMPRODUCT((AG11:AG15=AG12)*(AB11:AB15&gt;AB12)),"")</f>
        <v>0</v>
      </c>
      <c r="AJ12" s="297">
        <f>IF(V12&lt;&gt;"",SUMPRODUCT((AG11:AG15=AG12)*(AB11:AB15=AB12)*(Z11:Z15&gt;Z12)),"")</f>
        <v>0</v>
      </c>
      <c r="AK12" s="297">
        <f>IF(V12&lt;&gt;"",SUMPRODUCT((AG11:AG15=AG12)*(AB11:AB15=AB12)*(Z11:Z15=Z12)*(AD11:AD15&gt;AD12)),"")</f>
        <v>0</v>
      </c>
      <c r="AL12" s="297">
        <f>IF(V12&lt;&gt;"",SUMPRODUCT((AG11:AG15=AG12)*(AB11:AB15=AB12)*(Z11:Z15=Z12)*(AD11:AD15=AD12)*(AE11:AE15&gt;AE12)),"")</f>
        <v>0</v>
      </c>
      <c r="AM12" s="297">
        <f>IF(V12&lt;&gt;"",SUMPRODUCT((AG11:AG15=AG12)*(AB11:AB15=AB12)*(Z11:Z15=Z12)*(AD11:AD15=AD12)*(AE11:AE15=AE12)*(AF11:AF15&gt;AF12)),"")</f>
        <v>2</v>
      </c>
      <c r="AN12" s="297">
        <f>IF(V12&lt;&gt;"",IF(SUM(X11:X14)=12,SUM(AH12:AM12),IF(AN91&lt;&gt;"",IF(U89=3,AN91,AN91+U89),SUM(AH12:AM12))),"")</f>
        <v>3</v>
      </c>
      <c r="AO12" s="297" t="str">
        <f>IF(V12&lt;&gt;"",INDEX(V11:V15,MATCH(2,AN11:AN15,0),0),"")</f>
        <v>Canada</v>
      </c>
      <c r="AP12" s="297" t="str">
        <f>IF(R11&lt;&gt;"",R11,"")</f>
        <v/>
      </c>
      <c r="AQ12" s="297">
        <f>SUMPRODUCT((DA3:DA105=AP12)*(DD3:DD105=AP13)*(DE3:DE105="W"))+SUMPRODUCT((DA3:DA105=AP12)*(DD3:DD105=AP14)*(DE3:DE105="W"))+SUMPRODUCT((DA3:DA105=AP12)*(DD3:DD105=AP15)*(DE3:DE105="W"))+SUMPRODUCT((DA3:DA105=AP13)*(DD3:DD105=AP12)*(DF3:DF105="W"))+SUMPRODUCT((DA3:DA105=AP14)*(DD3:DD105=AP12)*(DF3:DF105="W"))+SUMPRODUCT((DA3:DA105=AP15)*(DD3:DD105=AP12)*(DF3:DF105="W"))</f>
        <v>0</v>
      </c>
      <c r="AR12" s="297">
        <f>SUMPRODUCT((DA3:DA105=AP12)*(DD3:DD105=AP13)*(DE3:DE105="D"))+SUMPRODUCT((DA3:DA105=AP12)*(DD3:DD105=AP14)*(DE3:DE105="D"))+SUMPRODUCT((DA3:DA105=AP12)*(DD3:DD105=AP15)*(DE3:DE105="D"))+SUMPRODUCT((DA3:DA105=AP13)*(DD3:DD105=AP12)*(DE3:DE105="D"))+SUMPRODUCT((DA3:DA105=AP14)*(DD3:DD105=AP12)*(DE3:DE105="D"))+SUMPRODUCT((DA3:DA105=AP15)*(DD3:DD105=AP12)*(DE3:DE105="D"))</f>
        <v>0</v>
      </c>
      <c r="AS12" s="297">
        <f>SUMPRODUCT((DA3:DA105=AP12)*(DD3:DD105=AP13)*(DE3:DE105="L"))+SUMPRODUCT((DA3:DA105=AP12)*(DD3:DD105=AP14)*(DE3:DE105="L"))+SUMPRODUCT((DA3:DA105=AP12)*(DD3:DD105=AP15)*(DE3:DE105="L"))+SUMPRODUCT((DA3:DA105=AP13)*(DD3:DD105=AP12)*(DF3:DF105="L"))+SUMPRODUCT((DA3:DA105=AP14)*(DD3:DD105=AP12)*(DF3:DF105="L"))+SUMPRODUCT((DA3:DA105=AP15)*(DD3:DD105=AP12)*(DF3:DF105="L"))</f>
        <v>0</v>
      </c>
      <c r="AT12" s="297">
        <f>SUMPRODUCT((DA3:DA105=AP12)*(DD3:DD105=AP13)*DB3:DB105)+SUMPRODUCT((DA3:DA105=AP12)*(DD3:DD105=AP14)*DB3:DB105)+SUMPRODUCT((DA3:DA105=AP12)*(DD3:DD105=AP15)*DB3:DB105)+SUMPRODUCT((DA3:DA105=AP12)*(DD3:DD105=AP11)*DB3:DB105)+SUMPRODUCT((DA3:DA105=AP13)*(DD3:DD105=AP12)*DC3:DC105)+SUMPRODUCT((DA3:DA105=AP14)*(DD3:DD105=AP12)*DC3:DC105)+SUMPRODUCT((DA3:DA105=AP15)*(DD3:DD105=AP12)*DC3:DC105)+SUMPRODUCT((DA3:DA105=AP11)*(DD3:DD105=AP12)*DC3:DC105)</f>
        <v>0</v>
      </c>
      <c r="AU12" s="297">
        <f>SUMPRODUCT((DA3:DA105=AP12)*(DD3:DD105=AP13)*DC3:DC105)+SUMPRODUCT((DA3:DA105=AP12)*(DD3:DD105=AP14)*DC3:DC105)+SUMPRODUCT((DA3:DA105=AP12)*(DD3:DD105=AP15)*DC3:DC105)+SUMPRODUCT((DA3:DA105=AP12)*(DD3:DD105=AP11)*DC3:DC105)+SUMPRODUCT((DA3:DA105=AP13)*(DD3:DD105=AP12)*DB3:DB105)+SUMPRODUCT((DA3:DA105=AP14)*(DD3:DD105=AP12)*DB3:DB105)+SUMPRODUCT((DA3:DA105=AP15)*(DD3:DD105=AP12)*DB3:DB105)+SUMPRODUCT((DA3:DA105=AP11)*(DD3:DD105=AP12)*DB3:DB105)</f>
        <v>0</v>
      </c>
      <c r="AV12" s="297">
        <f>AT12-AU12+1000</f>
        <v>1000</v>
      </c>
      <c r="AW12" s="297" t="str">
        <f t="shared" ref="AW12:AW14" si="17">IF(AP12&lt;&gt;"",AQ12*3+AR12*1,"")</f>
        <v/>
      </c>
      <c r="AX12" s="297" t="str">
        <f>IF(AP12&lt;&gt;"",VLOOKUP(AP12,C4:I52,7,FALSE),"")</f>
        <v/>
      </c>
      <c r="AY12" s="297" t="str">
        <f>IF(AP12&lt;&gt;"",VLOOKUP(AP12,C4:I52,5,FALSE),"")</f>
        <v/>
      </c>
      <c r="AZ12" s="297" t="str">
        <f>IF(AP12&lt;&gt;"",VLOOKUP(AP12,C4:K52,9,FALSE),"")</f>
        <v/>
      </c>
      <c r="BA12" s="297" t="str">
        <f t="shared" ref="BA12:BA14" si="18">AW12</f>
        <v/>
      </c>
      <c r="BB12" s="297" t="str">
        <f>IF(AP12&lt;&gt;"",RANK(BA12,BA11:BA15),"")</f>
        <v/>
      </c>
      <c r="BC12" s="297" t="str">
        <f>IF(AP12&lt;&gt;"",SUMPRODUCT((BA11:BA15=BA12)*(AV11:AV15&gt;AV12)),"")</f>
        <v/>
      </c>
      <c r="BD12" s="297" t="str">
        <f>IF(AP12&lt;&gt;"",SUMPRODUCT((BA11:BA15=BA12)*(AV11:AV15=AV12)*(AT11:AT15&gt;AT12)),"")</f>
        <v/>
      </c>
      <c r="BE12" s="297" t="str">
        <f>IF(AP12&lt;&gt;"",SUMPRODUCT((BA11:BA15=BA12)*(AV11:AV15=AV12)*(AT11:AT15=AT12)*(AX11:AX15&gt;AX12)),"")</f>
        <v/>
      </c>
      <c r="BF12" s="297" t="str">
        <f>IF(AP12&lt;&gt;"",SUMPRODUCT((BA11:BA15=BA12)*(AV11:AV15=AV12)*(AT11:AT15=AT12)*(AX11:AX15=AX12)*(AY11:AY15&gt;AY12)),"")</f>
        <v/>
      </c>
      <c r="BG12" s="297" t="str">
        <f>IF(AP12&lt;&gt;"",SUMPRODUCT((BA11:BA15=BA12)*(AV11:AV15=AV12)*(AT11:AT15=AT12)*(AX11:AX15=AX12)*(AY11:AY15=AY12)*(AZ11:AZ15&gt;AZ12)),"")</f>
        <v/>
      </c>
      <c r="BH12" s="297" t="str">
        <f>IF(AP12&lt;&gt;"",IF(BH91&lt;&gt;"",IF(AO89=3,BH91,BH91+AO89),SUM(BB12:BG12)+1),"")</f>
        <v/>
      </c>
      <c r="BI12" s="297" t="str">
        <f>IF(AP12&lt;&gt;"",INDEX(AP12:AP15,MATCH(2,BH12:BH15,0),0),"")</f>
        <v/>
      </c>
      <c r="CX12" s="297" t="str">
        <f>IF(BI12&lt;&gt;"",BI12,IF(AO12&lt;&gt;"",AO12,O12))</f>
        <v>Canada</v>
      </c>
      <c r="CY12" s="297">
        <v>2</v>
      </c>
      <c r="CZ12" s="297">
        <v>10</v>
      </c>
      <c r="DA12" s="300" t="str">
        <f>Matches!F17</f>
        <v>Germany</v>
      </c>
      <c r="DB12" s="300">
        <f>IF(DA2&lt;&gt;"",IF(AND(Matches!H17&lt;&gt;"",Matches!I17&lt;&gt;""),Matches!H17,0),"")</f>
        <v>0</v>
      </c>
      <c r="DC12" s="300">
        <f>IF(DA2&lt;&gt;"",IF(AND(Matches!H17&lt;&gt;"",Matches!I17&lt;&gt;""),Matches!I17,0),"")</f>
        <v>0</v>
      </c>
      <c r="DD12" s="300" t="str">
        <f>Matches!K17</f>
        <v>Curacao</v>
      </c>
      <c r="DE12" s="300" t="str">
        <f>IF(AND(Matches!H17&lt;&gt;"",Matches!I17&lt;&gt;""),IF(DB12&gt;DC12,"W",IF(DB12=DC12,"D","L")),"")</f>
        <v/>
      </c>
      <c r="DF12" s="300" t="str">
        <f t="shared" si="0"/>
        <v/>
      </c>
      <c r="HH12" s="300"/>
      <c r="HI12" s="300"/>
      <c r="HJ12" s="300"/>
      <c r="HK12" s="300"/>
      <c r="HL12" s="300"/>
      <c r="HM12" s="300"/>
      <c r="LO12" s="300"/>
      <c r="LP12" s="300"/>
      <c r="LQ12" s="300"/>
      <c r="LR12" s="300"/>
      <c r="LS12" s="300"/>
      <c r="LT12" s="300"/>
      <c r="PV12" s="300"/>
      <c r="PW12" s="300"/>
      <c r="PX12" s="300"/>
      <c r="PY12" s="300"/>
      <c r="PZ12" s="300"/>
      <c r="QA12" s="300"/>
      <c r="UC12" s="300"/>
      <c r="UD12" s="300"/>
      <c r="UE12" s="300"/>
      <c r="UF12" s="300"/>
      <c r="UG12" s="300"/>
      <c r="UH12" s="300"/>
      <c r="YJ12" s="300"/>
      <c r="YK12" s="300"/>
      <c r="YL12" s="300"/>
      <c r="YM12" s="300"/>
      <c r="YN12" s="300"/>
      <c r="YO12" s="300"/>
      <c r="ACQ12" s="300"/>
      <c r="ACR12" s="300"/>
      <c r="ACS12" s="300"/>
      <c r="ACT12" s="300"/>
      <c r="ACU12" s="300"/>
      <c r="ACV12" s="300"/>
      <c r="AGX12" s="300"/>
      <c r="AGY12" s="300"/>
      <c r="AGZ12" s="300"/>
      <c r="AHA12" s="300"/>
      <c r="AHB12" s="300"/>
      <c r="AHC12" s="300"/>
      <c r="ALE12" s="300"/>
      <c r="ALF12" s="300"/>
      <c r="ALG12" s="300"/>
      <c r="ALH12" s="300"/>
      <c r="ALI12" s="300"/>
      <c r="ALJ12" s="300"/>
      <c r="APL12" s="300"/>
      <c r="APM12" s="300"/>
      <c r="APN12" s="300"/>
      <c r="APO12" s="300"/>
      <c r="APP12" s="300"/>
      <c r="APQ12" s="300"/>
      <c r="ATS12" s="300"/>
      <c r="ATT12" s="300"/>
      <c r="ATU12" s="300"/>
      <c r="ATV12" s="300"/>
      <c r="ATW12" s="300"/>
      <c r="ATX12" s="300"/>
      <c r="AXZ12" s="300"/>
      <c r="AYA12" s="300"/>
      <c r="AYB12" s="300"/>
      <c r="AYC12" s="300"/>
      <c r="AYD12" s="300"/>
      <c r="AYE12" s="300"/>
      <c r="BCG12" s="300"/>
      <c r="BCH12" s="300"/>
      <c r="BCI12" s="300"/>
      <c r="BCJ12" s="300"/>
      <c r="BCK12" s="300"/>
      <c r="BCL12" s="300"/>
      <c r="BGN12" s="300"/>
      <c r="BGO12" s="300"/>
      <c r="BGP12" s="300"/>
      <c r="BGQ12" s="300"/>
      <c r="BGR12" s="300"/>
      <c r="BGS12" s="300"/>
      <c r="BKU12" s="300"/>
      <c r="BKV12" s="300"/>
      <c r="BKW12" s="300"/>
      <c r="BKX12" s="300"/>
      <c r="BKY12" s="300"/>
      <c r="BKZ12" s="300"/>
      <c r="BPB12" s="300"/>
      <c r="BPC12" s="300"/>
      <c r="BPD12" s="300"/>
      <c r="BPE12" s="300"/>
      <c r="BPF12" s="300"/>
      <c r="BPG12" s="300"/>
      <c r="BTI12" s="300"/>
      <c r="BTJ12" s="300"/>
      <c r="BTK12" s="300"/>
      <c r="BTL12" s="300"/>
      <c r="BTM12" s="300"/>
      <c r="BTN12" s="300"/>
      <c r="BXP12" s="300"/>
      <c r="BXQ12" s="300"/>
      <c r="BXR12" s="300"/>
      <c r="BXS12" s="300"/>
      <c r="BXT12" s="300"/>
      <c r="BXU12" s="300"/>
      <c r="CBW12" s="300"/>
      <c r="CBX12" s="300"/>
      <c r="CBY12" s="300"/>
      <c r="CBZ12" s="300"/>
      <c r="CCA12" s="300"/>
      <c r="CCB12" s="300"/>
      <c r="CGD12" s="300"/>
      <c r="CGE12" s="300"/>
      <c r="CGF12" s="300"/>
      <c r="CGG12" s="300"/>
      <c r="CGH12" s="300"/>
      <c r="CGI12" s="300"/>
      <c r="CKK12" s="300"/>
      <c r="CKL12" s="300"/>
      <c r="CKM12" s="300"/>
      <c r="CKN12" s="300"/>
      <c r="CKO12" s="300"/>
      <c r="CKP12" s="300"/>
      <c r="COR12" s="300"/>
      <c r="COS12" s="300"/>
      <c r="COT12" s="300"/>
      <c r="COU12" s="300"/>
      <c r="COV12" s="300"/>
      <c r="COW12" s="300"/>
      <c r="CSY12" s="300"/>
      <c r="CSZ12" s="300"/>
      <c r="CTA12" s="300"/>
      <c r="CTB12" s="300"/>
      <c r="CTC12" s="300"/>
      <c r="CTD12" s="300"/>
      <c r="CXF12" s="300"/>
      <c r="CXG12" s="300"/>
      <c r="CXH12" s="300"/>
      <c r="CXI12" s="300"/>
      <c r="CXJ12" s="300"/>
      <c r="CXK12" s="300"/>
      <c r="DBM12" s="300"/>
      <c r="DBN12" s="300"/>
      <c r="DBO12" s="300"/>
      <c r="DBP12" s="300"/>
      <c r="DBQ12" s="300"/>
      <c r="DBR12" s="300"/>
      <c r="DFT12" s="300"/>
      <c r="DFU12" s="300"/>
      <c r="DFV12" s="300"/>
      <c r="DFW12" s="300"/>
      <c r="DFX12" s="300"/>
      <c r="DFY12" s="300"/>
      <c r="DKA12" s="300"/>
      <c r="DKB12" s="300"/>
      <c r="DKC12" s="300"/>
      <c r="DKD12" s="300"/>
      <c r="DKE12" s="300"/>
      <c r="DKF12" s="300"/>
      <c r="DOH12" s="300"/>
      <c r="DOI12" s="300"/>
      <c r="DOJ12" s="300"/>
      <c r="DOK12" s="300"/>
      <c r="DOL12" s="300"/>
      <c r="DOM12" s="300"/>
      <c r="DSO12" s="300"/>
      <c r="DSP12" s="300"/>
      <c r="DSQ12" s="300"/>
      <c r="DSR12" s="300"/>
      <c r="DSS12" s="300"/>
      <c r="DST12" s="300"/>
      <c r="DWV12" s="300"/>
      <c r="DWW12" s="300"/>
      <c r="DWX12" s="300"/>
      <c r="DWY12" s="300"/>
      <c r="DWZ12" s="300"/>
      <c r="DXA12" s="300"/>
      <c r="EBC12" s="300"/>
      <c r="EBD12" s="300"/>
      <c r="EBE12" s="300"/>
      <c r="EBF12" s="300"/>
      <c r="EBG12" s="300"/>
      <c r="EBH12" s="300"/>
      <c r="EFJ12" s="300"/>
      <c r="EFK12" s="300"/>
      <c r="EFL12" s="300"/>
      <c r="EFM12" s="300"/>
      <c r="EFN12" s="300"/>
      <c r="EFO12" s="300"/>
      <c r="EJQ12" s="300"/>
      <c r="EJR12" s="300"/>
      <c r="EJS12" s="300"/>
      <c r="EJT12" s="300"/>
      <c r="EJU12" s="300"/>
      <c r="EJV12" s="300"/>
      <c r="ENX12" s="300"/>
      <c r="ENY12" s="300"/>
      <c r="ENZ12" s="300"/>
      <c r="EOA12" s="300"/>
      <c r="EOB12" s="300"/>
      <c r="EOC12" s="300"/>
      <c r="ESE12" s="300"/>
      <c r="ESF12" s="300"/>
      <c r="ESG12" s="300"/>
      <c r="ESH12" s="300"/>
      <c r="ESI12" s="300"/>
      <c r="ESJ12" s="300"/>
      <c r="EWL12" s="300"/>
      <c r="EWM12" s="300"/>
      <c r="EWN12" s="300"/>
      <c r="EWO12" s="300"/>
      <c r="EWP12" s="300"/>
      <c r="EWQ12" s="300"/>
      <c r="FAS12" s="300"/>
      <c r="FAT12" s="300"/>
      <c r="FAU12" s="300"/>
      <c r="FAV12" s="300"/>
      <c r="FAW12" s="300"/>
      <c r="FAX12" s="300"/>
      <c r="FEZ12" s="300"/>
      <c r="FFA12" s="300"/>
      <c r="FFB12" s="300"/>
      <c r="FFC12" s="300"/>
      <c r="FFD12" s="300"/>
      <c r="FFE12" s="300"/>
      <c r="FJG12" s="300"/>
      <c r="FJH12" s="300"/>
      <c r="FJI12" s="300"/>
      <c r="FJJ12" s="300"/>
      <c r="FJK12" s="300"/>
      <c r="FJL12" s="300"/>
      <c r="FNN12" s="300"/>
      <c r="FNO12" s="300"/>
      <c r="FNP12" s="300"/>
      <c r="FNQ12" s="300"/>
      <c r="FNR12" s="300"/>
      <c r="FNS12" s="300"/>
      <c r="FRU12" s="300"/>
      <c r="FRV12" s="300"/>
      <c r="FRW12" s="300"/>
      <c r="FRX12" s="300"/>
      <c r="FRY12" s="300"/>
      <c r="FRZ12" s="300"/>
      <c r="FWB12" s="300"/>
      <c r="FWC12" s="300"/>
      <c r="FWD12" s="300"/>
      <c r="FWE12" s="300"/>
      <c r="FWF12" s="300"/>
      <c r="FWG12" s="300"/>
      <c r="GAI12" s="300"/>
      <c r="GAJ12" s="300"/>
      <c r="GAK12" s="300"/>
      <c r="GAL12" s="300"/>
      <c r="GAM12" s="300"/>
      <c r="GAN12" s="300"/>
      <c r="GEP12" s="300"/>
      <c r="GEQ12" s="300"/>
      <c r="GER12" s="300"/>
      <c r="GES12" s="300"/>
      <c r="GET12" s="300"/>
      <c r="GEU12" s="300"/>
      <c r="GIW12" s="300"/>
      <c r="GIX12" s="300"/>
      <c r="GIY12" s="300"/>
      <c r="GIZ12" s="300"/>
      <c r="GJA12" s="300"/>
      <c r="GJB12" s="300"/>
      <c r="GND12" s="300"/>
      <c r="GNE12" s="300"/>
      <c r="GNF12" s="300"/>
      <c r="GNG12" s="300"/>
      <c r="GNH12" s="300"/>
      <c r="GNI12" s="300"/>
      <c r="GRK12" s="300"/>
      <c r="GRL12" s="300"/>
      <c r="GRM12" s="300"/>
      <c r="GRN12" s="300"/>
      <c r="GRO12" s="300"/>
      <c r="GRP12" s="300"/>
      <c r="GVR12" s="300"/>
      <c r="GVS12" s="300"/>
      <c r="GVT12" s="300"/>
      <c r="GVU12" s="300"/>
      <c r="GVV12" s="300"/>
      <c r="GVW12" s="300"/>
      <c r="GZY12" s="300"/>
      <c r="GZZ12" s="300"/>
      <c r="HAA12" s="300"/>
      <c r="HAB12" s="300"/>
      <c r="HAC12" s="300"/>
      <c r="HAD12" s="300"/>
      <c r="HEF12" s="300"/>
      <c r="HEG12" s="300"/>
      <c r="HEH12" s="300"/>
      <c r="HEI12" s="300"/>
      <c r="HEJ12" s="300"/>
      <c r="HEK12" s="300"/>
      <c r="HIM12" s="300"/>
      <c r="HIN12" s="300"/>
      <c r="HIO12" s="300"/>
      <c r="HIP12" s="300"/>
      <c r="HIQ12" s="300"/>
      <c r="HIR12" s="300"/>
      <c r="HMT12" s="300"/>
      <c r="HMU12" s="300"/>
      <c r="HMV12" s="300"/>
      <c r="HMW12" s="300"/>
      <c r="HMX12" s="300"/>
      <c r="HMY12" s="300"/>
      <c r="HRA12" s="300"/>
      <c r="HRB12" s="300"/>
      <c r="HRC12" s="300"/>
      <c r="HRD12" s="300"/>
      <c r="HRE12" s="300"/>
      <c r="HRF12" s="300"/>
      <c r="HVH12" s="300"/>
      <c r="HVI12" s="300"/>
      <c r="HVJ12" s="300"/>
      <c r="HVK12" s="300"/>
      <c r="HVL12" s="300"/>
      <c r="HVM12" s="300"/>
      <c r="HZO12" s="300"/>
      <c r="HZP12" s="300"/>
      <c r="HZQ12" s="300"/>
      <c r="HZR12" s="300"/>
      <c r="HZS12" s="300"/>
      <c r="HZT12" s="300"/>
      <c r="IDV12" s="300"/>
      <c r="IDW12" s="300"/>
      <c r="IDX12" s="300"/>
      <c r="IDY12" s="300"/>
      <c r="IDZ12" s="300"/>
      <c r="IEA12" s="300"/>
      <c r="IIC12" s="300"/>
      <c r="IID12" s="300"/>
      <c r="IIE12" s="300"/>
      <c r="IIF12" s="300"/>
      <c r="IIG12" s="300"/>
      <c r="IIH12" s="300"/>
      <c r="IMJ12" s="300"/>
      <c r="IMK12" s="300"/>
      <c r="IML12" s="300"/>
      <c r="IMM12" s="300"/>
      <c r="IMN12" s="300"/>
      <c r="IMO12" s="300"/>
      <c r="IQQ12" s="300"/>
      <c r="IQR12" s="300"/>
      <c r="IQS12" s="300"/>
      <c r="IQT12" s="300"/>
      <c r="IQU12" s="300"/>
      <c r="IQV12" s="300"/>
      <c r="IUX12" s="300"/>
      <c r="IUY12" s="300"/>
      <c r="IUZ12" s="300"/>
      <c r="IVA12" s="300"/>
      <c r="IVB12" s="300"/>
      <c r="IVC12" s="300"/>
      <c r="IZE12" s="300"/>
      <c r="IZF12" s="300"/>
      <c r="IZG12" s="300"/>
      <c r="IZH12" s="300"/>
      <c r="IZI12" s="300"/>
      <c r="IZJ12" s="300"/>
      <c r="JDL12" s="300"/>
      <c r="JDM12" s="300"/>
      <c r="JDN12" s="300"/>
      <c r="JDO12" s="300"/>
      <c r="JDP12" s="300"/>
      <c r="JDQ12" s="300"/>
      <c r="JHS12" s="300"/>
      <c r="JHT12" s="300"/>
      <c r="JHU12" s="300"/>
      <c r="JHV12" s="300"/>
      <c r="JHW12" s="300"/>
      <c r="JHX12" s="300"/>
      <c r="JLZ12" s="300"/>
      <c r="JMA12" s="300"/>
      <c r="JMB12" s="300"/>
      <c r="JMC12" s="300"/>
      <c r="JMD12" s="300"/>
      <c r="JME12" s="300"/>
      <c r="JQG12" s="300"/>
      <c r="JQH12" s="300"/>
      <c r="JQI12" s="300"/>
      <c r="JQJ12" s="300"/>
      <c r="JQK12" s="300"/>
      <c r="JQL12" s="300"/>
      <c r="JUN12" s="300"/>
      <c r="JUO12" s="300"/>
      <c r="JUP12" s="300"/>
      <c r="JUQ12" s="300"/>
      <c r="JUR12" s="300"/>
      <c r="JUS12" s="300"/>
      <c r="JYU12" s="300"/>
      <c r="JYV12" s="300"/>
      <c r="JYW12" s="300"/>
      <c r="JYX12" s="300"/>
      <c r="JYY12" s="300"/>
      <c r="JYZ12" s="300"/>
      <c r="KDB12" s="300"/>
      <c r="KDC12" s="300"/>
      <c r="KDD12" s="300"/>
      <c r="KDE12" s="300"/>
      <c r="KDF12" s="300"/>
      <c r="KDG12" s="300"/>
      <c r="KHI12" s="300"/>
      <c r="KHJ12" s="300"/>
      <c r="KHK12" s="300"/>
      <c r="KHL12" s="300"/>
      <c r="KHM12" s="300"/>
      <c r="KHN12" s="300"/>
      <c r="KLP12" s="300"/>
      <c r="KLQ12" s="300"/>
      <c r="KLR12" s="300"/>
      <c r="KLS12" s="300"/>
      <c r="KLT12" s="300"/>
      <c r="KLU12" s="300"/>
      <c r="KPW12" s="300"/>
      <c r="KPX12" s="300"/>
      <c r="KPY12" s="300"/>
      <c r="KPZ12" s="300"/>
      <c r="KQA12" s="300"/>
      <c r="KQB12" s="300"/>
      <c r="KUD12" s="300"/>
      <c r="KUE12" s="300"/>
      <c r="KUF12" s="300"/>
      <c r="KUG12" s="300"/>
      <c r="KUH12" s="300"/>
      <c r="KUI12" s="300"/>
      <c r="KYK12" s="300"/>
      <c r="KYL12" s="300"/>
      <c r="KYM12" s="300"/>
      <c r="KYN12" s="300"/>
      <c r="KYO12" s="300"/>
      <c r="KYP12" s="300"/>
      <c r="LCR12" s="300"/>
      <c r="LCS12" s="300"/>
      <c r="LCT12" s="300"/>
      <c r="LCU12" s="300"/>
      <c r="LCV12" s="300"/>
      <c r="LCW12" s="300"/>
      <c r="LGY12" s="300"/>
      <c r="LGZ12" s="300"/>
      <c r="LHA12" s="300"/>
      <c r="LHB12" s="300"/>
      <c r="LHC12" s="300"/>
      <c r="LHD12" s="300"/>
      <c r="LLF12" s="300"/>
      <c r="LLG12" s="300"/>
      <c r="LLH12" s="300"/>
      <c r="LLI12" s="300"/>
      <c r="LLJ12" s="300"/>
      <c r="LLK12" s="300"/>
      <c r="LPM12" s="300"/>
      <c r="LPN12" s="300"/>
      <c r="LPO12" s="300"/>
      <c r="LPP12" s="300"/>
      <c r="LPQ12" s="300"/>
      <c r="LPR12" s="300"/>
      <c r="LTT12" s="300"/>
      <c r="LTU12" s="300"/>
      <c r="LTV12" s="300"/>
      <c r="LTW12" s="300"/>
      <c r="LTX12" s="300"/>
      <c r="LTY12" s="300"/>
      <c r="LYA12" s="300"/>
      <c r="LYB12" s="300"/>
      <c r="LYC12" s="300"/>
      <c r="LYD12" s="300"/>
      <c r="LYE12" s="300"/>
      <c r="LYF12" s="300"/>
      <c r="MCH12" s="300"/>
      <c r="MCI12" s="300"/>
      <c r="MCJ12" s="300"/>
      <c r="MCK12" s="300"/>
      <c r="MCL12" s="300"/>
      <c r="MCM12" s="300"/>
      <c r="MGO12" s="300"/>
      <c r="MGP12" s="300"/>
      <c r="MGQ12" s="300"/>
      <c r="MGR12" s="300"/>
      <c r="MGS12" s="300"/>
      <c r="MGT12" s="300"/>
      <c r="MKV12" s="300"/>
      <c r="MKW12" s="300"/>
      <c r="MKX12" s="300"/>
      <c r="MKY12" s="300"/>
      <c r="MKZ12" s="300"/>
      <c r="MLA12" s="300"/>
      <c r="MPC12" s="300"/>
      <c r="MPD12" s="300"/>
      <c r="MPE12" s="300"/>
      <c r="MPF12" s="300"/>
      <c r="MPG12" s="300"/>
      <c r="MPH12" s="300"/>
      <c r="MTJ12" s="300"/>
      <c r="MTK12" s="300"/>
      <c r="MTL12" s="300"/>
      <c r="MTM12" s="300"/>
      <c r="MTN12" s="300"/>
      <c r="MTO12" s="300"/>
      <c r="MXQ12" s="300"/>
      <c r="MXR12" s="300"/>
      <c r="MXS12" s="300"/>
      <c r="MXT12" s="300"/>
      <c r="MXU12" s="300"/>
      <c r="MXV12" s="300"/>
      <c r="NBX12" s="300"/>
      <c r="NBY12" s="300"/>
      <c r="NBZ12" s="300"/>
      <c r="NCA12" s="300"/>
      <c r="NCB12" s="300"/>
      <c r="NCC12" s="300"/>
      <c r="NGE12" s="300"/>
      <c r="NGF12" s="300"/>
      <c r="NGG12" s="300"/>
      <c r="NGH12" s="300"/>
      <c r="NGI12" s="300"/>
      <c r="NGJ12" s="300"/>
      <c r="NKL12" s="300"/>
      <c r="NKM12" s="300"/>
      <c r="NKN12" s="300"/>
      <c r="NKO12" s="300"/>
      <c r="NKP12" s="300"/>
      <c r="NKQ12" s="300"/>
      <c r="NOS12" s="300"/>
      <c r="NOT12" s="300"/>
      <c r="NOU12" s="300"/>
      <c r="NOV12" s="300"/>
      <c r="NOW12" s="300"/>
      <c r="NOX12" s="300"/>
      <c r="NSZ12" s="300"/>
      <c r="NTA12" s="300"/>
      <c r="NTB12" s="300"/>
      <c r="NTC12" s="300"/>
      <c r="NTD12" s="300"/>
      <c r="NTE12" s="300"/>
      <c r="NXG12" s="300"/>
      <c r="NXH12" s="300"/>
      <c r="NXI12" s="300"/>
      <c r="NXJ12" s="300"/>
      <c r="NXK12" s="300"/>
      <c r="NXL12" s="300"/>
      <c r="OBN12" s="300"/>
      <c r="OBO12" s="300"/>
      <c r="OBP12" s="300"/>
      <c r="OBQ12" s="300"/>
      <c r="OBR12" s="300"/>
      <c r="OBS12" s="300"/>
      <c r="OFU12" s="300"/>
      <c r="OFV12" s="300"/>
      <c r="OFW12" s="300"/>
      <c r="OFX12" s="300"/>
      <c r="OFY12" s="300"/>
      <c r="OFZ12" s="300"/>
      <c r="OKB12" s="300"/>
      <c r="OKC12" s="300"/>
      <c r="OKD12" s="300"/>
      <c r="OKE12" s="300"/>
      <c r="OKF12" s="300"/>
      <c r="OKG12" s="300"/>
      <c r="OOI12" s="300"/>
      <c r="OOJ12" s="300"/>
      <c r="OOK12" s="300"/>
      <c r="OOL12" s="300"/>
      <c r="OOM12" s="300"/>
      <c r="OON12" s="300"/>
      <c r="OSP12" s="300"/>
      <c r="OSQ12" s="300"/>
      <c r="OSR12" s="300"/>
      <c r="OSS12" s="300"/>
      <c r="OST12" s="300"/>
      <c r="OSU12" s="300"/>
      <c r="OWW12" s="300"/>
      <c r="OWX12" s="300"/>
      <c r="OWY12" s="300"/>
      <c r="OWZ12" s="300"/>
      <c r="OXA12" s="300"/>
      <c r="OXB12" s="300"/>
      <c r="PBD12" s="300"/>
      <c r="PBE12" s="300"/>
      <c r="PBF12" s="300"/>
      <c r="PBG12" s="300"/>
      <c r="PBH12" s="300"/>
      <c r="PBI12" s="300"/>
      <c r="PFK12" s="300"/>
      <c r="PFL12" s="300"/>
      <c r="PFM12" s="300"/>
      <c r="PFN12" s="300"/>
      <c r="PFO12" s="300"/>
      <c r="PFP12" s="300"/>
      <c r="PJR12" s="300"/>
      <c r="PJS12" s="300"/>
      <c r="PJT12" s="300"/>
      <c r="PJU12" s="300"/>
      <c r="PJV12" s="300"/>
      <c r="PJW12" s="300"/>
      <c r="PNY12" s="300"/>
      <c r="PNZ12" s="300"/>
      <c r="POA12" s="300"/>
      <c r="POB12" s="300"/>
      <c r="POC12" s="300"/>
      <c r="POD12" s="300"/>
      <c r="PSF12" s="300"/>
      <c r="PSG12" s="300"/>
      <c r="PSH12" s="300"/>
      <c r="PSI12" s="300"/>
      <c r="PSJ12" s="300"/>
      <c r="PSK12" s="300"/>
    </row>
    <row r="13" spans="1:11321" x14ac:dyDescent="0.25">
      <c r="A13" s="302">
        <f>Setup!E12+100</f>
        <v>156</v>
      </c>
      <c r="B13" s="297">
        <f>VLOOKUP(C13,CX11:CY15,2,FALSE)</f>
        <v>3</v>
      </c>
      <c r="C13" s="298" t="str">
        <f>Setup!D12</f>
        <v>Qatar</v>
      </c>
      <c r="D13" s="297">
        <f>SUMPRODUCT((DA3:DA105=C13)*(DE3:DE105="W"))+SUMPRODUCT((DD3:DD105=C13)*(DF3:DF105="W"))</f>
        <v>0</v>
      </c>
      <c r="E13" s="297">
        <f>SUMPRODUCT((DA3:DA105=C13)*(DE3:DE105="D"))+SUMPRODUCT((DD3:DD105=C13)*(DF3:DF105="D"))</f>
        <v>0</v>
      </c>
      <c r="F13" s="297">
        <f>SUMPRODUCT((DA3:DA105=C13)*(DE3:DE105="L"))+SUMPRODUCT((DD3:DD105=C13)*(DF3:DF105="L"))</f>
        <v>0</v>
      </c>
      <c r="G13" s="297">
        <f>SUMIF(DA3:DA123,C13,DB3:DB123)+SUMIF(DD3:DD123,C13,DC3:DC123)</f>
        <v>0</v>
      </c>
      <c r="H13" s="297">
        <f>SUMIF(DD3:DD123,C13,DB3:DB123)+SUMIF(DA3:DA123,C13,DC3:DC123)</f>
        <v>0</v>
      </c>
      <c r="I13" s="297">
        <f t="shared" si="12"/>
        <v>1000</v>
      </c>
      <c r="J13" s="297">
        <f t="shared" si="13"/>
        <v>0</v>
      </c>
      <c r="K13" s="297">
        <f>IF(Setup!F12&lt;&gt;"",Setup!F12,-A13)</f>
        <v>-156</v>
      </c>
      <c r="L13" s="297">
        <f>IF(COUNTIF(J11:J15,4)&lt;&gt;4,RANK(J13,J11:J15),J92)</f>
        <v>1</v>
      </c>
      <c r="N13" s="297">
        <f>SUMPRODUCT((L11:L14=L13)*(K11:K14&lt;K13))+L13</f>
        <v>2</v>
      </c>
      <c r="O13" s="298" t="str">
        <f>INDEX(C11:C15,MATCH(3,N11:N15,0),0)</f>
        <v>Canada</v>
      </c>
      <c r="P13" s="297">
        <f>INDEX(L11:L15,MATCH(O13,C11:C15,0),0)</f>
        <v>1</v>
      </c>
      <c r="Q13" s="297" t="str">
        <f>IF(AND(Q12&lt;&gt;"",P13=1),O13,"")</f>
        <v>Canada</v>
      </c>
      <c r="R13" s="297" t="str">
        <f>IF(AND(R12&lt;&gt;"",P14=2),O14,"")</f>
        <v/>
      </c>
      <c r="S13" s="297" t="str">
        <f>IF(AND(S12&lt;&gt;"",P15=3),O15,"")</f>
        <v/>
      </c>
      <c r="V13" s="297" t="str">
        <f t="shared" si="16"/>
        <v>Canada</v>
      </c>
      <c r="W13" s="297">
        <f>SUMPRODUCT((DA3:DA105=V13)*(DD3:DD105=V14)*(DE3:DE105="W"))+SUMPRODUCT((DA3:DA105=V13)*(DD3:DD105=V15)*(DE3:DE105="W"))+SUMPRODUCT((DA3:DA105=V13)*(DD3:DD105=V11)*(DE3:DE105="W"))+SUMPRODUCT((DA3:DA105=V13)*(DD3:DD105=V12)*(DE3:DE105="W"))+SUMPRODUCT((DA3:DA105=V14)*(DD3:DD105=V13)*(DF3:DF105="W"))+SUMPRODUCT((DA3:DA105=V15)*(DD3:DD105=V13)*(DF3:DF105="W"))+SUMPRODUCT((DA3:DA105=V11)*(DD3:DD105=V13)*(DF3:DF105="W"))+SUMPRODUCT((DA3:DA105=V12)*(DD3:DD105=V13)*(DF3:DF105="W"))</f>
        <v>0</v>
      </c>
      <c r="X13" s="297">
        <f>SUMPRODUCT((DA3:DA105=V13)*(DD3:DD105=V14)*(DE3:DE105="D"))+SUMPRODUCT((DA3:DA105=V13)*(DD3:DD105=V15)*(DE3:DE105="D"))+SUMPRODUCT((DA3:DA105=V13)*(DD3:DD105=V11)*(DE3:DE105="D"))+SUMPRODUCT((DA3:DA105=V13)*(DD3:DD105=V12)*(DE3:DE105="D"))+SUMPRODUCT((DA3:DA105=V14)*(DD3:DD105=V13)*(DE3:DE105="D"))+SUMPRODUCT((DA3:DA105=V15)*(DD3:DD105=V13)*(DE3:DE105="D"))+SUMPRODUCT((DA3:DA105=V11)*(DD3:DD105=V13)*(DE3:DE105="D"))+SUMPRODUCT((DA3:DA105=V12)*(DD3:DD105=V13)*(DE3:DE105="D"))</f>
        <v>0</v>
      </c>
      <c r="Y13" s="297">
        <f>SUMPRODUCT((DA3:DA105=V13)*(DD3:DD105=V14)*(DE3:DE105="L"))+SUMPRODUCT((DA3:DA105=V13)*(DD3:DD105=V15)*(DE3:DE105="L"))+SUMPRODUCT((DA3:DA105=V13)*(DD3:DD105=V11)*(DE3:DE105="L"))+SUMPRODUCT((DA3:DA105=V13)*(DD3:DD105=V12)*(DE3:DE105="L"))+SUMPRODUCT((DA3:DA105=V14)*(DD3:DD105=V13)*(DF3:DF105="L"))+SUMPRODUCT((DA3:DA105=V15)*(DD3:DD105=V13)*(DF3:DF105="L"))+SUMPRODUCT((DA3:DA105=V11)*(DD3:DD105=V13)*(DF3:DF105="L"))+SUMPRODUCT((DA3:DA105=V12)*(DD3:DD105=V13)*(DF3:DF105="L"))</f>
        <v>0</v>
      </c>
      <c r="Z13" s="297">
        <f>SUMPRODUCT((DA3:DA105=V13)*(DD3:DD105=V14)*DB3:DB105)+SUMPRODUCT((DA3:DA105=V13)*(DD3:DD105=V15)*DB3:DB105)+SUMPRODUCT((DA3:DA105=V13)*(DD3:DD105=V11)*DB3:DB105)+SUMPRODUCT((DA3:DA105=V13)*(DD3:DD105=V12)*DB3:DB105)+SUMPRODUCT((DA3:DA105=V14)*(DD3:DD105=V13)*DC3:DC105)+SUMPRODUCT((DA3:DA105=V15)*(DD3:DD105=V13)*DC3:DC105)+SUMPRODUCT((DA3:DA105=V11)*(DD3:DD105=V13)*DC3:DC105)+SUMPRODUCT((DA3:DA105=V12)*(DD3:DD105=V13)*DC3:DC105)</f>
        <v>0</v>
      </c>
      <c r="AA13" s="297">
        <f>SUMPRODUCT((DA3:DA105=V13)*(DD3:DD105=V14)*DC3:DC105)+SUMPRODUCT((DA3:DA105=V13)*(DD3:DD105=V15)*DC3:DC105)+SUMPRODUCT((DA3:DA105=V13)*(DD3:DD105=V11)*DC3:DC105)+SUMPRODUCT((DA3:DA105=V13)*(DD3:DD105=V12)*DC3:DC105)+SUMPRODUCT((DA3:DA105=V14)*(DD3:DD105=V13)*DB3:DB105)+SUMPRODUCT((DA3:DA105=V15)*(DD3:DD105=V13)*DB3:DB105)+SUMPRODUCT((DA3:DA105=V11)*(DD3:DD105=V13)*DB3:DB105)+SUMPRODUCT((DA3:DA105=V12)*(DD3:DD105=V13)*DB3:DB105)</f>
        <v>0</v>
      </c>
      <c r="AB13" s="297">
        <f>Z13-AA13+1000</f>
        <v>1000</v>
      </c>
      <c r="AC13" s="297">
        <f t="shared" si="14"/>
        <v>0</v>
      </c>
      <c r="AD13" s="297">
        <f>IF(V13&lt;&gt;"",VLOOKUP(V13,C4:I52,7,FALSE),"")</f>
        <v>1000</v>
      </c>
      <c r="AE13" s="297">
        <f>IF(V13&lt;&gt;"",VLOOKUP(V13,C4:I52,5,FALSE),"")</f>
        <v>0</v>
      </c>
      <c r="AF13" s="297">
        <f>IF(V13&lt;&gt;"",VLOOKUP(V13,C4:K52,9,FALSE),"")</f>
        <v>-129</v>
      </c>
      <c r="AG13" s="297">
        <f t="shared" si="15"/>
        <v>0</v>
      </c>
      <c r="AH13" s="297">
        <f>IF(V13&lt;&gt;"",RANK(AG13,AG11:AG15),"")</f>
        <v>1</v>
      </c>
      <c r="AI13" s="297">
        <f>IF(V13&lt;&gt;"",SUMPRODUCT((AG11:AG15=AG13)*(AB11:AB15&gt;AB13)),"")</f>
        <v>0</v>
      </c>
      <c r="AJ13" s="297">
        <f>IF(V13&lt;&gt;"",SUMPRODUCT((AG11:AG15=AG13)*(AB11:AB15=AB13)*(Z11:Z15&gt;Z13)),"")</f>
        <v>0</v>
      </c>
      <c r="AK13" s="297">
        <f>IF(V13&lt;&gt;"",SUMPRODUCT((AG11:AG15=AG13)*(AB11:AB15=AB13)*(Z11:Z15=Z13)*(AD11:AD15&gt;AD13)),"")</f>
        <v>0</v>
      </c>
      <c r="AL13" s="297">
        <f>IF(V13&lt;&gt;"",SUMPRODUCT((AG11:AG15=AG13)*(AB11:AB15=AB13)*(Z11:Z15=Z13)*(AD11:AD15=AD13)*(AE11:AE15&gt;AE13)),"")</f>
        <v>0</v>
      </c>
      <c r="AM13" s="297">
        <f>IF(V13&lt;&gt;"",SUMPRODUCT((AG11:AG15=AG13)*(AB11:AB15=AB13)*(Z11:Z15=Z13)*(AD11:AD15=AD13)*(AE11:AE15=AE13)*(AF11:AF15&gt;AF13)),"")</f>
        <v>1</v>
      </c>
      <c r="AN13" s="297">
        <f>IF(V13&lt;&gt;"",IF(SUM(X11:X14)=12,SUM(AH13:AM13),IF(AN92&lt;&gt;"",IF(U89=3,AN92,AN92+U89),SUM(AH13:AM13))),"")</f>
        <v>2</v>
      </c>
      <c r="AO13" s="297" t="str">
        <f>IF(V13&lt;&gt;"",INDEX(V11:V15,MATCH(3,AN11:AN15,0),0),"")</f>
        <v>Qatar</v>
      </c>
      <c r="AP13" s="297" t="str">
        <f>IF(R12&lt;&gt;"",R12,"")</f>
        <v/>
      </c>
      <c r="AQ13" s="297">
        <f>SUMPRODUCT((DA3:DA105=AP13)*(DD3:DD105=AP14)*(DE3:DE105="W"))+SUMPRODUCT((DA3:DA105=AP13)*(DD3:DD105=AP15)*(DE3:DE105="W"))+SUMPRODUCT((DA3:DA105=AP13)*(DD3:DD105=AP12)*(DE3:DE105="W"))+SUMPRODUCT((DA3:DA105=AP14)*(DD3:DD105=AP13)*(DF3:DF105="W"))+SUMPRODUCT((DA3:DA105=AP15)*(DD3:DD105=AP13)*(DF3:DF105="W"))+SUMPRODUCT((DA3:DA105=AP12)*(DD3:DD105=AP13)*(DF3:DF105="W"))</f>
        <v>0</v>
      </c>
      <c r="AR13" s="297">
        <f>SUMPRODUCT((DA3:DA105=AP13)*(DD3:DD105=AP14)*(DE3:DE105="D"))+SUMPRODUCT((DA3:DA105=AP13)*(DD3:DD105=AP15)*(DE3:DE105="D"))+SUMPRODUCT((DA3:DA105=AP13)*(DD3:DD105=AP12)*(DE3:DE105="D"))+SUMPRODUCT((DA3:DA105=AP14)*(DD3:DD105=AP13)*(DE3:DE105="D"))+SUMPRODUCT((DA3:DA105=AP15)*(DD3:DD105=AP13)*(DE3:DE105="D"))+SUMPRODUCT((DA3:DA105=AP12)*(DD3:DD105=AP13)*(DE3:DE105="D"))</f>
        <v>0</v>
      </c>
      <c r="AS13" s="297">
        <f>SUMPRODUCT((DA3:DA105=AP13)*(DD3:DD105=AP14)*(DE3:DE105="L"))+SUMPRODUCT((DA3:DA105=AP13)*(DD3:DD105=AP15)*(DE3:DE105="L"))+SUMPRODUCT((DA3:DA105=AP13)*(DD3:DD105=AP12)*(DE3:DE105="L"))+SUMPRODUCT((DA3:DA105=AP14)*(DD3:DD105=AP13)*(DF3:DF105="L"))+SUMPRODUCT((DA3:DA105=AP15)*(DD3:DD105=AP13)*(DF3:DF105="L"))+SUMPRODUCT((DA3:DA105=AP12)*(DD3:DD105=AP13)*(DF3:DF105="L"))</f>
        <v>0</v>
      </c>
      <c r="AT13" s="297">
        <f>SUMPRODUCT((DA3:DA105=AP13)*(DD3:DD105=AP14)*DB3:DB105)+SUMPRODUCT((DA3:DA105=AP13)*(DD3:DD105=AP15)*DB3:DB105)+SUMPRODUCT((DA3:DA105=AP13)*(DD3:DD105=AP11)*DB3:DB105)+SUMPRODUCT((DA3:DA105=AP13)*(DD3:DD105=AP12)*DB3:DB105)+SUMPRODUCT((DA3:DA105=AP14)*(DD3:DD105=AP13)*DC3:DC105)+SUMPRODUCT((DA3:DA105=AP15)*(DD3:DD105=AP13)*DC3:DC105)+SUMPRODUCT((DA3:DA105=AP11)*(DD3:DD105=AP13)*DC3:DC105)+SUMPRODUCT((DA3:DA105=AP12)*(DD3:DD105=AP13)*DC3:DC105)</f>
        <v>0</v>
      </c>
      <c r="AU13" s="297">
        <f>SUMPRODUCT((DA3:DA105=AP13)*(DD3:DD105=AP14)*DC3:DC105)+SUMPRODUCT((DA3:DA105=AP13)*(DD3:DD105=AP15)*DC3:DC105)+SUMPRODUCT((DA3:DA105=AP13)*(DD3:DD105=AP11)*DC3:DC105)+SUMPRODUCT((DA3:DA105=AP13)*(DD3:DD105=AP12)*DC3:DC105)+SUMPRODUCT((DA3:DA105=AP14)*(DD3:DD105=AP13)*DB3:DB105)+SUMPRODUCT((DA3:DA105=AP15)*(DD3:DD105=AP13)*DB3:DB105)+SUMPRODUCT((DA3:DA105=AP11)*(DD3:DD105=AP13)*DB3:DB105)+SUMPRODUCT((DA3:DA105=AP12)*(DD3:DD105=AP13)*DB3:DB105)</f>
        <v>0</v>
      </c>
      <c r="AV13" s="297">
        <f>AT13-AU13+1000</f>
        <v>1000</v>
      </c>
      <c r="AW13" s="297" t="str">
        <f t="shared" si="17"/>
        <v/>
      </c>
      <c r="AX13" s="297" t="str">
        <f>IF(AP13&lt;&gt;"",VLOOKUP(AP13,C4:I52,7,FALSE),"")</f>
        <v/>
      </c>
      <c r="AY13" s="297" t="str">
        <f>IF(AP13&lt;&gt;"",VLOOKUP(AP13,C4:I52,5,FALSE),"")</f>
        <v/>
      </c>
      <c r="AZ13" s="297" t="str">
        <f>IF(AP13&lt;&gt;"",VLOOKUP(AP13,C4:K52,9,FALSE),"")</f>
        <v/>
      </c>
      <c r="BA13" s="297" t="str">
        <f t="shared" si="18"/>
        <v/>
      </c>
      <c r="BB13" s="297" t="str">
        <f>IF(AP13&lt;&gt;"",RANK(BA13,BA11:BA15),"")</f>
        <v/>
      </c>
      <c r="BC13" s="297" t="str">
        <f>IF(AP13&lt;&gt;"",SUMPRODUCT((BA11:BA15=BA13)*(AV11:AV15&gt;AV13)),"")</f>
        <v/>
      </c>
      <c r="BD13" s="297" t="str">
        <f>IF(AP13&lt;&gt;"",SUMPRODUCT((BA11:BA15=BA13)*(AV11:AV15=AV13)*(AT11:AT15&gt;AT13)),"")</f>
        <v/>
      </c>
      <c r="BE13" s="297" t="str">
        <f>IF(AP13&lt;&gt;"",SUMPRODUCT((BA11:BA15=BA13)*(AV11:AV15=AV13)*(AT11:AT15=AT13)*(AX11:AX15&gt;AX13)),"")</f>
        <v/>
      </c>
      <c r="BF13" s="297" t="str">
        <f>IF(AP13&lt;&gt;"",SUMPRODUCT((BA11:BA15=BA13)*(AV11:AV15=AV13)*(AT11:AT15=AT13)*(AX11:AX15=AX13)*(AY11:AY15&gt;AY13)),"")</f>
        <v/>
      </c>
      <c r="BG13" s="297" t="str">
        <f>IF(AP13&lt;&gt;"",SUMPRODUCT((BA11:BA15=BA13)*(AV11:AV15=AV13)*(AT11:AT15=AT13)*(AX11:AX15=AX13)*(AY11:AY15=AY13)*(AZ11:AZ15&gt;AZ13)),"")</f>
        <v/>
      </c>
      <c r="BH13" s="297" t="str">
        <f>IF(AP13&lt;&gt;"",IF(BH92&lt;&gt;"",IF(AO89=3,BH92,BH92+AO89),SUM(BB13:BG13)+1),"")</f>
        <v/>
      </c>
      <c r="BI13" s="297" t="str">
        <f>IF(AP13&lt;&gt;"",INDEX(AP12:AP15,MATCH(3,BH12:BH15,0),0),"")</f>
        <v/>
      </c>
      <c r="BJ13" s="297" t="str">
        <f>IF(S11&lt;&gt;"",S11,"")</f>
        <v/>
      </c>
      <c r="BK13" s="297">
        <f>SUMPRODUCT((DA3:DA105=BJ13)*(DD3:DD105=BJ14)*(DE3:DE105="W"))+SUMPRODUCT((DA3:DA105=BJ13)*(DD3:DD105=BJ15)*(DE3:DE105="W"))+SUMPRODUCT((DA3:DA105=BJ13)*(DD3:DD105=BJ16)*(DE3:DE105="W"))+SUMPRODUCT((DA3:DA105=BJ14)*(DD3:DD105=BJ13)*(DF3:DF105="W"))+SUMPRODUCT((DA3:DA105=BJ15)*(DD3:DD105=BJ13)*(DF3:DF105="W"))+SUMPRODUCT((DA3:DA105=BJ16)*(DD3:DD105=BJ13)*(DF3:DF105="W"))</f>
        <v>0</v>
      </c>
      <c r="BL13" s="297">
        <f>SUMPRODUCT((DA3:DA105=BJ13)*(DD3:DD105=BJ14)*(DE3:DE105="D"))+SUMPRODUCT((DA3:DA105=BJ13)*(DD3:DD105=BJ15)*(DE3:DE105="D"))+SUMPRODUCT((DA3:DA105=BJ13)*(DD3:DD105=BJ16)*(DE3:DE105="D"))+SUMPRODUCT((DA3:DA105=BJ14)*(DD3:DD105=BJ13)*(DE3:DE105="D"))+SUMPRODUCT((DA3:DA105=BJ15)*(DD3:DD105=BJ13)*(DE3:DE105="D"))+SUMPRODUCT((DA3:DA105=BJ16)*(DD3:DD105=BJ13)*(DE3:DE105="D"))</f>
        <v>0</v>
      </c>
      <c r="BM13" s="297">
        <f>SUMPRODUCT((DA3:DA105=BJ13)*(DD3:DD105=BJ14)*(DE3:DE105="L"))+SUMPRODUCT((DA3:DA105=BJ13)*(DD3:DD105=BJ15)*(DE3:DE105="L"))+SUMPRODUCT((DA3:DA105=BJ13)*(DD3:DD105=BJ16)*(DE3:DE105="L"))+SUMPRODUCT((DA3:DA105=BJ14)*(DD3:DD105=BJ13)*(DF3:DF105="L"))+SUMPRODUCT((DA3:DA105=BJ15)*(DD3:DD105=BJ13)*(DF3:DF105="L"))+SUMPRODUCT((DA3:DA105=BJ16)*(DD3:DD105=BJ13)*(DF3:DF105="L"))</f>
        <v>0</v>
      </c>
      <c r="BN13" s="297">
        <f>SUMPRODUCT((DA3:DA105=BJ13)*(DD3:DD105=BJ14)*DB3:DB105)+SUMPRODUCT((DA3:DA105=BJ13)*(DD3:DD105=BJ15)*DB3:DB105)+SUMPRODUCT((DA3:DA105=BJ13)*(DD3:DD105=BJ11)*DB3:DB105)+SUMPRODUCT((DA3:DA105=BJ13)*(DD3:DD105=BJ12)*DB3:DB105)+SUMPRODUCT((DA3:DA105=BJ14)*(DD3:DD105=BJ13)*DC3:DC105)+SUMPRODUCT((DA3:DA105=BJ15)*(DD3:DD105=BJ13)*DC3:DC105)+SUMPRODUCT((DA3:DA105=BJ11)*(DD3:DD105=BJ13)*DC3:DC105)+SUMPRODUCT((DA3:DA105=BJ12)*(DD3:DD105=BJ13)*DC3:DC105)</f>
        <v>0</v>
      </c>
      <c r="BO13" s="297">
        <f>SUMPRODUCT((DA3:DA105=BJ13)*(DD3:DD105=BJ14)*DC3:DC105)+SUMPRODUCT((DA3:DA105=BJ13)*(DD3:DD105=BJ15)*DC3:DC105)+SUMPRODUCT((DA3:DA105=BJ13)*(DD3:DD105=BJ11)*DC3:DC105)+SUMPRODUCT((DA3:DA105=BJ13)*(DD3:DD105=BJ12)*DC3:DC105)+SUMPRODUCT((DA3:DA105=BJ14)*(DD3:DD105=BJ13)*DB3:DB105)+SUMPRODUCT((DA3:DA105=BJ15)*(DD3:DD105=BJ13)*DB3:DB105)+SUMPRODUCT((DA3:DA105=BJ11)*(DD3:DD105=BJ13)*DB3:DB105)+SUMPRODUCT((DA3:DA105=BJ12)*(DD3:DD105=BJ13)*DB3:DB105)</f>
        <v>0</v>
      </c>
      <c r="BP13" s="297">
        <f>BN13-BO13+1000</f>
        <v>1000</v>
      </c>
      <c r="BQ13" s="297" t="str">
        <f t="shared" ref="BQ13:BQ14" si="19">IF(BJ13&lt;&gt;"",BK13*3+BL13*1,"")</f>
        <v/>
      </c>
      <c r="BR13" s="297" t="str">
        <f>IF(BJ13&lt;&gt;"",VLOOKUP(BJ13,C4:I52,7,FALSE),"")</f>
        <v/>
      </c>
      <c r="BS13" s="297" t="str">
        <f>IF(BJ13&lt;&gt;"",VLOOKUP(BJ13,C4:I52,5,FALSE),"")</f>
        <v/>
      </c>
      <c r="BT13" s="297" t="str">
        <f>IF(BJ13&lt;&gt;"",VLOOKUP(BJ13,C4:K52,9,FALSE),"")</f>
        <v/>
      </c>
      <c r="BU13" s="297" t="str">
        <f t="shared" ref="BU13:BU14" si="20">BQ13</f>
        <v/>
      </c>
      <c r="BV13" s="297" t="str">
        <f>IF(BJ13&lt;&gt;"",RANK(BU13,BU11:BU15),"")</f>
        <v/>
      </c>
      <c r="BW13" s="297" t="str">
        <f>IF(BJ13&lt;&gt;"",SUMPRODUCT((BU11:BU15=BU13)*(BP11:BP15&gt;BP13)),"")</f>
        <v/>
      </c>
      <c r="BX13" s="297" t="str">
        <f>IF(BJ13&lt;&gt;"",SUMPRODUCT((BU11:BU15=BU13)*(BP11:BP15=BP13)*(BN11:BN15&gt;BN13)),"")</f>
        <v/>
      </c>
      <c r="BY13" s="297" t="str">
        <f>IF(BJ13&lt;&gt;"",SUMPRODUCT((BU11:BU15=BU13)*(BP11:BP15=BP13)*(BN11:BN15=BN13)*(BR11:BR15&gt;BR13)),"")</f>
        <v/>
      </c>
      <c r="BZ13" s="297" t="str">
        <f>IF(BJ13&lt;&gt;"",SUMPRODUCT((BU11:BU15=BU13)*(BP11:BP15=BP13)*(BN11:BN15=BN13)*(BR11:BR15=BR13)*(BS11:BS15&gt;BS13)),"")</f>
        <v/>
      </c>
      <c r="CA13" s="297" t="str">
        <f>IF(BJ13&lt;&gt;"",SUMPRODUCT((BU11:BU15=BU13)*(BP11:BP15=BP13)*(BN11:BN15=BN13)*(BR11:BR15=BR13)*(BS11:BS15=BS13)*(BT11:BT15&gt;BT13)),"")</f>
        <v/>
      </c>
      <c r="CB13" s="297" t="str">
        <f>IF(BJ13&lt;&gt;"",SUM(BV13:CA13)+2,"")</f>
        <v/>
      </c>
      <c r="CC13" s="297" t="str">
        <f>IF(BJ13&lt;&gt;"",INDEX(BJ13:BJ15,MATCH(3,CB13:CB15,0),0),"")</f>
        <v/>
      </c>
      <c r="CX13" s="297" t="str">
        <f>IF(CC13&lt;&gt;"",CC13,IF(BI13&lt;&gt;"",BI13,IF(AO13&lt;&gt;"",AO13,O13)))</f>
        <v>Qatar</v>
      </c>
      <c r="CY13" s="297">
        <v>3</v>
      </c>
      <c r="CZ13" s="297">
        <v>11</v>
      </c>
      <c r="DA13" s="300" t="str">
        <f>Matches!F18</f>
        <v>Netherlands</v>
      </c>
      <c r="DB13" s="300">
        <f>IF(DA2&lt;&gt;"",IF(AND(Matches!H18&lt;&gt;"",Matches!I18&lt;&gt;""),Matches!H18,0),"")</f>
        <v>0</v>
      </c>
      <c r="DC13" s="300">
        <f>IF(DA2&lt;&gt;"",IF(AND(Matches!H18&lt;&gt;"",Matches!I18&lt;&gt;""),Matches!I18,0),"")</f>
        <v>0</v>
      </c>
      <c r="DD13" s="300" t="str">
        <f>Matches!K18</f>
        <v>Japan</v>
      </c>
      <c r="DE13" s="300" t="str">
        <f>IF(AND(Matches!H18&lt;&gt;"",Matches!I18&lt;&gt;""),IF(DB13&gt;DC13,"W",IF(DB13=DC13,"D","L")),"")</f>
        <v/>
      </c>
      <c r="DF13" s="300" t="str">
        <f t="shared" si="0"/>
        <v/>
      </c>
      <c r="HH13" s="300"/>
      <c r="HI13" s="300"/>
      <c r="HJ13" s="300"/>
      <c r="HK13" s="300"/>
      <c r="HL13" s="300"/>
      <c r="HM13" s="300"/>
      <c r="LO13" s="300"/>
      <c r="LP13" s="300"/>
      <c r="LQ13" s="300"/>
      <c r="LR13" s="300"/>
      <c r="LS13" s="300"/>
      <c r="LT13" s="300"/>
      <c r="PV13" s="300"/>
      <c r="PW13" s="300"/>
      <c r="PX13" s="300"/>
      <c r="PY13" s="300"/>
      <c r="PZ13" s="300"/>
      <c r="QA13" s="300"/>
      <c r="UC13" s="300"/>
      <c r="UD13" s="300"/>
      <c r="UE13" s="300"/>
      <c r="UF13" s="300"/>
      <c r="UG13" s="300"/>
      <c r="UH13" s="300"/>
      <c r="YJ13" s="300"/>
      <c r="YK13" s="300"/>
      <c r="YL13" s="300"/>
      <c r="YM13" s="300"/>
      <c r="YN13" s="300"/>
      <c r="YO13" s="300"/>
      <c r="ACQ13" s="300"/>
      <c r="ACR13" s="300"/>
      <c r="ACS13" s="300"/>
      <c r="ACT13" s="300"/>
      <c r="ACU13" s="300"/>
      <c r="ACV13" s="300"/>
      <c r="AGX13" s="300"/>
      <c r="AGY13" s="300"/>
      <c r="AGZ13" s="300"/>
      <c r="AHA13" s="300"/>
      <c r="AHB13" s="300"/>
      <c r="AHC13" s="300"/>
      <c r="ALE13" s="300"/>
      <c r="ALF13" s="300"/>
      <c r="ALG13" s="300"/>
      <c r="ALH13" s="300"/>
      <c r="ALI13" s="300"/>
      <c r="ALJ13" s="300"/>
      <c r="APL13" s="300"/>
      <c r="APM13" s="300"/>
      <c r="APN13" s="300"/>
      <c r="APO13" s="300"/>
      <c r="APP13" s="300"/>
      <c r="APQ13" s="300"/>
      <c r="ATS13" s="300"/>
      <c r="ATT13" s="300"/>
      <c r="ATU13" s="300"/>
      <c r="ATV13" s="300"/>
      <c r="ATW13" s="300"/>
      <c r="ATX13" s="300"/>
      <c r="AXZ13" s="300"/>
      <c r="AYA13" s="300"/>
      <c r="AYB13" s="300"/>
      <c r="AYC13" s="300"/>
      <c r="AYD13" s="300"/>
      <c r="AYE13" s="300"/>
      <c r="BCG13" s="300"/>
      <c r="BCH13" s="300"/>
      <c r="BCI13" s="300"/>
      <c r="BCJ13" s="300"/>
      <c r="BCK13" s="300"/>
      <c r="BCL13" s="300"/>
      <c r="BGN13" s="300"/>
      <c r="BGO13" s="300"/>
      <c r="BGP13" s="300"/>
      <c r="BGQ13" s="300"/>
      <c r="BGR13" s="300"/>
      <c r="BGS13" s="300"/>
      <c r="BKU13" s="300"/>
      <c r="BKV13" s="300"/>
      <c r="BKW13" s="300"/>
      <c r="BKX13" s="300"/>
      <c r="BKY13" s="300"/>
      <c r="BKZ13" s="300"/>
      <c r="BPB13" s="300"/>
      <c r="BPC13" s="300"/>
      <c r="BPD13" s="300"/>
      <c r="BPE13" s="300"/>
      <c r="BPF13" s="300"/>
      <c r="BPG13" s="300"/>
      <c r="BTI13" s="300"/>
      <c r="BTJ13" s="300"/>
      <c r="BTK13" s="300"/>
      <c r="BTL13" s="300"/>
      <c r="BTM13" s="300"/>
      <c r="BTN13" s="300"/>
      <c r="BXP13" s="300"/>
      <c r="BXQ13" s="300"/>
      <c r="BXR13" s="300"/>
      <c r="BXS13" s="300"/>
      <c r="BXT13" s="300"/>
      <c r="BXU13" s="300"/>
      <c r="CBW13" s="300"/>
      <c r="CBX13" s="300"/>
      <c r="CBY13" s="300"/>
      <c r="CBZ13" s="300"/>
      <c r="CCA13" s="300"/>
      <c r="CCB13" s="300"/>
      <c r="CGD13" s="300"/>
      <c r="CGE13" s="300"/>
      <c r="CGF13" s="300"/>
      <c r="CGG13" s="300"/>
      <c r="CGH13" s="300"/>
      <c r="CGI13" s="300"/>
      <c r="CKK13" s="300"/>
      <c r="CKL13" s="300"/>
      <c r="CKM13" s="300"/>
      <c r="CKN13" s="300"/>
      <c r="CKO13" s="300"/>
      <c r="CKP13" s="300"/>
      <c r="COR13" s="300"/>
      <c r="COS13" s="300"/>
      <c r="COT13" s="300"/>
      <c r="COU13" s="300"/>
      <c r="COV13" s="300"/>
      <c r="COW13" s="300"/>
      <c r="CSY13" s="300"/>
      <c r="CSZ13" s="300"/>
      <c r="CTA13" s="300"/>
      <c r="CTB13" s="300"/>
      <c r="CTC13" s="300"/>
      <c r="CTD13" s="300"/>
      <c r="CXF13" s="300"/>
      <c r="CXG13" s="300"/>
      <c r="CXH13" s="300"/>
      <c r="CXI13" s="300"/>
      <c r="CXJ13" s="300"/>
      <c r="CXK13" s="300"/>
      <c r="DBM13" s="300"/>
      <c r="DBN13" s="300"/>
      <c r="DBO13" s="300"/>
      <c r="DBP13" s="300"/>
      <c r="DBQ13" s="300"/>
      <c r="DBR13" s="300"/>
      <c r="DFT13" s="300"/>
      <c r="DFU13" s="300"/>
      <c r="DFV13" s="300"/>
      <c r="DFW13" s="300"/>
      <c r="DFX13" s="300"/>
      <c r="DFY13" s="300"/>
      <c r="DKA13" s="300"/>
      <c r="DKB13" s="300"/>
      <c r="DKC13" s="300"/>
      <c r="DKD13" s="300"/>
      <c r="DKE13" s="300"/>
      <c r="DKF13" s="300"/>
      <c r="DOH13" s="300"/>
      <c r="DOI13" s="300"/>
      <c r="DOJ13" s="300"/>
      <c r="DOK13" s="300"/>
      <c r="DOL13" s="300"/>
      <c r="DOM13" s="300"/>
      <c r="DSO13" s="300"/>
      <c r="DSP13" s="300"/>
      <c r="DSQ13" s="300"/>
      <c r="DSR13" s="300"/>
      <c r="DSS13" s="300"/>
      <c r="DST13" s="300"/>
      <c r="DWV13" s="300"/>
      <c r="DWW13" s="300"/>
      <c r="DWX13" s="300"/>
      <c r="DWY13" s="300"/>
      <c r="DWZ13" s="300"/>
      <c r="DXA13" s="300"/>
      <c r="EBC13" s="300"/>
      <c r="EBD13" s="300"/>
      <c r="EBE13" s="300"/>
      <c r="EBF13" s="300"/>
      <c r="EBG13" s="300"/>
      <c r="EBH13" s="300"/>
      <c r="EFJ13" s="300"/>
      <c r="EFK13" s="300"/>
      <c r="EFL13" s="300"/>
      <c r="EFM13" s="300"/>
      <c r="EFN13" s="300"/>
      <c r="EFO13" s="300"/>
      <c r="EJQ13" s="300"/>
      <c r="EJR13" s="300"/>
      <c r="EJS13" s="300"/>
      <c r="EJT13" s="300"/>
      <c r="EJU13" s="300"/>
      <c r="EJV13" s="300"/>
      <c r="ENX13" s="300"/>
      <c r="ENY13" s="300"/>
      <c r="ENZ13" s="300"/>
      <c r="EOA13" s="300"/>
      <c r="EOB13" s="300"/>
      <c r="EOC13" s="300"/>
      <c r="ESE13" s="300"/>
      <c r="ESF13" s="300"/>
      <c r="ESG13" s="300"/>
      <c r="ESH13" s="300"/>
      <c r="ESI13" s="300"/>
      <c r="ESJ13" s="300"/>
      <c r="EWL13" s="300"/>
      <c r="EWM13" s="300"/>
      <c r="EWN13" s="300"/>
      <c r="EWO13" s="300"/>
      <c r="EWP13" s="300"/>
      <c r="EWQ13" s="300"/>
      <c r="FAS13" s="300"/>
      <c r="FAT13" s="300"/>
      <c r="FAU13" s="300"/>
      <c r="FAV13" s="300"/>
      <c r="FAW13" s="300"/>
      <c r="FAX13" s="300"/>
      <c r="FEZ13" s="300"/>
      <c r="FFA13" s="300"/>
      <c r="FFB13" s="300"/>
      <c r="FFC13" s="300"/>
      <c r="FFD13" s="300"/>
      <c r="FFE13" s="300"/>
      <c r="FJG13" s="300"/>
      <c r="FJH13" s="300"/>
      <c r="FJI13" s="300"/>
      <c r="FJJ13" s="300"/>
      <c r="FJK13" s="300"/>
      <c r="FJL13" s="300"/>
      <c r="FNN13" s="300"/>
      <c r="FNO13" s="300"/>
      <c r="FNP13" s="300"/>
      <c r="FNQ13" s="300"/>
      <c r="FNR13" s="300"/>
      <c r="FNS13" s="300"/>
      <c r="FRU13" s="300"/>
      <c r="FRV13" s="300"/>
      <c r="FRW13" s="300"/>
      <c r="FRX13" s="300"/>
      <c r="FRY13" s="300"/>
      <c r="FRZ13" s="300"/>
      <c r="FWB13" s="300"/>
      <c r="FWC13" s="300"/>
      <c r="FWD13" s="300"/>
      <c r="FWE13" s="300"/>
      <c r="FWF13" s="300"/>
      <c r="FWG13" s="300"/>
      <c r="GAI13" s="300"/>
      <c r="GAJ13" s="300"/>
      <c r="GAK13" s="300"/>
      <c r="GAL13" s="300"/>
      <c r="GAM13" s="300"/>
      <c r="GAN13" s="300"/>
      <c r="GEP13" s="300"/>
      <c r="GEQ13" s="300"/>
      <c r="GER13" s="300"/>
      <c r="GES13" s="300"/>
      <c r="GET13" s="300"/>
      <c r="GEU13" s="300"/>
      <c r="GIW13" s="300"/>
      <c r="GIX13" s="300"/>
      <c r="GIY13" s="300"/>
      <c r="GIZ13" s="300"/>
      <c r="GJA13" s="300"/>
      <c r="GJB13" s="300"/>
      <c r="GND13" s="300"/>
      <c r="GNE13" s="300"/>
      <c r="GNF13" s="300"/>
      <c r="GNG13" s="300"/>
      <c r="GNH13" s="300"/>
      <c r="GNI13" s="300"/>
      <c r="GRK13" s="300"/>
      <c r="GRL13" s="300"/>
      <c r="GRM13" s="300"/>
      <c r="GRN13" s="300"/>
      <c r="GRO13" s="300"/>
      <c r="GRP13" s="300"/>
      <c r="GVR13" s="300"/>
      <c r="GVS13" s="300"/>
      <c r="GVT13" s="300"/>
      <c r="GVU13" s="300"/>
      <c r="GVV13" s="300"/>
      <c r="GVW13" s="300"/>
      <c r="GZY13" s="300"/>
      <c r="GZZ13" s="300"/>
      <c r="HAA13" s="300"/>
      <c r="HAB13" s="300"/>
      <c r="HAC13" s="300"/>
      <c r="HAD13" s="300"/>
      <c r="HEF13" s="300"/>
      <c r="HEG13" s="300"/>
      <c r="HEH13" s="300"/>
      <c r="HEI13" s="300"/>
      <c r="HEJ13" s="300"/>
      <c r="HEK13" s="300"/>
      <c r="HIM13" s="300"/>
      <c r="HIN13" s="300"/>
      <c r="HIO13" s="300"/>
      <c r="HIP13" s="300"/>
      <c r="HIQ13" s="300"/>
      <c r="HIR13" s="300"/>
      <c r="HMT13" s="300"/>
      <c r="HMU13" s="300"/>
      <c r="HMV13" s="300"/>
      <c r="HMW13" s="300"/>
      <c r="HMX13" s="300"/>
      <c r="HMY13" s="300"/>
      <c r="HRA13" s="300"/>
      <c r="HRB13" s="300"/>
      <c r="HRC13" s="300"/>
      <c r="HRD13" s="300"/>
      <c r="HRE13" s="300"/>
      <c r="HRF13" s="300"/>
      <c r="HVH13" s="300"/>
      <c r="HVI13" s="300"/>
      <c r="HVJ13" s="300"/>
      <c r="HVK13" s="300"/>
      <c r="HVL13" s="300"/>
      <c r="HVM13" s="300"/>
      <c r="HZO13" s="300"/>
      <c r="HZP13" s="300"/>
      <c r="HZQ13" s="300"/>
      <c r="HZR13" s="300"/>
      <c r="HZS13" s="300"/>
      <c r="HZT13" s="300"/>
      <c r="IDV13" s="300"/>
      <c r="IDW13" s="300"/>
      <c r="IDX13" s="300"/>
      <c r="IDY13" s="300"/>
      <c r="IDZ13" s="300"/>
      <c r="IEA13" s="300"/>
      <c r="IIC13" s="300"/>
      <c r="IID13" s="300"/>
      <c r="IIE13" s="300"/>
      <c r="IIF13" s="300"/>
      <c r="IIG13" s="300"/>
      <c r="IIH13" s="300"/>
      <c r="IMJ13" s="300"/>
      <c r="IMK13" s="300"/>
      <c r="IML13" s="300"/>
      <c r="IMM13" s="300"/>
      <c r="IMN13" s="300"/>
      <c r="IMO13" s="300"/>
      <c r="IQQ13" s="300"/>
      <c r="IQR13" s="300"/>
      <c r="IQS13" s="300"/>
      <c r="IQT13" s="300"/>
      <c r="IQU13" s="300"/>
      <c r="IQV13" s="300"/>
      <c r="IUX13" s="300"/>
      <c r="IUY13" s="300"/>
      <c r="IUZ13" s="300"/>
      <c r="IVA13" s="300"/>
      <c r="IVB13" s="300"/>
      <c r="IVC13" s="300"/>
      <c r="IZE13" s="300"/>
      <c r="IZF13" s="300"/>
      <c r="IZG13" s="300"/>
      <c r="IZH13" s="300"/>
      <c r="IZI13" s="300"/>
      <c r="IZJ13" s="300"/>
      <c r="JDL13" s="300"/>
      <c r="JDM13" s="300"/>
      <c r="JDN13" s="300"/>
      <c r="JDO13" s="300"/>
      <c r="JDP13" s="300"/>
      <c r="JDQ13" s="300"/>
      <c r="JHS13" s="300"/>
      <c r="JHT13" s="300"/>
      <c r="JHU13" s="300"/>
      <c r="JHV13" s="300"/>
      <c r="JHW13" s="300"/>
      <c r="JHX13" s="300"/>
      <c r="JLZ13" s="300"/>
      <c r="JMA13" s="300"/>
      <c r="JMB13" s="300"/>
      <c r="JMC13" s="300"/>
      <c r="JMD13" s="300"/>
      <c r="JME13" s="300"/>
      <c r="JQG13" s="300"/>
      <c r="JQH13" s="300"/>
      <c r="JQI13" s="300"/>
      <c r="JQJ13" s="300"/>
      <c r="JQK13" s="300"/>
      <c r="JQL13" s="300"/>
      <c r="JUN13" s="300"/>
      <c r="JUO13" s="300"/>
      <c r="JUP13" s="300"/>
      <c r="JUQ13" s="300"/>
      <c r="JUR13" s="300"/>
      <c r="JUS13" s="300"/>
      <c r="JYU13" s="300"/>
      <c r="JYV13" s="300"/>
      <c r="JYW13" s="300"/>
      <c r="JYX13" s="300"/>
      <c r="JYY13" s="300"/>
      <c r="JYZ13" s="300"/>
      <c r="KDB13" s="300"/>
      <c r="KDC13" s="300"/>
      <c r="KDD13" s="300"/>
      <c r="KDE13" s="300"/>
      <c r="KDF13" s="300"/>
      <c r="KDG13" s="300"/>
      <c r="KHI13" s="300"/>
      <c r="KHJ13" s="300"/>
      <c r="KHK13" s="300"/>
      <c r="KHL13" s="300"/>
      <c r="KHM13" s="300"/>
      <c r="KHN13" s="300"/>
      <c r="KLP13" s="300"/>
      <c r="KLQ13" s="300"/>
      <c r="KLR13" s="300"/>
      <c r="KLS13" s="300"/>
      <c r="KLT13" s="300"/>
      <c r="KLU13" s="300"/>
      <c r="KPW13" s="300"/>
      <c r="KPX13" s="300"/>
      <c r="KPY13" s="300"/>
      <c r="KPZ13" s="300"/>
      <c r="KQA13" s="300"/>
      <c r="KQB13" s="300"/>
      <c r="KUD13" s="300"/>
      <c r="KUE13" s="300"/>
      <c r="KUF13" s="300"/>
      <c r="KUG13" s="300"/>
      <c r="KUH13" s="300"/>
      <c r="KUI13" s="300"/>
      <c r="KYK13" s="300"/>
      <c r="KYL13" s="300"/>
      <c r="KYM13" s="300"/>
      <c r="KYN13" s="300"/>
      <c r="KYO13" s="300"/>
      <c r="KYP13" s="300"/>
      <c r="LCR13" s="300"/>
      <c r="LCS13" s="300"/>
      <c r="LCT13" s="300"/>
      <c r="LCU13" s="300"/>
      <c r="LCV13" s="300"/>
      <c r="LCW13" s="300"/>
      <c r="LGY13" s="300"/>
      <c r="LGZ13" s="300"/>
      <c r="LHA13" s="300"/>
      <c r="LHB13" s="300"/>
      <c r="LHC13" s="300"/>
      <c r="LHD13" s="300"/>
      <c r="LLF13" s="300"/>
      <c r="LLG13" s="300"/>
      <c r="LLH13" s="300"/>
      <c r="LLI13" s="300"/>
      <c r="LLJ13" s="300"/>
      <c r="LLK13" s="300"/>
      <c r="LPM13" s="300"/>
      <c r="LPN13" s="300"/>
      <c r="LPO13" s="300"/>
      <c r="LPP13" s="300"/>
      <c r="LPQ13" s="300"/>
      <c r="LPR13" s="300"/>
      <c r="LTT13" s="300"/>
      <c r="LTU13" s="300"/>
      <c r="LTV13" s="300"/>
      <c r="LTW13" s="300"/>
      <c r="LTX13" s="300"/>
      <c r="LTY13" s="300"/>
      <c r="LYA13" s="300"/>
      <c r="LYB13" s="300"/>
      <c r="LYC13" s="300"/>
      <c r="LYD13" s="300"/>
      <c r="LYE13" s="300"/>
      <c r="LYF13" s="300"/>
      <c r="MCH13" s="300"/>
      <c r="MCI13" s="300"/>
      <c r="MCJ13" s="300"/>
      <c r="MCK13" s="300"/>
      <c r="MCL13" s="300"/>
      <c r="MCM13" s="300"/>
      <c r="MGO13" s="300"/>
      <c r="MGP13" s="300"/>
      <c r="MGQ13" s="300"/>
      <c r="MGR13" s="300"/>
      <c r="MGS13" s="300"/>
      <c r="MGT13" s="300"/>
      <c r="MKV13" s="300"/>
      <c r="MKW13" s="300"/>
      <c r="MKX13" s="300"/>
      <c r="MKY13" s="300"/>
      <c r="MKZ13" s="300"/>
      <c r="MLA13" s="300"/>
      <c r="MPC13" s="300"/>
      <c r="MPD13" s="300"/>
      <c r="MPE13" s="300"/>
      <c r="MPF13" s="300"/>
      <c r="MPG13" s="300"/>
      <c r="MPH13" s="300"/>
      <c r="MTJ13" s="300"/>
      <c r="MTK13" s="300"/>
      <c r="MTL13" s="300"/>
      <c r="MTM13" s="300"/>
      <c r="MTN13" s="300"/>
      <c r="MTO13" s="300"/>
      <c r="MXQ13" s="300"/>
      <c r="MXR13" s="300"/>
      <c r="MXS13" s="300"/>
      <c r="MXT13" s="300"/>
      <c r="MXU13" s="300"/>
      <c r="MXV13" s="300"/>
      <c r="NBX13" s="300"/>
      <c r="NBY13" s="300"/>
      <c r="NBZ13" s="300"/>
      <c r="NCA13" s="300"/>
      <c r="NCB13" s="300"/>
      <c r="NCC13" s="300"/>
      <c r="NGE13" s="300"/>
      <c r="NGF13" s="300"/>
      <c r="NGG13" s="300"/>
      <c r="NGH13" s="300"/>
      <c r="NGI13" s="300"/>
      <c r="NGJ13" s="300"/>
      <c r="NKL13" s="300"/>
      <c r="NKM13" s="300"/>
      <c r="NKN13" s="300"/>
      <c r="NKO13" s="300"/>
      <c r="NKP13" s="300"/>
      <c r="NKQ13" s="300"/>
      <c r="NOS13" s="300"/>
      <c r="NOT13" s="300"/>
      <c r="NOU13" s="300"/>
      <c r="NOV13" s="300"/>
      <c r="NOW13" s="300"/>
      <c r="NOX13" s="300"/>
      <c r="NSZ13" s="300"/>
      <c r="NTA13" s="300"/>
      <c r="NTB13" s="300"/>
      <c r="NTC13" s="300"/>
      <c r="NTD13" s="300"/>
      <c r="NTE13" s="300"/>
      <c r="NXG13" s="300"/>
      <c r="NXH13" s="300"/>
      <c r="NXI13" s="300"/>
      <c r="NXJ13" s="300"/>
      <c r="NXK13" s="300"/>
      <c r="NXL13" s="300"/>
      <c r="OBN13" s="300"/>
      <c r="OBO13" s="300"/>
      <c r="OBP13" s="300"/>
      <c r="OBQ13" s="300"/>
      <c r="OBR13" s="300"/>
      <c r="OBS13" s="300"/>
      <c r="OFU13" s="300"/>
      <c r="OFV13" s="300"/>
      <c r="OFW13" s="300"/>
      <c r="OFX13" s="300"/>
      <c r="OFY13" s="300"/>
      <c r="OFZ13" s="300"/>
      <c r="OKB13" s="300"/>
      <c r="OKC13" s="300"/>
      <c r="OKD13" s="300"/>
      <c r="OKE13" s="300"/>
      <c r="OKF13" s="300"/>
      <c r="OKG13" s="300"/>
      <c r="OOI13" s="300"/>
      <c r="OOJ13" s="300"/>
      <c r="OOK13" s="300"/>
      <c r="OOL13" s="300"/>
      <c r="OOM13" s="300"/>
      <c r="OON13" s="300"/>
      <c r="OSP13" s="300"/>
      <c r="OSQ13" s="300"/>
      <c r="OSR13" s="300"/>
      <c r="OSS13" s="300"/>
      <c r="OST13" s="300"/>
      <c r="OSU13" s="300"/>
      <c r="OWW13" s="300"/>
      <c r="OWX13" s="300"/>
      <c r="OWY13" s="300"/>
      <c r="OWZ13" s="300"/>
      <c r="OXA13" s="300"/>
      <c r="OXB13" s="300"/>
      <c r="PBD13" s="300"/>
      <c r="PBE13" s="300"/>
      <c r="PBF13" s="300"/>
      <c r="PBG13" s="300"/>
      <c r="PBH13" s="300"/>
      <c r="PBI13" s="300"/>
      <c r="PFK13" s="300"/>
      <c r="PFL13" s="300"/>
      <c r="PFM13" s="300"/>
      <c r="PFN13" s="300"/>
      <c r="PFO13" s="300"/>
      <c r="PFP13" s="300"/>
      <c r="PJR13" s="300"/>
      <c r="PJS13" s="300"/>
      <c r="PJT13" s="300"/>
      <c r="PJU13" s="300"/>
      <c r="PJV13" s="300"/>
      <c r="PJW13" s="300"/>
      <c r="PNY13" s="300"/>
      <c r="PNZ13" s="300"/>
      <c r="POA13" s="300"/>
      <c r="POB13" s="300"/>
      <c r="POC13" s="300"/>
      <c r="POD13" s="300"/>
      <c r="PSF13" s="300"/>
      <c r="PSG13" s="300"/>
      <c r="PSH13" s="300"/>
      <c r="PSI13" s="300"/>
      <c r="PSJ13" s="300"/>
      <c r="PSK13" s="300"/>
    </row>
    <row r="14" spans="1:11321" x14ac:dyDescent="0.25">
      <c r="A14" s="302">
        <f>Setup!E13+100</f>
        <v>118</v>
      </c>
      <c r="B14" s="297">
        <f>VLOOKUP(C14,CX11:CY15,2,FALSE)</f>
        <v>1</v>
      </c>
      <c r="C14" s="298" t="str">
        <f>Setup!D13</f>
        <v>Switzerland</v>
      </c>
      <c r="D14" s="297">
        <f>SUMPRODUCT((DA3:DA105=C14)*(DE3:DE105="W"))+SUMPRODUCT((DD3:DD105=C14)*(DF3:DF105="W"))</f>
        <v>0</v>
      </c>
      <c r="E14" s="297">
        <f>SUMPRODUCT((DA3:DA105=C14)*(DE3:DE105="D"))+SUMPRODUCT((DD3:DD105=C14)*(DF3:DF105="D"))</f>
        <v>0</v>
      </c>
      <c r="F14" s="297">
        <f>SUMPRODUCT((DA3:DA105=C14)*(DE3:DE105="L"))+SUMPRODUCT((DD3:DD105=C14)*(DF3:DF105="L"))</f>
        <v>0</v>
      </c>
      <c r="G14" s="297">
        <f>SUMIF(DA3:DA123,C14,DB3:DB123)+SUMIF(DD3:DD123,C14,DC3:DC123)</f>
        <v>0</v>
      </c>
      <c r="H14" s="297">
        <f>SUMIF(DD3:DD123,C14,DB3:DB123)+SUMIF(DA3:DA123,C14,DC3:DC123)</f>
        <v>0</v>
      </c>
      <c r="I14" s="297">
        <f t="shared" si="12"/>
        <v>1000</v>
      </c>
      <c r="J14" s="297">
        <f t="shared" si="13"/>
        <v>0</v>
      </c>
      <c r="K14" s="297">
        <f>IF(Setup!F13&lt;&gt;"",Setup!F13,-A14)</f>
        <v>-118</v>
      </c>
      <c r="L14" s="297">
        <f>IF(COUNTIF(J11:J15,4)&lt;&gt;4,RANK(J14,J11:J15),J93)</f>
        <v>1</v>
      </c>
      <c r="N14" s="297">
        <f>SUMPRODUCT((L11:L14=L14)*(K11:K14&lt;K14))+L14</f>
        <v>4</v>
      </c>
      <c r="O14" s="298" t="str">
        <f>INDEX(C11:C15,MATCH(4,N11:N15,0),0)</f>
        <v>Switzerland</v>
      </c>
      <c r="P14" s="297">
        <f>INDEX(L11:L15,MATCH(O14,C11:C15,0),0)</f>
        <v>1</v>
      </c>
      <c r="Q14" s="297" t="str">
        <f>IF(AND(Q13&lt;&gt;"",P14=1),O14,"")</f>
        <v>Switzerland</v>
      </c>
      <c r="R14" s="297" t="str">
        <f>IF(AND(R13&lt;&gt;"",P15=2),O15,"")</f>
        <v/>
      </c>
      <c r="V14" s="297" t="str">
        <f t="shared" si="16"/>
        <v>Switzerland</v>
      </c>
      <c r="W14" s="297">
        <f>SUMPRODUCT((DA3:DA105=V14)*(DD3:DD105=V15)*(DE3:DE105="W"))+SUMPRODUCT((DA3:DA105=V14)*(DD3:DD105=V11)*(DE3:DE105="W"))+SUMPRODUCT((DA3:DA105=V14)*(DD3:DD105=V12)*(DE3:DE105="W"))+SUMPRODUCT((DA3:DA105=V14)*(DD3:DD105=V13)*(DE3:DE105="W"))+SUMPRODUCT((DA3:DA105=V15)*(DD3:DD105=V14)*(DF3:DF105="W"))+SUMPRODUCT((DA3:DA105=V11)*(DD3:DD105=V14)*(DF3:DF105="W"))+SUMPRODUCT((DA3:DA105=V12)*(DD3:DD105=V14)*(DF3:DF105="W"))+SUMPRODUCT((DA3:DA105=V13)*(DD3:DD105=V14)*(DF3:DF105="W"))</f>
        <v>0</v>
      </c>
      <c r="X14" s="297">
        <f>SUMPRODUCT((DA3:DA105=V14)*(DD3:DD105=V15)*(DE3:DE105="D"))+SUMPRODUCT((DA3:DA105=V14)*(DD3:DD105=V11)*(DE3:DE105="D"))+SUMPRODUCT((DA3:DA105=V14)*(DD3:DD105=V12)*(DE3:DE105="D"))+SUMPRODUCT((DA3:DA105=V14)*(DD3:DD105=V13)*(DE3:DE105="D"))+SUMPRODUCT((DA3:DA105=V15)*(DD3:DD105=V14)*(DE3:DE105="D"))+SUMPRODUCT((DA3:DA105=V11)*(DD3:DD105=V14)*(DE3:DE105="D"))+SUMPRODUCT((DA3:DA105=V12)*(DD3:DD105=V14)*(DE3:DE105="D"))+SUMPRODUCT((DA3:DA105=V13)*(DD3:DD105=V14)*(DE3:DE105="D"))</f>
        <v>0</v>
      </c>
      <c r="Y14" s="297">
        <f>SUMPRODUCT((DA3:DA105=V14)*(DD3:DD105=V15)*(DE3:DE105="L"))+SUMPRODUCT((DA3:DA105=V14)*(DD3:DD105=V11)*(DE3:DE105="L"))+SUMPRODUCT((DA3:DA105=V14)*(DD3:DD105=V12)*(DE3:DE105="L"))+SUMPRODUCT((DA3:DA105=V14)*(DD3:DD105=V13)*(DE3:DE105="L"))+SUMPRODUCT((DA3:DA105=V15)*(DD3:DD105=V14)*(DF3:DF105="L"))+SUMPRODUCT((DA3:DA105=V11)*(DD3:DD105=V14)*(DF3:DF105="L"))+SUMPRODUCT((DA3:DA105=V12)*(DD3:DD105=V14)*(DF3:DF105="L"))+SUMPRODUCT((DA3:DA105=V13)*(DD3:DD105=V14)*(DF3:DF105="L"))</f>
        <v>0</v>
      </c>
      <c r="Z14" s="297">
        <f>SUMPRODUCT((DA3:DA105=V14)*(DD3:DD105=V15)*DB3:DB105)+SUMPRODUCT((DA3:DA105=V14)*(DD3:DD105=V11)*DB3:DB105)+SUMPRODUCT((DA3:DA105=V14)*(DD3:DD105=V12)*DB3:DB105)+SUMPRODUCT((DA3:DA105=V14)*(DD3:DD105=V13)*DB3:DB105)+SUMPRODUCT((DA3:DA105=V15)*(DD3:DD105=V14)*DC3:DC105)+SUMPRODUCT((DA3:DA105=V11)*(DD3:DD105=V14)*DC3:DC105)+SUMPRODUCT((DA3:DA105=V12)*(DD3:DD105=V14)*DC3:DC105)+SUMPRODUCT((DA3:DA105=V13)*(DD3:DD105=V14)*DC3:DC105)</f>
        <v>0</v>
      </c>
      <c r="AA14" s="297">
        <f>SUMPRODUCT((DA3:DA105=V14)*(DD3:DD105=V15)*DC3:DC105)+SUMPRODUCT((DA3:DA105=V14)*(DD3:DD105=V11)*DC3:DC105)+SUMPRODUCT((DA3:DA105=V14)*(DD3:DD105=V12)*DC3:DC105)+SUMPRODUCT((DA3:DA105=V14)*(DD3:DD105=V13)*DC3:DC105)+SUMPRODUCT((DA3:DA105=V15)*(DD3:DD105=V14)*DB3:DB105)+SUMPRODUCT((DA3:DA105=V11)*(DD3:DD105=V14)*DB3:DB105)+SUMPRODUCT((DA3:DA105=V12)*(DD3:DD105=V14)*DB3:DB105)+SUMPRODUCT((DA3:DA105=V13)*(DD3:DD105=V14)*DB3:DB105)</f>
        <v>0</v>
      </c>
      <c r="AB14" s="297">
        <f>Z14-AA14+1000</f>
        <v>1000</v>
      </c>
      <c r="AC14" s="297">
        <f t="shared" si="14"/>
        <v>0</v>
      </c>
      <c r="AD14" s="297">
        <f>IF(V14&lt;&gt;"",VLOOKUP(V14,C4:I52,7,FALSE),"")</f>
        <v>1000</v>
      </c>
      <c r="AE14" s="297">
        <f>IF(V14&lt;&gt;"",VLOOKUP(V14,C4:I52,5,FALSE),"")</f>
        <v>0</v>
      </c>
      <c r="AF14" s="297">
        <f>IF(V14&lt;&gt;"",VLOOKUP(V14,C4:K52,9,FALSE),"")</f>
        <v>-118</v>
      </c>
      <c r="AG14" s="297">
        <f t="shared" si="15"/>
        <v>0</v>
      </c>
      <c r="AH14" s="297">
        <f>IF(V14&lt;&gt;"",RANK(AG14,AG11:AG15),"")</f>
        <v>1</v>
      </c>
      <c r="AI14" s="297">
        <f>IF(V14&lt;&gt;"",SUMPRODUCT((AG11:AG15=AG14)*(AB11:AB15&gt;AB14)),"")</f>
        <v>0</v>
      </c>
      <c r="AJ14" s="297">
        <f>IF(V14&lt;&gt;"",SUMPRODUCT((AG11:AG15=AG14)*(AB11:AB15=AB14)*(Z11:Z15&gt;Z14)),"")</f>
        <v>0</v>
      </c>
      <c r="AK14" s="297">
        <f>IF(V14&lt;&gt;"",SUMPRODUCT((AG11:AG15=AG14)*(AB11:AB15=AB14)*(Z11:Z15=Z14)*(AD11:AD15&gt;AD14)),"")</f>
        <v>0</v>
      </c>
      <c r="AL14" s="297">
        <f>IF(V14&lt;&gt;"",SUMPRODUCT((AG11:AG15=AG14)*(AB11:AB15=AB14)*(Z11:Z15=Z14)*(AD11:AD15=AD14)*(AE11:AE15&gt;AE14)),"")</f>
        <v>0</v>
      </c>
      <c r="AM14" s="297">
        <f>IF(V14&lt;&gt;"",SUMPRODUCT((AG11:AG15=AG14)*(AB11:AB15=AB14)*(Z11:Z15=Z14)*(AD11:AD15=AD14)*(AE11:AE15=AE14)*(AF11:AF15&gt;AF14)),"")</f>
        <v>0</v>
      </c>
      <c r="AN14" s="297">
        <f>IF(V14&lt;&gt;"",IF(SUM(X11:X14)=12,SUM(AH14:AM14),IF(AN93&lt;&gt;"",IF(U89=3,AN93,AN93+U89),SUM(AH14:AM14))),"")</f>
        <v>1</v>
      </c>
      <c r="AO14" s="297" t="str">
        <f>IF(V14&lt;&gt;"",INDEX(V11:V15,MATCH(4,AN11:AN15,0),0),"")</f>
        <v>Bosnia and Herzegovina</v>
      </c>
      <c r="AP14" s="297" t="str">
        <f>IF(R13&lt;&gt;"",R13,"")</f>
        <v/>
      </c>
      <c r="AQ14" s="297" t="str">
        <f>IF(AP14&lt;&gt;"",SUMPRODUCT((DA3:DA105=AP14)*(DD3:DD105=AP15)*(DE3:DE105="W"))+SUMPRODUCT((DA3:DA105=AP14)*(DD3:DD105=AP12)*(DE3:DE105="W"))+SUMPRODUCT((DA3:DA105=AP14)*(DD3:DD105=AP13)*(DE3:DE105="W"))+SUMPRODUCT((DA3:DA105=AP15)*(DD3:DD105=AP14)*(DF3:DF105="W"))+SUMPRODUCT((DA3:DA105=AP12)*(DD3:DD105=AP14)*(DF3:DF105="W"))+SUMPRODUCT((DA3:DA105=AP13)*(DD3:DD105=AP14)*(DF3:DF105="W")),"")</f>
        <v/>
      </c>
      <c r="AR14" s="297" t="str">
        <f>IF(AP14&lt;&gt;"",SUMPRODUCT((DA3:DA105=AP14)*(DD3:DD105=AP15)*(DE3:DE105="D"))+SUMPRODUCT((DA3:DA105=AP14)*(DD3:DD105=AP12)*(DE3:DE105="D"))+SUMPRODUCT((DA3:DA105=AP14)*(DD3:DD105=AP13)*(DE3:DE105="D"))+SUMPRODUCT((DA3:DA105=AP15)*(DD3:DD105=AP14)*(DE3:DE105="D"))+SUMPRODUCT((DA3:DA105=AP12)*(DD3:DD105=AP14)*(DE3:DE105="D"))+SUMPRODUCT((DA3:DA105=AP13)*(DD3:DD105=AP14)*(DE3:DE105="D")),"")</f>
        <v/>
      </c>
      <c r="AS14" s="297" t="str">
        <f>IF(AP14&lt;&gt;"",SUMPRODUCT((DA3:DA105=AP14)*(DD3:DD105=AP15)*(DE3:DE105="L"))+SUMPRODUCT((DA3:DA105=AP14)*(DD3:DD105=AP12)*(DE3:DE105="L"))+SUMPRODUCT((DA3:DA105=AP14)*(DD3:DD105=AP13)*(DE3:DE105="L"))+SUMPRODUCT((DA3:DA105=AP15)*(DD3:DD105=AP14)*(DF3:DF105="L"))+SUMPRODUCT((DA3:DA105=AP12)*(DD3:DD105=AP14)*(DF3:DF105="L"))+SUMPRODUCT((DA3:DA105=AP13)*(DD3:DD105=AP14)*(DF3:DF105="L")),"")</f>
        <v/>
      </c>
      <c r="AT14" s="297">
        <f>SUMPRODUCT((DA3:DA105=AP14)*(DD3:DD105=AP15)*DB3:DB105)+SUMPRODUCT((DA3:DA105=AP14)*(DD3:DD105=AP11)*DB3:DB105)+SUMPRODUCT((DA3:DA105=AP14)*(DD3:DD105=AP12)*DB3:DB105)+SUMPRODUCT((DA3:DA105=AP14)*(DD3:DD105=AP13)*DB3:DB105)+SUMPRODUCT((DA3:DA105=AP15)*(DD3:DD105=AP14)*DC3:DC105)+SUMPRODUCT((DA3:DA105=AP11)*(DD3:DD105=AP14)*DC3:DC105)+SUMPRODUCT((DA3:DA105=AP12)*(DD3:DD105=AP14)*DC3:DC105)+SUMPRODUCT((DA3:DA105=AP13)*(DD3:DD105=AP14)*DC3:DC105)</f>
        <v>0</v>
      </c>
      <c r="AU14" s="297">
        <f>SUMPRODUCT((DA3:DA105=AP14)*(DD3:DD105=AP15)*DC3:DC105)+SUMPRODUCT((DA3:DA105=AP14)*(DD3:DD105=AP11)*DC3:DC105)+SUMPRODUCT((DA3:DA105=AP14)*(DD3:DD105=AP12)*DC3:DC105)+SUMPRODUCT((DA3:DA105=AP14)*(DD3:DD105=AP13)*DC3:DC105)+SUMPRODUCT((DA3:DA105=AP15)*(DD3:DD105=AP14)*DB3:DB105)+SUMPRODUCT((DA3:DA105=AP11)*(DD3:DD105=AP14)*DB3:DB105)+SUMPRODUCT((DA3:DA105=AP12)*(DD3:DD105=AP14)*DB3:DB105)+SUMPRODUCT((DA3:DA105=AP13)*(DD3:DD105=AP14)*DB3:DB105)</f>
        <v>0</v>
      </c>
      <c r="AV14" s="297">
        <f>AT14-AU14+1000</f>
        <v>1000</v>
      </c>
      <c r="AW14" s="297" t="str">
        <f t="shared" si="17"/>
        <v/>
      </c>
      <c r="AX14" s="297" t="str">
        <f>IF(AP14&lt;&gt;"",VLOOKUP(AP14,C4:I52,7,FALSE),"")</f>
        <v/>
      </c>
      <c r="AY14" s="297" t="str">
        <f>IF(AP14&lt;&gt;"",VLOOKUP(AP14,C4:I52,5,FALSE),"")</f>
        <v/>
      </c>
      <c r="AZ14" s="297" t="str">
        <f>IF(AP14&lt;&gt;"",VLOOKUP(AP14,C4:K52,9,FALSE),"")</f>
        <v/>
      </c>
      <c r="BA14" s="297" t="str">
        <f t="shared" si="18"/>
        <v/>
      </c>
      <c r="BB14" s="297" t="str">
        <f>IF(AP14&lt;&gt;"",RANK(BA14,BA11:BA15),"")</f>
        <v/>
      </c>
      <c r="BC14" s="297" t="str">
        <f>IF(AP14&lt;&gt;"",SUMPRODUCT((BA11:BA15=BA14)*(AV11:AV15&gt;AV14)),"")</f>
        <v/>
      </c>
      <c r="BD14" s="297" t="str">
        <f>IF(AP14&lt;&gt;"",SUMPRODUCT((BA11:BA15=BA14)*(AV11:AV15=AV14)*(AT11:AT15&gt;AT14)),"")</f>
        <v/>
      </c>
      <c r="BE14" s="297" t="str">
        <f>IF(AP14&lt;&gt;"",SUMPRODUCT((BA11:BA15=BA14)*(AV11:AV15=AV14)*(AT11:AT15=AT14)*(AX11:AX15&gt;AX14)),"")</f>
        <v/>
      </c>
      <c r="BF14" s="297" t="str">
        <f>IF(AP14&lt;&gt;"",SUMPRODUCT((BA11:BA15=BA14)*(AV11:AV15=AV14)*(AT11:AT15=AT14)*(AX11:AX15=AX14)*(AY11:AY15&gt;AY14)),"")</f>
        <v/>
      </c>
      <c r="BG14" s="297" t="str">
        <f>IF(AP14&lt;&gt;"",SUMPRODUCT((BA11:BA15=BA14)*(AV11:AV15=AV14)*(AT11:AT15=AT14)*(AX11:AX15=AX14)*(AY11:AY15=AY14)*(AZ11:AZ15&gt;AZ14)),"")</f>
        <v/>
      </c>
      <c r="BH14" s="297" t="str">
        <f>IF(AP14&lt;&gt;"",IF(BH93&lt;&gt;"",IF(AO89=3,BH93,BH93+AO89),SUM(BB14:BG14)+1),"")</f>
        <v/>
      </c>
      <c r="BI14" s="297" t="str">
        <f>IF(AP14&lt;&gt;"",INDEX(AP12:AP15,MATCH(4,BH12:BH15,0),0),"")</f>
        <v/>
      </c>
      <c r="BJ14" s="297" t="str">
        <f>IF(S12&lt;&gt;"",S12,"")</f>
        <v/>
      </c>
      <c r="BK14" s="297">
        <f>SUMPRODUCT((DA3:DA105=BJ14)*(DD3:DD105=BJ15)*(DE3:DE105="W"))+SUMPRODUCT((DA3:DA105=BJ14)*(DD3:DD105=BJ16)*(DE3:DE105="W"))+SUMPRODUCT((DA3:DA105=BJ14)*(DD3:DD105=BJ13)*(DE3:DE105="W"))+SUMPRODUCT((DA3:DA105=BJ15)*(DD3:DD105=BJ14)*(DF3:DF105="W"))+SUMPRODUCT((DA3:DA105=BJ16)*(DD3:DD105=BJ14)*(DF3:DF105="W"))+SUMPRODUCT((DA3:DA105=BJ13)*(DD3:DD105=BJ14)*(DF3:DF105="W"))</f>
        <v>0</v>
      </c>
      <c r="BL14" s="297">
        <f>SUMPRODUCT((DA3:DA105=BJ14)*(DD3:DD105=BJ15)*(DE3:DE105="D"))+SUMPRODUCT((DA3:DA105=BJ14)*(DD3:DD105=BJ16)*(DE3:DE105="D"))+SUMPRODUCT((DA3:DA105=BJ14)*(DD3:DD105=BJ13)*(DE3:DE105="D"))+SUMPRODUCT((DA3:DA105=BJ15)*(DD3:DD105=BJ14)*(DE3:DE105="D"))+SUMPRODUCT((DA3:DA105=BJ16)*(DD3:DD105=BJ14)*(DE3:DE105="D"))+SUMPRODUCT((DA3:DA105=BJ13)*(DD3:DD105=BJ14)*(DE3:DE105="D"))</f>
        <v>0</v>
      </c>
      <c r="BM14" s="297">
        <f>SUMPRODUCT((DA3:DA105=BJ14)*(DD3:DD105=BJ15)*(DE3:DE105="L"))+SUMPRODUCT((DA3:DA105=BJ14)*(DD3:DD105=BJ16)*(DE3:DE105="L"))+SUMPRODUCT((DA3:DA105=BJ14)*(DD3:DD105=BJ13)*(DE3:DE105="L"))+SUMPRODUCT((DA3:DA105=BJ15)*(DD3:DD105=BJ14)*(DF3:DF105="L"))+SUMPRODUCT((DA3:DA105=BJ16)*(DD3:DD105=BJ14)*(DF3:DF105="L"))+SUMPRODUCT((DA3:DA105=BJ13)*(DD3:DD105=BJ14)*(DF3:DF105="L"))</f>
        <v>0</v>
      </c>
      <c r="BN14" s="297">
        <f>SUMPRODUCT((DA3:DA105=BJ14)*(DD3:DD105=BJ15)*DB3:DB105)+SUMPRODUCT((DA3:DA105=BJ14)*(DD3:DD105=BJ11)*DB3:DB105)+SUMPRODUCT((DA3:DA105=BJ14)*(DD3:DD105=BJ12)*DB3:DB105)+SUMPRODUCT((DA3:DA105=BJ14)*(DD3:DD105=BJ13)*DB3:DB105)+SUMPRODUCT((DA3:DA105=BJ15)*(DD3:DD105=BJ14)*DC3:DC105)+SUMPRODUCT((DA3:DA105=BJ11)*(DD3:DD105=BJ14)*DC3:DC105)+SUMPRODUCT((DA3:DA105=BJ12)*(DD3:DD105=BJ14)*DC3:DC105)+SUMPRODUCT((DA3:DA105=BJ13)*(DD3:DD105=BJ14)*DC3:DC105)</f>
        <v>0</v>
      </c>
      <c r="BO14" s="297">
        <f>SUMPRODUCT((DA3:DA105=BJ14)*(DD3:DD105=BJ15)*DC3:DC105)+SUMPRODUCT((DA3:DA105=BJ14)*(DD3:DD105=BJ11)*DC3:DC105)+SUMPRODUCT((DA3:DA105=BJ14)*(DD3:DD105=BJ12)*DC3:DC105)+SUMPRODUCT((DA3:DA105=BJ14)*(DD3:DD105=BJ13)*DC3:DC105)+SUMPRODUCT((DA3:DA105=BJ15)*(DD3:DD105=BJ14)*DB3:DB105)+SUMPRODUCT((DA3:DA105=BJ11)*(DD3:DD105=BJ14)*DB3:DB105)+SUMPRODUCT((DA3:DA105=BJ12)*(DD3:DD105=BJ14)*DB3:DB105)+SUMPRODUCT((DA3:DA105=BJ13)*(DD3:DD105=BJ14)*DB3:DB105)</f>
        <v>0</v>
      </c>
      <c r="BP14" s="297">
        <f>BN14-BO14+1000</f>
        <v>1000</v>
      </c>
      <c r="BQ14" s="297" t="str">
        <f t="shared" si="19"/>
        <v/>
      </c>
      <c r="BR14" s="297" t="str">
        <f>IF(BJ14&lt;&gt;"",VLOOKUP(BJ14,C4:I52,7,FALSE),"")</f>
        <v/>
      </c>
      <c r="BS14" s="297" t="str">
        <f>IF(BJ14&lt;&gt;"",VLOOKUP(BJ14,C4:I52,5,FALSE),"")</f>
        <v/>
      </c>
      <c r="BT14" s="297" t="str">
        <f>IF(BJ14&lt;&gt;"",VLOOKUP(BJ14,C4:K52,9,FALSE),"")</f>
        <v/>
      </c>
      <c r="BU14" s="297" t="str">
        <f t="shared" si="20"/>
        <v/>
      </c>
      <c r="BV14" s="297" t="str">
        <f>IF(BJ14&lt;&gt;"",RANK(BU14,BU11:BU15),"")</f>
        <v/>
      </c>
      <c r="BW14" s="297" t="str">
        <f>IF(BJ14&lt;&gt;"",SUMPRODUCT((BU11:BU15=BU14)*(BP11:BP15&gt;BP14)),"")</f>
        <v/>
      </c>
      <c r="BX14" s="297" t="str">
        <f>IF(BJ14&lt;&gt;"",SUMPRODUCT((BU11:BU15=BU14)*(BP11:BP15=BP14)*(BN11:BN15&gt;BN14)),"")</f>
        <v/>
      </c>
      <c r="BY14" s="297" t="str">
        <f>IF(BJ14&lt;&gt;"",SUMPRODUCT((BU11:BU15=BU14)*(BP11:BP15=BP14)*(BN11:BN15=BN14)*(BR11:BR15&gt;BR14)),"")</f>
        <v/>
      </c>
      <c r="BZ14" s="297" t="str">
        <f>IF(BJ14&lt;&gt;"",SUMPRODUCT((BU11:BU15=BU14)*(BP11:BP15=BP14)*(BN11:BN15=BN14)*(BR11:BR15=BR14)*(BS11:BS15&gt;BS14)),"")</f>
        <v/>
      </c>
      <c r="CA14" s="297" t="str">
        <f>IF(BJ14&lt;&gt;"",SUMPRODUCT((BU11:BU15=BU14)*(BP11:BP15=BP14)*(BN11:BN15=BN14)*(BR11:BR15=BR14)*(BS11:BS15=BS14)*(BT11:BT15&gt;BT14)),"")</f>
        <v/>
      </c>
      <c r="CB14" s="297" t="str">
        <f>IF(BJ14&lt;&gt;"",SUM(BV14:CA14)+2,"")</f>
        <v/>
      </c>
      <c r="CC14" s="297" t="str">
        <f>IF(BJ14&lt;&gt;"",INDEX(BJ13:BJ15,MATCH(4,CB13:CB15,0),0),"")</f>
        <v/>
      </c>
      <c r="CD14" s="297" t="str">
        <f>IF(T11&lt;&gt;"",T11,"")</f>
        <v/>
      </c>
      <c r="CE14" s="297">
        <f>SUMPRODUCT((DA3:DA105=CD14)*(DD3:DD105=CD15)*(DE3:DE105="W"))+SUMPRODUCT((DA3:DA105=CD14)*(DD3:DD105=CD16)*(DE3:DE105="W"))+SUMPRODUCT((DA3:DA105=CD14)*(DD3:DD105=CD17)*(DE3:DE105="W"))+SUMPRODUCT((DA3:DA105=CD15)*(DD3:DD105=CD14)*(DF3:DF105="W"))+SUMPRODUCT((DA3:DA105=CD16)*(DD3:DD105=CD14)*(DF3:DF105="W"))+SUMPRODUCT((DA3:DA105=CD17)*(DD3:DD105=CD14)*(DF3:DF105="W"))</f>
        <v>0</v>
      </c>
      <c r="CF14" s="297">
        <f>SUMPRODUCT((DA3:DA105=CD14)*(DD3:DD105=CD15)*(DE3:DE105="D"))+SUMPRODUCT((DA3:DA105=CD14)*(DD3:DD105=CD16)*(DE3:DE105="D"))+SUMPRODUCT((DA3:DA105=CD14)*(DD3:DD105=CD17)*(DE3:DE105="D"))+SUMPRODUCT((DA3:DA105=CD15)*(DD3:DD105=CD14)*(DE3:DE105="D"))+SUMPRODUCT((DA3:DA105=CD16)*(DD3:DD105=CD14)*(DE3:DE105="D"))+SUMPRODUCT((DA3:DA105=CD17)*(DD3:DD105=CD14)*(DE3:DE105="D"))</f>
        <v>0</v>
      </c>
      <c r="CG14" s="297">
        <f>SUMPRODUCT((DA3:DA105=CD14)*(DD3:DD105=CD15)*(DE3:DE105="L"))+SUMPRODUCT((DA3:DA105=CD14)*(DD3:DD105=CD16)*(DE3:DE105="L"))+SUMPRODUCT((DA3:DA105=CD14)*(DD3:DD105=CD17)*(DE3:DE105="L"))+SUMPRODUCT((DA3:DA105=CD15)*(DD3:DD105=CD14)*(DF3:DF105="L"))+SUMPRODUCT((DA3:DA105=CD16)*(DD3:DD105=CD14)*(DF3:DF105="L"))+SUMPRODUCT((DA3:DA105=CD17)*(DD3:DD105=CD14)*(DF3:DF105="L"))</f>
        <v>0</v>
      </c>
      <c r="CH14" s="297">
        <f>SUMPRODUCT((DA3:DA105=CD14)*(DD3:DD105=CD15)*DB3:DB105)+SUMPRODUCT((DA3:DA105=CD14)*(DD3:DD105=CD11)*DB3:DB105)+SUMPRODUCT((DA3:DA105=CD14)*(DD3:DD105=CD12)*DB3:DB105)+SUMPRODUCT((DA3:DA105=CD14)*(DD3:DD105=CD13)*DB3:DB105)+SUMPRODUCT((DA3:DA105=CD15)*(DD3:DD105=CD14)*DC3:DC105)+SUMPRODUCT((DA3:DA105=CD11)*(DD3:DD105=CD14)*DC3:DC105)+SUMPRODUCT((DA3:DA105=CD12)*(DD3:DD105=CD14)*DC3:DC105)+SUMPRODUCT((DA3:DA105=CD13)*(DD3:DD105=CD14)*DC3:DC105)</f>
        <v>0</v>
      </c>
      <c r="CI14" s="297">
        <f>SUMPRODUCT((DA3:DA105=CD14)*(DD3:DD105=CD15)*DC3:DC105)+SUMPRODUCT((DA3:DA105=CD14)*(DD3:DD105=CD11)*DC3:DC105)+SUMPRODUCT((DA3:DA105=CD14)*(DD3:DD105=CD12)*DC3:DC105)+SUMPRODUCT((DA3:DA105=CD14)*(DD3:DD105=CD13)*DC3:DC105)+SUMPRODUCT((DA3:DA105=CD15)*(DD3:DD105=CD14)*DB3:DB105)+SUMPRODUCT((DA3:DA105=CD11)*(DD3:DD105=CD14)*DB3:DB105)+SUMPRODUCT((DA3:DA105=CD12)*(DD3:DD105=CD14)*DB3:DB105)+SUMPRODUCT((DA3:DA105=CD13)*(DD3:DD105=CD14)*DB3:DB105)</f>
        <v>0</v>
      </c>
      <c r="CJ14" s="297">
        <f>CH14-CI14+1000</f>
        <v>1000</v>
      </c>
      <c r="CK14" s="297" t="str">
        <f t="shared" ref="CK14" si="21">IF(CD14&lt;&gt;"",CE14*3+CF14*1,"")</f>
        <v/>
      </c>
      <c r="CL14" s="297" t="str">
        <f>IF(CD14&lt;&gt;"",VLOOKUP(CD14,C4:I52,7,FALSE),"")</f>
        <v/>
      </c>
      <c r="CM14" s="297" t="str">
        <f>IF(CD14&lt;&gt;"",VLOOKUP(CD14,C4:I52,5,FALSE),"")</f>
        <v/>
      </c>
      <c r="CN14" s="297" t="str">
        <f>IF(CD14&lt;&gt;"",VLOOKUP(CD14,C4:K52,9,FALSE),"")</f>
        <v/>
      </c>
      <c r="CO14" s="297" t="str">
        <f t="shared" ref="CO14" si="22">CK14</f>
        <v/>
      </c>
      <c r="CP14" s="297" t="str">
        <f>IF(CD14&lt;&gt;"",RANK(CO14,CO11:CO15),"")</f>
        <v/>
      </c>
      <c r="CQ14" s="297" t="str">
        <f>IF(CD14&lt;&gt;"",SUMPRODUCT((CO11:CO15=CO14)*(CJ11:CJ15&gt;CJ14)),"")</f>
        <v/>
      </c>
      <c r="CR14" s="297" t="str">
        <f>IF(CD14&lt;&gt;"",SUMPRODUCT((CO11:CO15=CO14)*(CJ11:CJ15=CJ14)*(CH11:CH15&gt;CH14)),"")</f>
        <v/>
      </c>
      <c r="CS14" s="297" t="str">
        <f>IF(CD14&lt;&gt;"",SUMPRODUCT((CO11:CO15=CO14)*(CJ11:CJ15=CJ14)*(CH11:CH15=CH14)*(CL11:CL15&gt;CL14)),"")</f>
        <v/>
      </c>
      <c r="CT14" s="297" t="str">
        <f>IF(CD14&lt;&gt;"",SUMPRODUCT((CO11:CO15=CO14)*(CJ11:CJ15=CJ14)*(CH11:CH15=CH14)*(CL11:CL15=CL14)*(CM11:CM15&gt;CM14)),"")</f>
        <v/>
      </c>
      <c r="CU14" s="297" t="str">
        <f>IF(CD14&lt;&gt;"",SUMPRODUCT((CO11:CO15=CO14)*(CJ11:CJ15=CJ14)*(CH11:CH15=CH14)*(CL11:CL15=CL14)*(CM11:CM15=CM14)*(CN11:CN15&gt;CN14)),"")</f>
        <v/>
      </c>
      <c r="CV14" s="297" t="str">
        <f>IF(CD14&lt;&gt;"",SUM(CP14:CU14)+3,"")</f>
        <v/>
      </c>
      <c r="CW14" s="297" t="str">
        <f>IF(CD14&lt;&gt;"",IF(CV14=4,CD14,CD15),"")</f>
        <v/>
      </c>
      <c r="CX14" s="297" t="str">
        <f>IF(CW14&lt;&gt;"",CW14,IF(CC14&lt;&gt;"",CC14,IF(BI14&lt;&gt;"",BI14,IF(AO14&lt;&gt;"",AO14,O14))))</f>
        <v>Bosnia and Herzegovina</v>
      </c>
      <c r="CY14" s="297">
        <v>4</v>
      </c>
      <c r="CZ14" s="297">
        <v>12</v>
      </c>
      <c r="DA14" s="300" t="str">
        <f>Matches!F19</f>
        <v>Sweden</v>
      </c>
      <c r="DB14" s="300">
        <f>IF(DA2&lt;&gt;"",IF(AND(Matches!H19&lt;&gt;"",Matches!I19&lt;&gt;""),Matches!H19,0),"")</f>
        <v>0</v>
      </c>
      <c r="DC14" s="300">
        <f>IF(DA2&lt;&gt;"",IF(AND(Matches!H19&lt;&gt;"",Matches!I19&lt;&gt;""),Matches!I19,0),"")</f>
        <v>0</v>
      </c>
      <c r="DD14" s="300" t="str">
        <f>Matches!K19</f>
        <v>Tunisia</v>
      </c>
      <c r="DE14" s="300" t="str">
        <f>IF(AND(Matches!H19&lt;&gt;"",Matches!I19&lt;&gt;""),IF(DB14&gt;DC14,"W",IF(DB14=DC14,"D","L")),"")</f>
        <v/>
      </c>
      <c r="DF14" s="300" t="str">
        <f t="shared" si="0"/>
        <v/>
      </c>
      <c r="HH14" s="300"/>
      <c r="HI14" s="300"/>
      <c r="HJ14" s="300"/>
      <c r="HK14" s="300"/>
      <c r="HL14" s="300"/>
      <c r="HM14" s="300"/>
      <c r="LO14" s="300"/>
      <c r="LP14" s="300"/>
      <c r="LQ14" s="300"/>
      <c r="LR14" s="300"/>
      <c r="LS14" s="300"/>
      <c r="LT14" s="300"/>
      <c r="PV14" s="300"/>
      <c r="PW14" s="300"/>
      <c r="PX14" s="300"/>
      <c r="PY14" s="300"/>
      <c r="PZ14" s="300"/>
      <c r="QA14" s="300"/>
      <c r="UC14" s="300"/>
      <c r="UD14" s="300"/>
      <c r="UE14" s="300"/>
      <c r="UF14" s="300"/>
      <c r="UG14" s="300"/>
      <c r="UH14" s="300"/>
      <c r="YJ14" s="300"/>
      <c r="YK14" s="300"/>
      <c r="YL14" s="300"/>
      <c r="YM14" s="300"/>
      <c r="YN14" s="300"/>
      <c r="YO14" s="300"/>
      <c r="ACQ14" s="300"/>
      <c r="ACR14" s="300"/>
      <c r="ACS14" s="300"/>
      <c r="ACT14" s="300"/>
      <c r="ACU14" s="300"/>
      <c r="ACV14" s="300"/>
      <c r="AGX14" s="300"/>
      <c r="AGY14" s="300"/>
      <c r="AGZ14" s="300"/>
      <c r="AHA14" s="300"/>
      <c r="AHB14" s="300"/>
      <c r="AHC14" s="300"/>
      <c r="ALE14" s="300"/>
      <c r="ALF14" s="300"/>
      <c r="ALG14" s="300"/>
      <c r="ALH14" s="300"/>
      <c r="ALI14" s="300"/>
      <c r="ALJ14" s="300"/>
      <c r="APL14" s="300"/>
      <c r="APM14" s="300"/>
      <c r="APN14" s="300"/>
      <c r="APO14" s="300"/>
      <c r="APP14" s="300"/>
      <c r="APQ14" s="300"/>
      <c r="ATS14" s="300"/>
      <c r="ATT14" s="300"/>
      <c r="ATU14" s="300"/>
      <c r="ATV14" s="300"/>
      <c r="ATW14" s="300"/>
      <c r="ATX14" s="300"/>
      <c r="AXZ14" s="300"/>
      <c r="AYA14" s="300"/>
      <c r="AYB14" s="300"/>
      <c r="AYC14" s="300"/>
      <c r="AYD14" s="300"/>
      <c r="AYE14" s="300"/>
      <c r="BCG14" s="300"/>
      <c r="BCH14" s="300"/>
      <c r="BCI14" s="300"/>
      <c r="BCJ14" s="300"/>
      <c r="BCK14" s="300"/>
      <c r="BCL14" s="300"/>
      <c r="BGN14" s="300"/>
      <c r="BGO14" s="300"/>
      <c r="BGP14" s="300"/>
      <c r="BGQ14" s="300"/>
      <c r="BGR14" s="300"/>
      <c r="BGS14" s="300"/>
      <c r="BKU14" s="300"/>
      <c r="BKV14" s="300"/>
      <c r="BKW14" s="300"/>
      <c r="BKX14" s="300"/>
      <c r="BKY14" s="300"/>
      <c r="BKZ14" s="300"/>
      <c r="BPB14" s="300"/>
      <c r="BPC14" s="300"/>
      <c r="BPD14" s="300"/>
      <c r="BPE14" s="300"/>
      <c r="BPF14" s="300"/>
      <c r="BPG14" s="300"/>
      <c r="BTI14" s="300"/>
      <c r="BTJ14" s="300"/>
      <c r="BTK14" s="300"/>
      <c r="BTL14" s="300"/>
      <c r="BTM14" s="300"/>
      <c r="BTN14" s="300"/>
      <c r="BXP14" s="300"/>
      <c r="BXQ14" s="300"/>
      <c r="BXR14" s="300"/>
      <c r="BXS14" s="300"/>
      <c r="BXT14" s="300"/>
      <c r="BXU14" s="300"/>
      <c r="CBW14" s="300"/>
      <c r="CBX14" s="300"/>
      <c r="CBY14" s="300"/>
      <c r="CBZ14" s="300"/>
      <c r="CCA14" s="300"/>
      <c r="CCB14" s="300"/>
      <c r="CGD14" s="300"/>
      <c r="CGE14" s="300"/>
      <c r="CGF14" s="300"/>
      <c r="CGG14" s="300"/>
      <c r="CGH14" s="300"/>
      <c r="CGI14" s="300"/>
      <c r="CKK14" s="300"/>
      <c r="CKL14" s="300"/>
      <c r="CKM14" s="300"/>
      <c r="CKN14" s="300"/>
      <c r="CKO14" s="300"/>
      <c r="CKP14" s="300"/>
      <c r="COR14" s="300"/>
      <c r="COS14" s="300"/>
      <c r="COT14" s="300"/>
      <c r="COU14" s="300"/>
      <c r="COV14" s="300"/>
      <c r="COW14" s="300"/>
      <c r="CSY14" s="300"/>
      <c r="CSZ14" s="300"/>
      <c r="CTA14" s="300"/>
      <c r="CTB14" s="300"/>
      <c r="CTC14" s="300"/>
      <c r="CTD14" s="300"/>
      <c r="CXF14" s="300"/>
      <c r="CXG14" s="300"/>
      <c r="CXH14" s="300"/>
      <c r="CXI14" s="300"/>
      <c r="CXJ14" s="300"/>
      <c r="CXK14" s="300"/>
      <c r="DBM14" s="300"/>
      <c r="DBN14" s="300"/>
      <c r="DBO14" s="300"/>
      <c r="DBP14" s="300"/>
      <c r="DBQ14" s="300"/>
      <c r="DBR14" s="300"/>
      <c r="DFT14" s="300"/>
      <c r="DFU14" s="300"/>
      <c r="DFV14" s="300"/>
      <c r="DFW14" s="300"/>
      <c r="DFX14" s="300"/>
      <c r="DFY14" s="300"/>
      <c r="DKA14" s="300"/>
      <c r="DKB14" s="300"/>
      <c r="DKC14" s="300"/>
      <c r="DKD14" s="300"/>
      <c r="DKE14" s="300"/>
      <c r="DKF14" s="300"/>
      <c r="DOH14" s="300"/>
      <c r="DOI14" s="300"/>
      <c r="DOJ14" s="300"/>
      <c r="DOK14" s="300"/>
      <c r="DOL14" s="300"/>
      <c r="DOM14" s="300"/>
      <c r="DSO14" s="300"/>
      <c r="DSP14" s="300"/>
      <c r="DSQ14" s="300"/>
      <c r="DSR14" s="300"/>
      <c r="DSS14" s="300"/>
      <c r="DST14" s="300"/>
      <c r="DWV14" s="300"/>
      <c r="DWW14" s="300"/>
      <c r="DWX14" s="300"/>
      <c r="DWY14" s="300"/>
      <c r="DWZ14" s="300"/>
      <c r="DXA14" s="300"/>
      <c r="EBC14" s="300"/>
      <c r="EBD14" s="300"/>
      <c r="EBE14" s="300"/>
      <c r="EBF14" s="300"/>
      <c r="EBG14" s="300"/>
      <c r="EBH14" s="300"/>
      <c r="EFJ14" s="300"/>
      <c r="EFK14" s="300"/>
      <c r="EFL14" s="300"/>
      <c r="EFM14" s="300"/>
      <c r="EFN14" s="300"/>
      <c r="EFO14" s="300"/>
      <c r="EJQ14" s="300"/>
      <c r="EJR14" s="300"/>
      <c r="EJS14" s="300"/>
      <c r="EJT14" s="300"/>
      <c r="EJU14" s="300"/>
      <c r="EJV14" s="300"/>
      <c r="ENX14" s="300"/>
      <c r="ENY14" s="300"/>
      <c r="ENZ14" s="300"/>
      <c r="EOA14" s="300"/>
      <c r="EOB14" s="300"/>
      <c r="EOC14" s="300"/>
      <c r="ESE14" s="300"/>
      <c r="ESF14" s="300"/>
      <c r="ESG14" s="300"/>
      <c r="ESH14" s="300"/>
      <c r="ESI14" s="300"/>
      <c r="ESJ14" s="300"/>
      <c r="EWL14" s="300"/>
      <c r="EWM14" s="300"/>
      <c r="EWN14" s="300"/>
      <c r="EWO14" s="300"/>
      <c r="EWP14" s="300"/>
      <c r="EWQ14" s="300"/>
      <c r="FAS14" s="300"/>
      <c r="FAT14" s="300"/>
      <c r="FAU14" s="300"/>
      <c r="FAV14" s="300"/>
      <c r="FAW14" s="300"/>
      <c r="FAX14" s="300"/>
      <c r="FEZ14" s="300"/>
      <c r="FFA14" s="300"/>
      <c r="FFB14" s="300"/>
      <c r="FFC14" s="300"/>
      <c r="FFD14" s="300"/>
      <c r="FFE14" s="300"/>
      <c r="FJG14" s="300"/>
      <c r="FJH14" s="300"/>
      <c r="FJI14" s="300"/>
      <c r="FJJ14" s="300"/>
      <c r="FJK14" s="300"/>
      <c r="FJL14" s="300"/>
      <c r="FNN14" s="300"/>
      <c r="FNO14" s="300"/>
      <c r="FNP14" s="300"/>
      <c r="FNQ14" s="300"/>
      <c r="FNR14" s="300"/>
      <c r="FNS14" s="300"/>
      <c r="FRU14" s="300"/>
      <c r="FRV14" s="300"/>
      <c r="FRW14" s="300"/>
      <c r="FRX14" s="300"/>
      <c r="FRY14" s="300"/>
      <c r="FRZ14" s="300"/>
      <c r="FWB14" s="300"/>
      <c r="FWC14" s="300"/>
      <c r="FWD14" s="300"/>
      <c r="FWE14" s="300"/>
      <c r="FWF14" s="300"/>
      <c r="FWG14" s="300"/>
      <c r="GAI14" s="300"/>
      <c r="GAJ14" s="300"/>
      <c r="GAK14" s="300"/>
      <c r="GAL14" s="300"/>
      <c r="GAM14" s="300"/>
      <c r="GAN14" s="300"/>
      <c r="GEP14" s="300"/>
      <c r="GEQ14" s="300"/>
      <c r="GER14" s="300"/>
      <c r="GES14" s="300"/>
      <c r="GET14" s="300"/>
      <c r="GEU14" s="300"/>
      <c r="GIW14" s="300"/>
      <c r="GIX14" s="300"/>
      <c r="GIY14" s="300"/>
      <c r="GIZ14" s="300"/>
      <c r="GJA14" s="300"/>
      <c r="GJB14" s="300"/>
      <c r="GND14" s="300"/>
      <c r="GNE14" s="300"/>
      <c r="GNF14" s="300"/>
      <c r="GNG14" s="300"/>
      <c r="GNH14" s="300"/>
      <c r="GNI14" s="300"/>
      <c r="GRK14" s="300"/>
      <c r="GRL14" s="300"/>
      <c r="GRM14" s="300"/>
      <c r="GRN14" s="300"/>
      <c r="GRO14" s="300"/>
      <c r="GRP14" s="300"/>
      <c r="GVR14" s="300"/>
      <c r="GVS14" s="300"/>
      <c r="GVT14" s="300"/>
      <c r="GVU14" s="300"/>
      <c r="GVV14" s="300"/>
      <c r="GVW14" s="300"/>
      <c r="GZY14" s="300"/>
      <c r="GZZ14" s="300"/>
      <c r="HAA14" s="300"/>
      <c r="HAB14" s="300"/>
      <c r="HAC14" s="300"/>
      <c r="HAD14" s="300"/>
      <c r="HEF14" s="300"/>
      <c r="HEG14" s="300"/>
      <c r="HEH14" s="300"/>
      <c r="HEI14" s="300"/>
      <c r="HEJ14" s="300"/>
      <c r="HEK14" s="300"/>
      <c r="HIM14" s="300"/>
      <c r="HIN14" s="300"/>
      <c r="HIO14" s="300"/>
      <c r="HIP14" s="300"/>
      <c r="HIQ14" s="300"/>
      <c r="HIR14" s="300"/>
      <c r="HMT14" s="300"/>
      <c r="HMU14" s="300"/>
      <c r="HMV14" s="300"/>
      <c r="HMW14" s="300"/>
      <c r="HMX14" s="300"/>
      <c r="HMY14" s="300"/>
      <c r="HRA14" s="300"/>
      <c r="HRB14" s="300"/>
      <c r="HRC14" s="300"/>
      <c r="HRD14" s="300"/>
      <c r="HRE14" s="300"/>
      <c r="HRF14" s="300"/>
      <c r="HVH14" s="300"/>
      <c r="HVI14" s="300"/>
      <c r="HVJ14" s="300"/>
      <c r="HVK14" s="300"/>
      <c r="HVL14" s="300"/>
      <c r="HVM14" s="300"/>
      <c r="HZO14" s="300"/>
      <c r="HZP14" s="300"/>
      <c r="HZQ14" s="300"/>
      <c r="HZR14" s="300"/>
      <c r="HZS14" s="300"/>
      <c r="HZT14" s="300"/>
      <c r="IDV14" s="300"/>
      <c r="IDW14" s="300"/>
      <c r="IDX14" s="300"/>
      <c r="IDY14" s="300"/>
      <c r="IDZ14" s="300"/>
      <c r="IEA14" s="300"/>
      <c r="IIC14" s="300"/>
      <c r="IID14" s="300"/>
      <c r="IIE14" s="300"/>
      <c r="IIF14" s="300"/>
      <c r="IIG14" s="300"/>
      <c r="IIH14" s="300"/>
      <c r="IMJ14" s="300"/>
      <c r="IMK14" s="300"/>
      <c r="IML14" s="300"/>
      <c r="IMM14" s="300"/>
      <c r="IMN14" s="300"/>
      <c r="IMO14" s="300"/>
      <c r="IQQ14" s="300"/>
      <c r="IQR14" s="300"/>
      <c r="IQS14" s="300"/>
      <c r="IQT14" s="300"/>
      <c r="IQU14" s="300"/>
      <c r="IQV14" s="300"/>
      <c r="IUX14" s="300"/>
      <c r="IUY14" s="300"/>
      <c r="IUZ14" s="300"/>
      <c r="IVA14" s="300"/>
      <c r="IVB14" s="300"/>
      <c r="IVC14" s="300"/>
      <c r="IZE14" s="300"/>
      <c r="IZF14" s="300"/>
      <c r="IZG14" s="300"/>
      <c r="IZH14" s="300"/>
      <c r="IZI14" s="300"/>
      <c r="IZJ14" s="300"/>
      <c r="JDL14" s="300"/>
      <c r="JDM14" s="300"/>
      <c r="JDN14" s="300"/>
      <c r="JDO14" s="300"/>
      <c r="JDP14" s="300"/>
      <c r="JDQ14" s="300"/>
      <c r="JHS14" s="300"/>
      <c r="JHT14" s="300"/>
      <c r="JHU14" s="300"/>
      <c r="JHV14" s="300"/>
      <c r="JHW14" s="300"/>
      <c r="JHX14" s="300"/>
      <c r="JLZ14" s="300"/>
      <c r="JMA14" s="300"/>
      <c r="JMB14" s="300"/>
      <c r="JMC14" s="300"/>
      <c r="JMD14" s="300"/>
      <c r="JME14" s="300"/>
      <c r="JQG14" s="300"/>
      <c r="JQH14" s="300"/>
      <c r="JQI14" s="300"/>
      <c r="JQJ14" s="300"/>
      <c r="JQK14" s="300"/>
      <c r="JQL14" s="300"/>
      <c r="JUN14" s="300"/>
      <c r="JUO14" s="300"/>
      <c r="JUP14" s="300"/>
      <c r="JUQ14" s="300"/>
      <c r="JUR14" s="300"/>
      <c r="JUS14" s="300"/>
      <c r="JYU14" s="300"/>
      <c r="JYV14" s="300"/>
      <c r="JYW14" s="300"/>
      <c r="JYX14" s="300"/>
      <c r="JYY14" s="300"/>
      <c r="JYZ14" s="300"/>
      <c r="KDB14" s="300"/>
      <c r="KDC14" s="300"/>
      <c r="KDD14" s="300"/>
      <c r="KDE14" s="300"/>
      <c r="KDF14" s="300"/>
      <c r="KDG14" s="300"/>
      <c r="KHI14" s="300"/>
      <c r="KHJ14" s="300"/>
      <c r="KHK14" s="300"/>
      <c r="KHL14" s="300"/>
      <c r="KHM14" s="300"/>
      <c r="KHN14" s="300"/>
      <c r="KLP14" s="300"/>
      <c r="KLQ14" s="300"/>
      <c r="KLR14" s="300"/>
      <c r="KLS14" s="300"/>
      <c r="KLT14" s="300"/>
      <c r="KLU14" s="300"/>
      <c r="KPW14" s="300"/>
      <c r="KPX14" s="300"/>
      <c r="KPY14" s="300"/>
      <c r="KPZ14" s="300"/>
      <c r="KQA14" s="300"/>
      <c r="KQB14" s="300"/>
      <c r="KUD14" s="300"/>
      <c r="KUE14" s="300"/>
      <c r="KUF14" s="300"/>
      <c r="KUG14" s="300"/>
      <c r="KUH14" s="300"/>
      <c r="KUI14" s="300"/>
      <c r="KYK14" s="300"/>
      <c r="KYL14" s="300"/>
      <c r="KYM14" s="300"/>
      <c r="KYN14" s="300"/>
      <c r="KYO14" s="300"/>
      <c r="KYP14" s="300"/>
      <c r="LCR14" s="300"/>
      <c r="LCS14" s="300"/>
      <c r="LCT14" s="300"/>
      <c r="LCU14" s="300"/>
      <c r="LCV14" s="300"/>
      <c r="LCW14" s="300"/>
      <c r="LGY14" s="300"/>
      <c r="LGZ14" s="300"/>
      <c r="LHA14" s="300"/>
      <c r="LHB14" s="300"/>
      <c r="LHC14" s="300"/>
      <c r="LHD14" s="300"/>
      <c r="LLF14" s="300"/>
      <c r="LLG14" s="300"/>
      <c r="LLH14" s="300"/>
      <c r="LLI14" s="300"/>
      <c r="LLJ14" s="300"/>
      <c r="LLK14" s="300"/>
      <c r="LPM14" s="300"/>
      <c r="LPN14" s="300"/>
      <c r="LPO14" s="300"/>
      <c r="LPP14" s="300"/>
      <c r="LPQ14" s="300"/>
      <c r="LPR14" s="300"/>
      <c r="LTT14" s="300"/>
      <c r="LTU14" s="300"/>
      <c r="LTV14" s="300"/>
      <c r="LTW14" s="300"/>
      <c r="LTX14" s="300"/>
      <c r="LTY14" s="300"/>
      <c r="LYA14" s="300"/>
      <c r="LYB14" s="300"/>
      <c r="LYC14" s="300"/>
      <c r="LYD14" s="300"/>
      <c r="LYE14" s="300"/>
      <c r="LYF14" s="300"/>
      <c r="MCH14" s="300"/>
      <c r="MCI14" s="300"/>
      <c r="MCJ14" s="300"/>
      <c r="MCK14" s="300"/>
      <c r="MCL14" s="300"/>
      <c r="MCM14" s="300"/>
      <c r="MGO14" s="300"/>
      <c r="MGP14" s="300"/>
      <c r="MGQ14" s="300"/>
      <c r="MGR14" s="300"/>
      <c r="MGS14" s="300"/>
      <c r="MGT14" s="300"/>
      <c r="MKV14" s="300"/>
      <c r="MKW14" s="300"/>
      <c r="MKX14" s="300"/>
      <c r="MKY14" s="300"/>
      <c r="MKZ14" s="300"/>
      <c r="MLA14" s="300"/>
      <c r="MPC14" s="300"/>
      <c r="MPD14" s="300"/>
      <c r="MPE14" s="300"/>
      <c r="MPF14" s="300"/>
      <c r="MPG14" s="300"/>
      <c r="MPH14" s="300"/>
      <c r="MTJ14" s="300"/>
      <c r="MTK14" s="300"/>
      <c r="MTL14" s="300"/>
      <c r="MTM14" s="300"/>
      <c r="MTN14" s="300"/>
      <c r="MTO14" s="300"/>
      <c r="MXQ14" s="300"/>
      <c r="MXR14" s="300"/>
      <c r="MXS14" s="300"/>
      <c r="MXT14" s="300"/>
      <c r="MXU14" s="300"/>
      <c r="MXV14" s="300"/>
      <c r="NBX14" s="300"/>
      <c r="NBY14" s="300"/>
      <c r="NBZ14" s="300"/>
      <c r="NCA14" s="300"/>
      <c r="NCB14" s="300"/>
      <c r="NCC14" s="300"/>
      <c r="NGE14" s="300"/>
      <c r="NGF14" s="300"/>
      <c r="NGG14" s="300"/>
      <c r="NGH14" s="300"/>
      <c r="NGI14" s="300"/>
      <c r="NGJ14" s="300"/>
      <c r="NKL14" s="300"/>
      <c r="NKM14" s="300"/>
      <c r="NKN14" s="300"/>
      <c r="NKO14" s="300"/>
      <c r="NKP14" s="300"/>
      <c r="NKQ14" s="300"/>
      <c r="NOS14" s="300"/>
      <c r="NOT14" s="300"/>
      <c r="NOU14" s="300"/>
      <c r="NOV14" s="300"/>
      <c r="NOW14" s="300"/>
      <c r="NOX14" s="300"/>
      <c r="NSZ14" s="300"/>
      <c r="NTA14" s="300"/>
      <c r="NTB14" s="300"/>
      <c r="NTC14" s="300"/>
      <c r="NTD14" s="300"/>
      <c r="NTE14" s="300"/>
      <c r="NXG14" s="300"/>
      <c r="NXH14" s="300"/>
      <c r="NXI14" s="300"/>
      <c r="NXJ14" s="300"/>
      <c r="NXK14" s="300"/>
      <c r="NXL14" s="300"/>
      <c r="OBN14" s="300"/>
      <c r="OBO14" s="300"/>
      <c r="OBP14" s="300"/>
      <c r="OBQ14" s="300"/>
      <c r="OBR14" s="300"/>
      <c r="OBS14" s="300"/>
      <c r="OFU14" s="300"/>
      <c r="OFV14" s="300"/>
      <c r="OFW14" s="300"/>
      <c r="OFX14" s="300"/>
      <c r="OFY14" s="300"/>
      <c r="OFZ14" s="300"/>
      <c r="OKB14" s="300"/>
      <c r="OKC14" s="300"/>
      <c r="OKD14" s="300"/>
      <c r="OKE14" s="300"/>
      <c r="OKF14" s="300"/>
      <c r="OKG14" s="300"/>
      <c r="OOI14" s="300"/>
      <c r="OOJ14" s="300"/>
      <c r="OOK14" s="300"/>
      <c r="OOL14" s="300"/>
      <c r="OOM14" s="300"/>
      <c r="OON14" s="300"/>
      <c r="OSP14" s="300"/>
      <c r="OSQ14" s="300"/>
      <c r="OSR14" s="300"/>
      <c r="OSS14" s="300"/>
      <c r="OST14" s="300"/>
      <c r="OSU14" s="300"/>
      <c r="OWW14" s="300"/>
      <c r="OWX14" s="300"/>
      <c r="OWY14" s="300"/>
      <c r="OWZ14" s="300"/>
      <c r="OXA14" s="300"/>
      <c r="OXB14" s="300"/>
      <c r="PBD14" s="300"/>
      <c r="PBE14" s="300"/>
      <c r="PBF14" s="300"/>
      <c r="PBG14" s="300"/>
      <c r="PBH14" s="300"/>
      <c r="PBI14" s="300"/>
      <c r="PFK14" s="300"/>
      <c r="PFL14" s="300"/>
      <c r="PFM14" s="300"/>
      <c r="PFN14" s="300"/>
      <c r="PFO14" s="300"/>
      <c r="PFP14" s="300"/>
      <c r="PJR14" s="300"/>
      <c r="PJS14" s="300"/>
      <c r="PJT14" s="300"/>
      <c r="PJU14" s="300"/>
      <c r="PJV14" s="300"/>
      <c r="PJW14" s="300"/>
      <c r="PNY14" s="300"/>
      <c r="PNZ14" s="300"/>
      <c r="POA14" s="300"/>
      <c r="POB14" s="300"/>
      <c r="POC14" s="300"/>
      <c r="POD14" s="300"/>
      <c r="PSF14" s="300"/>
      <c r="PSG14" s="300"/>
      <c r="PSH14" s="300"/>
      <c r="PSI14" s="300"/>
      <c r="PSJ14" s="300"/>
      <c r="PSK14" s="300"/>
    </row>
    <row r="15" spans="1:11321" x14ac:dyDescent="0.25">
      <c r="CZ15" s="297">
        <v>13</v>
      </c>
      <c r="DA15" s="300" t="str">
        <f>Matches!F20</f>
        <v>Saudi Arabia</v>
      </c>
      <c r="DB15" s="300">
        <f>IF(DA2&lt;&gt;"",IF(AND(Matches!H20&lt;&gt;"",Matches!I20&lt;&gt;""),Matches!H20,0),"")</f>
        <v>0</v>
      </c>
      <c r="DC15" s="300">
        <f>IF(DA2&lt;&gt;"",IF(AND(Matches!H20&lt;&gt;"",Matches!I20&lt;&gt;""),Matches!I20,0),"")</f>
        <v>0</v>
      </c>
      <c r="DD15" s="300" t="str">
        <f>Matches!K20</f>
        <v>Uruguay</v>
      </c>
      <c r="DE15" s="300" t="str">
        <f>IF(AND(Matches!H20&lt;&gt;"",Matches!I20&lt;&gt;""),IF(DB15&gt;DC15,"W",IF(DB15=DC15,"D","L")),"")</f>
        <v/>
      </c>
      <c r="DF15" s="300" t="str">
        <f t="shared" si="0"/>
        <v/>
      </c>
      <c r="HH15" s="300"/>
      <c r="HI15" s="300"/>
      <c r="HJ15" s="300"/>
      <c r="HK15" s="300"/>
      <c r="HL15" s="300"/>
      <c r="HM15" s="300"/>
      <c r="LO15" s="300"/>
      <c r="LP15" s="300"/>
      <c r="LQ15" s="300"/>
      <c r="LR15" s="300"/>
      <c r="LS15" s="300"/>
      <c r="LT15" s="300"/>
      <c r="PV15" s="300"/>
      <c r="PW15" s="300"/>
      <c r="PX15" s="300"/>
      <c r="PY15" s="300"/>
      <c r="PZ15" s="300"/>
      <c r="QA15" s="300"/>
      <c r="UC15" s="300"/>
      <c r="UD15" s="300"/>
      <c r="UE15" s="300"/>
      <c r="UF15" s="300"/>
      <c r="UG15" s="300"/>
      <c r="UH15" s="300"/>
      <c r="YJ15" s="300"/>
      <c r="YK15" s="300"/>
      <c r="YL15" s="300"/>
      <c r="YM15" s="300"/>
      <c r="YN15" s="300"/>
      <c r="YO15" s="300"/>
      <c r="ACQ15" s="300"/>
      <c r="ACR15" s="300"/>
      <c r="ACS15" s="300"/>
      <c r="ACT15" s="300"/>
      <c r="ACU15" s="300"/>
      <c r="ACV15" s="300"/>
      <c r="AGX15" s="300"/>
      <c r="AGY15" s="300"/>
      <c r="AGZ15" s="300"/>
      <c r="AHA15" s="300"/>
      <c r="AHB15" s="300"/>
      <c r="AHC15" s="300"/>
      <c r="ALE15" s="300"/>
      <c r="ALF15" s="300"/>
      <c r="ALG15" s="300"/>
      <c r="ALH15" s="300"/>
      <c r="ALI15" s="300"/>
      <c r="ALJ15" s="300"/>
      <c r="APL15" s="300"/>
      <c r="APM15" s="300"/>
      <c r="APN15" s="300"/>
      <c r="APO15" s="300"/>
      <c r="APP15" s="300"/>
      <c r="APQ15" s="300"/>
      <c r="ATS15" s="300"/>
      <c r="ATT15" s="300"/>
      <c r="ATU15" s="300"/>
      <c r="ATV15" s="300"/>
      <c r="ATW15" s="300"/>
      <c r="ATX15" s="300"/>
      <c r="AXZ15" s="300"/>
      <c r="AYA15" s="300"/>
      <c r="AYB15" s="300"/>
      <c r="AYC15" s="300"/>
      <c r="AYD15" s="300"/>
      <c r="AYE15" s="300"/>
      <c r="BCG15" s="300"/>
      <c r="BCH15" s="300"/>
      <c r="BCI15" s="300"/>
      <c r="BCJ15" s="300"/>
      <c r="BCK15" s="300"/>
      <c r="BCL15" s="300"/>
      <c r="BGN15" s="300"/>
      <c r="BGO15" s="300"/>
      <c r="BGP15" s="300"/>
      <c r="BGQ15" s="300"/>
      <c r="BGR15" s="300"/>
      <c r="BGS15" s="300"/>
      <c r="BKU15" s="300"/>
      <c r="BKV15" s="300"/>
      <c r="BKW15" s="300"/>
      <c r="BKX15" s="300"/>
      <c r="BKY15" s="300"/>
      <c r="BKZ15" s="300"/>
      <c r="BPB15" s="300"/>
      <c r="BPC15" s="300"/>
      <c r="BPD15" s="300"/>
      <c r="BPE15" s="300"/>
      <c r="BPF15" s="300"/>
      <c r="BPG15" s="300"/>
      <c r="BTI15" s="300"/>
      <c r="BTJ15" s="300"/>
      <c r="BTK15" s="300"/>
      <c r="BTL15" s="300"/>
      <c r="BTM15" s="300"/>
      <c r="BTN15" s="300"/>
      <c r="BXP15" s="300"/>
      <c r="BXQ15" s="300"/>
      <c r="BXR15" s="300"/>
      <c r="BXS15" s="300"/>
      <c r="BXT15" s="300"/>
      <c r="BXU15" s="300"/>
      <c r="CBW15" s="300"/>
      <c r="CBX15" s="300"/>
      <c r="CBY15" s="300"/>
      <c r="CBZ15" s="300"/>
      <c r="CCA15" s="300"/>
      <c r="CCB15" s="300"/>
      <c r="CGD15" s="300"/>
      <c r="CGE15" s="300"/>
      <c r="CGF15" s="300"/>
      <c r="CGG15" s="300"/>
      <c r="CGH15" s="300"/>
      <c r="CGI15" s="300"/>
      <c r="CKK15" s="300"/>
      <c r="CKL15" s="300"/>
      <c r="CKM15" s="300"/>
      <c r="CKN15" s="300"/>
      <c r="CKO15" s="300"/>
      <c r="CKP15" s="300"/>
      <c r="COR15" s="300"/>
      <c r="COS15" s="300"/>
      <c r="COT15" s="300"/>
      <c r="COU15" s="300"/>
      <c r="COV15" s="300"/>
      <c r="COW15" s="300"/>
      <c r="CSY15" s="300"/>
      <c r="CSZ15" s="300"/>
      <c r="CTA15" s="300"/>
      <c r="CTB15" s="300"/>
      <c r="CTC15" s="300"/>
      <c r="CTD15" s="300"/>
      <c r="CXF15" s="300"/>
      <c r="CXG15" s="300"/>
      <c r="CXH15" s="300"/>
      <c r="CXI15" s="300"/>
      <c r="CXJ15" s="300"/>
      <c r="CXK15" s="300"/>
      <c r="DBM15" s="300"/>
      <c r="DBN15" s="300"/>
      <c r="DBO15" s="300"/>
      <c r="DBP15" s="300"/>
      <c r="DBQ15" s="300"/>
      <c r="DBR15" s="300"/>
      <c r="DFT15" s="300"/>
      <c r="DFU15" s="300"/>
      <c r="DFV15" s="300"/>
      <c r="DFW15" s="300"/>
      <c r="DFX15" s="300"/>
      <c r="DFY15" s="300"/>
      <c r="DKA15" s="300"/>
      <c r="DKB15" s="300"/>
      <c r="DKC15" s="300"/>
      <c r="DKD15" s="300"/>
      <c r="DKE15" s="300"/>
      <c r="DKF15" s="300"/>
      <c r="DOH15" s="300"/>
      <c r="DOI15" s="300"/>
      <c r="DOJ15" s="300"/>
      <c r="DOK15" s="300"/>
      <c r="DOL15" s="300"/>
      <c r="DOM15" s="300"/>
      <c r="DSO15" s="300"/>
      <c r="DSP15" s="300"/>
      <c r="DSQ15" s="300"/>
      <c r="DSR15" s="300"/>
      <c r="DSS15" s="300"/>
      <c r="DST15" s="300"/>
      <c r="DWV15" s="300"/>
      <c r="DWW15" s="300"/>
      <c r="DWX15" s="300"/>
      <c r="DWY15" s="300"/>
      <c r="DWZ15" s="300"/>
      <c r="DXA15" s="300"/>
      <c r="EBC15" s="300"/>
      <c r="EBD15" s="300"/>
      <c r="EBE15" s="300"/>
      <c r="EBF15" s="300"/>
      <c r="EBG15" s="300"/>
      <c r="EBH15" s="300"/>
      <c r="EFJ15" s="300"/>
      <c r="EFK15" s="300"/>
      <c r="EFL15" s="300"/>
      <c r="EFM15" s="300"/>
      <c r="EFN15" s="300"/>
      <c r="EFO15" s="300"/>
      <c r="EJQ15" s="300"/>
      <c r="EJR15" s="300"/>
      <c r="EJS15" s="300"/>
      <c r="EJT15" s="300"/>
      <c r="EJU15" s="300"/>
      <c r="EJV15" s="300"/>
      <c r="ENX15" s="300"/>
      <c r="ENY15" s="300"/>
      <c r="ENZ15" s="300"/>
      <c r="EOA15" s="300"/>
      <c r="EOB15" s="300"/>
      <c r="EOC15" s="300"/>
      <c r="ESE15" s="300"/>
      <c r="ESF15" s="300"/>
      <c r="ESG15" s="300"/>
      <c r="ESH15" s="300"/>
      <c r="ESI15" s="300"/>
      <c r="ESJ15" s="300"/>
      <c r="EWL15" s="300"/>
      <c r="EWM15" s="300"/>
      <c r="EWN15" s="300"/>
      <c r="EWO15" s="300"/>
      <c r="EWP15" s="300"/>
      <c r="EWQ15" s="300"/>
      <c r="FAS15" s="300"/>
      <c r="FAT15" s="300"/>
      <c r="FAU15" s="300"/>
      <c r="FAV15" s="300"/>
      <c r="FAW15" s="300"/>
      <c r="FAX15" s="300"/>
      <c r="FEZ15" s="300"/>
      <c r="FFA15" s="300"/>
      <c r="FFB15" s="300"/>
      <c r="FFC15" s="300"/>
      <c r="FFD15" s="300"/>
      <c r="FFE15" s="300"/>
      <c r="FJG15" s="300"/>
      <c r="FJH15" s="300"/>
      <c r="FJI15" s="300"/>
      <c r="FJJ15" s="300"/>
      <c r="FJK15" s="300"/>
      <c r="FJL15" s="300"/>
      <c r="FNN15" s="300"/>
      <c r="FNO15" s="300"/>
      <c r="FNP15" s="300"/>
      <c r="FNQ15" s="300"/>
      <c r="FNR15" s="300"/>
      <c r="FNS15" s="300"/>
      <c r="FRU15" s="300"/>
      <c r="FRV15" s="300"/>
      <c r="FRW15" s="300"/>
      <c r="FRX15" s="300"/>
      <c r="FRY15" s="300"/>
      <c r="FRZ15" s="300"/>
      <c r="FWB15" s="300"/>
      <c r="FWC15" s="300"/>
      <c r="FWD15" s="300"/>
      <c r="FWE15" s="300"/>
      <c r="FWF15" s="300"/>
      <c r="FWG15" s="300"/>
      <c r="GAI15" s="300"/>
      <c r="GAJ15" s="300"/>
      <c r="GAK15" s="300"/>
      <c r="GAL15" s="300"/>
      <c r="GAM15" s="300"/>
      <c r="GAN15" s="300"/>
      <c r="GEP15" s="300"/>
      <c r="GEQ15" s="300"/>
      <c r="GER15" s="300"/>
      <c r="GES15" s="300"/>
      <c r="GET15" s="300"/>
      <c r="GEU15" s="300"/>
      <c r="GIW15" s="300"/>
      <c r="GIX15" s="300"/>
      <c r="GIY15" s="300"/>
      <c r="GIZ15" s="300"/>
      <c r="GJA15" s="300"/>
      <c r="GJB15" s="300"/>
      <c r="GND15" s="300"/>
      <c r="GNE15" s="300"/>
      <c r="GNF15" s="300"/>
      <c r="GNG15" s="300"/>
      <c r="GNH15" s="300"/>
      <c r="GNI15" s="300"/>
      <c r="GRK15" s="300"/>
      <c r="GRL15" s="300"/>
      <c r="GRM15" s="300"/>
      <c r="GRN15" s="300"/>
      <c r="GRO15" s="300"/>
      <c r="GRP15" s="300"/>
      <c r="GVR15" s="300"/>
      <c r="GVS15" s="300"/>
      <c r="GVT15" s="300"/>
      <c r="GVU15" s="300"/>
      <c r="GVV15" s="300"/>
      <c r="GVW15" s="300"/>
      <c r="GZY15" s="300"/>
      <c r="GZZ15" s="300"/>
      <c r="HAA15" s="300"/>
      <c r="HAB15" s="300"/>
      <c r="HAC15" s="300"/>
      <c r="HAD15" s="300"/>
      <c r="HEF15" s="300"/>
      <c r="HEG15" s="300"/>
      <c r="HEH15" s="300"/>
      <c r="HEI15" s="300"/>
      <c r="HEJ15" s="300"/>
      <c r="HEK15" s="300"/>
      <c r="HIM15" s="300"/>
      <c r="HIN15" s="300"/>
      <c r="HIO15" s="300"/>
      <c r="HIP15" s="300"/>
      <c r="HIQ15" s="300"/>
      <c r="HIR15" s="300"/>
      <c r="HMT15" s="300"/>
      <c r="HMU15" s="300"/>
      <c r="HMV15" s="300"/>
      <c r="HMW15" s="300"/>
      <c r="HMX15" s="300"/>
      <c r="HMY15" s="300"/>
      <c r="HRA15" s="300"/>
      <c r="HRB15" s="300"/>
      <c r="HRC15" s="300"/>
      <c r="HRD15" s="300"/>
      <c r="HRE15" s="300"/>
      <c r="HRF15" s="300"/>
      <c r="HVH15" s="300"/>
      <c r="HVI15" s="300"/>
      <c r="HVJ15" s="300"/>
      <c r="HVK15" s="300"/>
      <c r="HVL15" s="300"/>
      <c r="HVM15" s="300"/>
      <c r="HZO15" s="300"/>
      <c r="HZP15" s="300"/>
      <c r="HZQ15" s="300"/>
      <c r="HZR15" s="300"/>
      <c r="HZS15" s="300"/>
      <c r="HZT15" s="300"/>
      <c r="IDV15" s="300"/>
      <c r="IDW15" s="300"/>
      <c r="IDX15" s="300"/>
      <c r="IDY15" s="300"/>
      <c r="IDZ15" s="300"/>
      <c r="IEA15" s="300"/>
      <c r="IIC15" s="300"/>
      <c r="IID15" s="300"/>
      <c r="IIE15" s="300"/>
      <c r="IIF15" s="300"/>
      <c r="IIG15" s="300"/>
      <c r="IIH15" s="300"/>
      <c r="IMJ15" s="300"/>
      <c r="IMK15" s="300"/>
      <c r="IML15" s="300"/>
      <c r="IMM15" s="300"/>
      <c r="IMN15" s="300"/>
      <c r="IMO15" s="300"/>
      <c r="IQQ15" s="300"/>
      <c r="IQR15" s="300"/>
      <c r="IQS15" s="300"/>
      <c r="IQT15" s="300"/>
      <c r="IQU15" s="300"/>
      <c r="IQV15" s="300"/>
      <c r="IUX15" s="300"/>
      <c r="IUY15" s="300"/>
      <c r="IUZ15" s="300"/>
      <c r="IVA15" s="300"/>
      <c r="IVB15" s="300"/>
      <c r="IVC15" s="300"/>
      <c r="IZE15" s="300"/>
      <c r="IZF15" s="300"/>
      <c r="IZG15" s="300"/>
      <c r="IZH15" s="300"/>
      <c r="IZI15" s="300"/>
      <c r="IZJ15" s="300"/>
      <c r="JDL15" s="300"/>
      <c r="JDM15" s="300"/>
      <c r="JDN15" s="300"/>
      <c r="JDO15" s="300"/>
      <c r="JDP15" s="300"/>
      <c r="JDQ15" s="300"/>
      <c r="JHS15" s="300"/>
      <c r="JHT15" s="300"/>
      <c r="JHU15" s="300"/>
      <c r="JHV15" s="300"/>
      <c r="JHW15" s="300"/>
      <c r="JHX15" s="300"/>
      <c r="JLZ15" s="300"/>
      <c r="JMA15" s="300"/>
      <c r="JMB15" s="300"/>
      <c r="JMC15" s="300"/>
      <c r="JMD15" s="300"/>
      <c r="JME15" s="300"/>
      <c r="JQG15" s="300"/>
      <c r="JQH15" s="300"/>
      <c r="JQI15" s="300"/>
      <c r="JQJ15" s="300"/>
      <c r="JQK15" s="300"/>
      <c r="JQL15" s="300"/>
      <c r="JUN15" s="300"/>
      <c r="JUO15" s="300"/>
      <c r="JUP15" s="300"/>
      <c r="JUQ15" s="300"/>
      <c r="JUR15" s="300"/>
      <c r="JUS15" s="300"/>
      <c r="JYU15" s="300"/>
      <c r="JYV15" s="300"/>
      <c r="JYW15" s="300"/>
      <c r="JYX15" s="300"/>
      <c r="JYY15" s="300"/>
      <c r="JYZ15" s="300"/>
      <c r="KDB15" s="300"/>
      <c r="KDC15" s="300"/>
      <c r="KDD15" s="300"/>
      <c r="KDE15" s="300"/>
      <c r="KDF15" s="300"/>
      <c r="KDG15" s="300"/>
      <c r="KHI15" s="300"/>
      <c r="KHJ15" s="300"/>
      <c r="KHK15" s="300"/>
      <c r="KHL15" s="300"/>
      <c r="KHM15" s="300"/>
      <c r="KHN15" s="300"/>
      <c r="KLP15" s="300"/>
      <c r="KLQ15" s="300"/>
      <c r="KLR15" s="300"/>
      <c r="KLS15" s="300"/>
      <c r="KLT15" s="300"/>
      <c r="KLU15" s="300"/>
      <c r="KPW15" s="300"/>
      <c r="KPX15" s="300"/>
      <c r="KPY15" s="300"/>
      <c r="KPZ15" s="300"/>
      <c r="KQA15" s="300"/>
      <c r="KQB15" s="300"/>
      <c r="KUD15" s="300"/>
      <c r="KUE15" s="300"/>
      <c r="KUF15" s="300"/>
      <c r="KUG15" s="300"/>
      <c r="KUH15" s="300"/>
      <c r="KUI15" s="300"/>
      <c r="KYK15" s="300"/>
      <c r="KYL15" s="300"/>
      <c r="KYM15" s="300"/>
      <c r="KYN15" s="300"/>
      <c r="KYO15" s="300"/>
      <c r="KYP15" s="300"/>
      <c r="LCR15" s="300"/>
      <c r="LCS15" s="300"/>
      <c r="LCT15" s="300"/>
      <c r="LCU15" s="300"/>
      <c r="LCV15" s="300"/>
      <c r="LCW15" s="300"/>
      <c r="LGY15" s="300"/>
      <c r="LGZ15" s="300"/>
      <c r="LHA15" s="300"/>
      <c r="LHB15" s="300"/>
      <c r="LHC15" s="300"/>
      <c r="LHD15" s="300"/>
      <c r="LLF15" s="300"/>
      <c r="LLG15" s="300"/>
      <c r="LLH15" s="300"/>
      <c r="LLI15" s="300"/>
      <c r="LLJ15" s="300"/>
      <c r="LLK15" s="300"/>
      <c r="LPM15" s="300"/>
      <c r="LPN15" s="300"/>
      <c r="LPO15" s="300"/>
      <c r="LPP15" s="300"/>
      <c r="LPQ15" s="300"/>
      <c r="LPR15" s="300"/>
      <c r="LTT15" s="300"/>
      <c r="LTU15" s="300"/>
      <c r="LTV15" s="300"/>
      <c r="LTW15" s="300"/>
      <c r="LTX15" s="300"/>
      <c r="LTY15" s="300"/>
      <c r="LYA15" s="300"/>
      <c r="LYB15" s="300"/>
      <c r="LYC15" s="300"/>
      <c r="LYD15" s="300"/>
      <c r="LYE15" s="300"/>
      <c r="LYF15" s="300"/>
      <c r="MCH15" s="300"/>
      <c r="MCI15" s="300"/>
      <c r="MCJ15" s="300"/>
      <c r="MCK15" s="300"/>
      <c r="MCL15" s="300"/>
      <c r="MCM15" s="300"/>
      <c r="MGO15" s="300"/>
      <c r="MGP15" s="300"/>
      <c r="MGQ15" s="300"/>
      <c r="MGR15" s="300"/>
      <c r="MGS15" s="300"/>
      <c r="MGT15" s="300"/>
      <c r="MKV15" s="300"/>
      <c r="MKW15" s="300"/>
      <c r="MKX15" s="300"/>
      <c r="MKY15" s="300"/>
      <c r="MKZ15" s="300"/>
      <c r="MLA15" s="300"/>
      <c r="MPC15" s="300"/>
      <c r="MPD15" s="300"/>
      <c r="MPE15" s="300"/>
      <c r="MPF15" s="300"/>
      <c r="MPG15" s="300"/>
      <c r="MPH15" s="300"/>
      <c r="MTJ15" s="300"/>
      <c r="MTK15" s="300"/>
      <c r="MTL15" s="300"/>
      <c r="MTM15" s="300"/>
      <c r="MTN15" s="300"/>
      <c r="MTO15" s="300"/>
      <c r="MXQ15" s="300"/>
      <c r="MXR15" s="300"/>
      <c r="MXS15" s="300"/>
      <c r="MXT15" s="300"/>
      <c r="MXU15" s="300"/>
      <c r="MXV15" s="300"/>
      <c r="NBX15" s="300"/>
      <c r="NBY15" s="300"/>
      <c r="NBZ15" s="300"/>
      <c r="NCA15" s="300"/>
      <c r="NCB15" s="300"/>
      <c r="NCC15" s="300"/>
      <c r="NGE15" s="300"/>
      <c r="NGF15" s="300"/>
      <c r="NGG15" s="300"/>
      <c r="NGH15" s="300"/>
      <c r="NGI15" s="300"/>
      <c r="NGJ15" s="300"/>
      <c r="NKL15" s="300"/>
      <c r="NKM15" s="300"/>
      <c r="NKN15" s="300"/>
      <c r="NKO15" s="300"/>
      <c r="NKP15" s="300"/>
      <c r="NKQ15" s="300"/>
      <c r="NOS15" s="300"/>
      <c r="NOT15" s="300"/>
      <c r="NOU15" s="300"/>
      <c r="NOV15" s="300"/>
      <c r="NOW15" s="300"/>
      <c r="NOX15" s="300"/>
      <c r="NSZ15" s="300"/>
      <c r="NTA15" s="300"/>
      <c r="NTB15" s="300"/>
      <c r="NTC15" s="300"/>
      <c r="NTD15" s="300"/>
      <c r="NTE15" s="300"/>
      <c r="NXG15" s="300"/>
      <c r="NXH15" s="300"/>
      <c r="NXI15" s="300"/>
      <c r="NXJ15" s="300"/>
      <c r="NXK15" s="300"/>
      <c r="NXL15" s="300"/>
      <c r="OBN15" s="300"/>
      <c r="OBO15" s="300"/>
      <c r="OBP15" s="300"/>
      <c r="OBQ15" s="300"/>
      <c r="OBR15" s="300"/>
      <c r="OBS15" s="300"/>
      <c r="OFU15" s="300"/>
      <c r="OFV15" s="300"/>
      <c r="OFW15" s="300"/>
      <c r="OFX15" s="300"/>
      <c r="OFY15" s="300"/>
      <c r="OFZ15" s="300"/>
      <c r="OKB15" s="300"/>
      <c r="OKC15" s="300"/>
      <c r="OKD15" s="300"/>
      <c r="OKE15" s="300"/>
      <c r="OKF15" s="300"/>
      <c r="OKG15" s="300"/>
      <c r="OOI15" s="300"/>
      <c r="OOJ15" s="300"/>
      <c r="OOK15" s="300"/>
      <c r="OOL15" s="300"/>
      <c r="OOM15" s="300"/>
      <c r="OON15" s="300"/>
      <c r="OSP15" s="300"/>
      <c r="OSQ15" s="300"/>
      <c r="OSR15" s="300"/>
      <c r="OSS15" s="300"/>
      <c r="OST15" s="300"/>
      <c r="OSU15" s="300"/>
      <c r="OWW15" s="300"/>
      <c r="OWX15" s="300"/>
      <c r="OWY15" s="300"/>
      <c r="OWZ15" s="300"/>
      <c r="OXA15" s="300"/>
      <c r="OXB15" s="300"/>
      <c r="PBD15" s="300"/>
      <c r="PBE15" s="300"/>
      <c r="PBF15" s="300"/>
      <c r="PBG15" s="300"/>
      <c r="PBH15" s="300"/>
      <c r="PBI15" s="300"/>
      <c r="PFK15" s="300"/>
      <c r="PFL15" s="300"/>
      <c r="PFM15" s="300"/>
      <c r="PFN15" s="300"/>
      <c r="PFO15" s="300"/>
      <c r="PFP15" s="300"/>
      <c r="PJR15" s="300"/>
      <c r="PJS15" s="300"/>
      <c r="PJT15" s="300"/>
      <c r="PJU15" s="300"/>
      <c r="PJV15" s="300"/>
      <c r="PJW15" s="300"/>
      <c r="PNY15" s="300"/>
      <c r="PNZ15" s="300"/>
      <c r="POA15" s="300"/>
      <c r="POB15" s="300"/>
      <c r="POC15" s="300"/>
      <c r="POD15" s="300"/>
      <c r="PSF15" s="300"/>
      <c r="PSG15" s="300"/>
      <c r="PSH15" s="300"/>
      <c r="PSI15" s="300"/>
      <c r="PSJ15" s="300"/>
      <c r="PSK15" s="300"/>
    </row>
    <row r="16" spans="1:11321" x14ac:dyDescent="0.25">
      <c r="CZ16" s="297">
        <v>14</v>
      </c>
      <c r="DA16" s="300" t="str">
        <f>Matches!F21</f>
        <v>Spain</v>
      </c>
      <c r="DB16" s="300">
        <f>IF(DA2&lt;&gt;"",IF(AND(Matches!H21&lt;&gt;"",Matches!I21&lt;&gt;""),Matches!H21,0),"")</f>
        <v>0</v>
      </c>
      <c r="DC16" s="300">
        <f>IF(DA2&lt;&gt;"",IF(AND(Matches!H21&lt;&gt;"",Matches!I21&lt;&gt;""),Matches!I21,0),"")</f>
        <v>0</v>
      </c>
      <c r="DD16" s="300" t="str">
        <f>Matches!K21</f>
        <v>Cabo Verde</v>
      </c>
      <c r="DE16" s="300" t="str">
        <f>IF(AND(Matches!H21&lt;&gt;"",Matches!I21&lt;&gt;""),IF(DB16&gt;DC16,"W",IF(DB16=DC16,"D","L")),"")</f>
        <v/>
      </c>
      <c r="DF16" s="300" t="str">
        <f t="shared" si="0"/>
        <v/>
      </c>
      <c r="HH16" s="300"/>
      <c r="HI16" s="300"/>
      <c r="HJ16" s="300"/>
      <c r="HK16" s="300"/>
      <c r="HL16" s="300"/>
      <c r="HM16" s="300"/>
      <c r="LO16" s="300"/>
      <c r="LP16" s="300"/>
      <c r="LQ16" s="300"/>
      <c r="LR16" s="300"/>
      <c r="LS16" s="300"/>
      <c r="LT16" s="300"/>
      <c r="PV16" s="300"/>
      <c r="PW16" s="300"/>
      <c r="PX16" s="300"/>
      <c r="PY16" s="300"/>
      <c r="PZ16" s="300"/>
      <c r="QA16" s="300"/>
      <c r="UC16" s="300"/>
      <c r="UD16" s="300"/>
      <c r="UE16" s="300"/>
      <c r="UF16" s="300"/>
      <c r="UG16" s="300"/>
      <c r="UH16" s="300"/>
      <c r="YJ16" s="300"/>
      <c r="YK16" s="300"/>
      <c r="YL16" s="300"/>
      <c r="YM16" s="300"/>
      <c r="YN16" s="300"/>
      <c r="YO16" s="300"/>
      <c r="ACQ16" s="300"/>
      <c r="ACR16" s="300"/>
      <c r="ACS16" s="300"/>
      <c r="ACT16" s="300"/>
      <c r="ACU16" s="300"/>
      <c r="ACV16" s="300"/>
      <c r="AGX16" s="300"/>
      <c r="AGY16" s="300"/>
      <c r="AGZ16" s="300"/>
      <c r="AHA16" s="300"/>
      <c r="AHB16" s="300"/>
      <c r="AHC16" s="300"/>
      <c r="ALE16" s="300"/>
      <c r="ALF16" s="300"/>
      <c r="ALG16" s="300"/>
      <c r="ALH16" s="300"/>
      <c r="ALI16" s="300"/>
      <c r="ALJ16" s="300"/>
      <c r="APL16" s="300"/>
      <c r="APM16" s="300"/>
      <c r="APN16" s="300"/>
      <c r="APO16" s="300"/>
      <c r="APP16" s="300"/>
      <c r="APQ16" s="300"/>
      <c r="ATS16" s="300"/>
      <c r="ATT16" s="300"/>
      <c r="ATU16" s="300"/>
      <c r="ATV16" s="300"/>
      <c r="ATW16" s="300"/>
      <c r="ATX16" s="300"/>
      <c r="AXZ16" s="300"/>
      <c r="AYA16" s="300"/>
      <c r="AYB16" s="300"/>
      <c r="AYC16" s="300"/>
      <c r="AYD16" s="300"/>
      <c r="AYE16" s="300"/>
      <c r="BCG16" s="300"/>
      <c r="BCH16" s="300"/>
      <c r="BCI16" s="300"/>
      <c r="BCJ16" s="300"/>
      <c r="BCK16" s="300"/>
      <c r="BCL16" s="300"/>
      <c r="BGN16" s="300"/>
      <c r="BGO16" s="300"/>
      <c r="BGP16" s="300"/>
      <c r="BGQ16" s="300"/>
      <c r="BGR16" s="300"/>
      <c r="BGS16" s="300"/>
      <c r="BKU16" s="300"/>
      <c r="BKV16" s="300"/>
      <c r="BKW16" s="300"/>
      <c r="BKX16" s="300"/>
      <c r="BKY16" s="300"/>
      <c r="BKZ16" s="300"/>
      <c r="BPB16" s="300"/>
      <c r="BPC16" s="300"/>
      <c r="BPD16" s="300"/>
      <c r="BPE16" s="300"/>
      <c r="BPF16" s="300"/>
      <c r="BPG16" s="300"/>
      <c r="BTI16" s="300"/>
      <c r="BTJ16" s="300"/>
      <c r="BTK16" s="300"/>
      <c r="BTL16" s="300"/>
      <c r="BTM16" s="300"/>
      <c r="BTN16" s="300"/>
      <c r="BXP16" s="300"/>
      <c r="BXQ16" s="300"/>
      <c r="BXR16" s="300"/>
      <c r="BXS16" s="300"/>
      <c r="BXT16" s="300"/>
      <c r="BXU16" s="300"/>
      <c r="CBW16" s="300"/>
      <c r="CBX16" s="300"/>
      <c r="CBY16" s="300"/>
      <c r="CBZ16" s="300"/>
      <c r="CCA16" s="300"/>
      <c r="CCB16" s="300"/>
      <c r="CGD16" s="300"/>
      <c r="CGE16" s="300"/>
      <c r="CGF16" s="300"/>
      <c r="CGG16" s="300"/>
      <c r="CGH16" s="300"/>
      <c r="CGI16" s="300"/>
      <c r="CKK16" s="300"/>
      <c r="CKL16" s="300"/>
      <c r="CKM16" s="300"/>
      <c r="CKN16" s="300"/>
      <c r="CKO16" s="300"/>
      <c r="CKP16" s="300"/>
      <c r="COR16" s="300"/>
      <c r="COS16" s="300"/>
      <c r="COT16" s="300"/>
      <c r="COU16" s="300"/>
      <c r="COV16" s="300"/>
      <c r="COW16" s="300"/>
      <c r="CSY16" s="300"/>
      <c r="CSZ16" s="300"/>
      <c r="CTA16" s="300"/>
      <c r="CTB16" s="300"/>
      <c r="CTC16" s="300"/>
      <c r="CTD16" s="300"/>
      <c r="CXF16" s="300"/>
      <c r="CXG16" s="300"/>
      <c r="CXH16" s="300"/>
      <c r="CXI16" s="300"/>
      <c r="CXJ16" s="300"/>
      <c r="CXK16" s="300"/>
      <c r="DBM16" s="300"/>
      <c r="DBN16" s="300"/>
      <c r="DBO16" s="300"/>
      <c r="DBP16" s="300"/>
      <c r="DBQ16" s="300"/>
      <c r="DBR16" s="300"/>
      <c r="DFT16" s="300"/>
      <c r="DFU16" s="300"/>
      <c r="DFV16" s="300"/>
      <c r="DFW16" s="300"/>
      <c r="DFX16" s="300"/>
      <c r="DFY16" s="300"/>
      <c r="DKA16" s="300"/>
      <c r="DKB16" s="300"/>
      <c r="DKC16" s="300"/>
      <c r="DKD16" s="300"/>
      <c r="DKE16" s="300"/>
      <c r="DKF16" s="300"/>
      <c r="DOH16" s="300"/>
      <c r="DOI16" s="300"/>
      <c r="DOJ16" s="300"/>
      <c r="DOK16" s="300"/>
      <c r="DOL16" s="300"/>
      <c r="DOM16" s="300"/>
      <c r="DSO16" s="300"/>
      <c r="DSP16" s="300"/>
      <c r="DSQ16" s="300"/>
      <c r="DSR16" s="300"/>
      <c r="DSS16" s="300"/>
      <c r="DST16" s="300"/>
      <c r="DWV16" s="300"/>
      <c r="DWW16" s="300"/>
      <c r="DWX16" s="300"/>
      <c r="DWY16" s="300"/>
      <c r="DWZ16" s="300"/>
      <c r="DXA16" s="300"/>
      <c r="EBC16" s="300"/>
      <c r="EBD16" s="300"/>
      <c r="EBE16" s="300"/>
      <c r="EBF16" s="300"/>
      <c r="EBG16" s="300"/>
      <c r="EBH16" s="300"/>
      <c r="EFJ16" s="300"/>
      <c r="EFK16" s="300"/>
      <c r="EFL16" s="300"/>
      <c r="EFM16" s="300"/>
      <c r="EFN16" s="300"/>
      <c r="EFO16" s="300"/>
      <c r="EJQ16" s="300"/>
      <c r="EJR16" s="300"/>
      <c r="EJS16" s="300"/>
      <c r="EJT16" s="300"/>
      <c r="EJU16" s="300"/>
      <c r="EJV16" s="300"/>
      <c r="ENX16" s="300"/>
      <c r="ENY16" s="300"/>
      <c r="ENZ16" s="300"/>
      <c r="EOA16" s="300"/>
      <c r="EOB16" s="300"/>
      <c r="EOC16" s="300"/>
      <c r="ESE16" s="300"/>
      <c r="ESF16" s="300"/>
      <c r="ESG16" s="300"/>
      <c r="ESH16" s="300"/>
      <c r="ESI16" s="300"/>
      <c r="ESJ16" s="300"/>
      <c r="EWL16" s="300"/>
      <c r="EWM16" s="300"/>
      <c r="EWN16" s="300"/>
      <c r="EWO16" s="300"/>
      <c r="EWP16" s="300"/>
      <c r="EWQ16" s="300"/>
      <c r="FAS16" s="300"/>
      <c r="FAT16" s="300"/>
      <c r="FAU16" s="300"/>
      <c r="FAV16" s="300"/>
      <c r="FAW16" s="300"/>
      <c r="FAX16" s="300"/>
      <c r="FEZ16" s="300"/>
      <c r="FFA16" s="300"/>
      <c r="FFB16" s="300"/>
      <c r="FFC16" s="300"/>
      <c r="FFD16" s="300"/>
      <c r="FFE16" s="300"/>
      <c r="FJG16" s="300"/>
      <c r="FJH16" s="300"/>
      <c r="FJI16" s="300"/>
      <c r="FJJ16" s="300"/>
      <c r="FJK16" s="300"/>
      <c r="FJL16" s="300"/>
      <c r="FNN16" s="300"/>
      <c r="FNO16" s="300"/>
      <c r="FNP16" s="300"/>
      <c r="FNQ16" s="300"/>
      <c r="FNR16" s="300"/>
      <c r="FNS16" s="300"/>
      <c r="FRU16" s="300"/>
      <c r="FRV16" s="300"/>
      <c r="FRW16" s="300"/>
      <c r="FRX16" s="300"/>
      <c r="FRY16" s="300"/>
      <c r="FRZ16" s="300"/>
      <c r="FWB16" s="300"/>
      <c r="FWC16" s="300"/>
      <c r="FWD16" s="300"/>
      <c r="FWE16" s="300"/>
      <c r="FWF16" s="300"/>
      <c r="FWG16" s="300"/>
      <c r="GAI16" s="300"/>
      <c r="GAJ16" s="300"/>
      <c r="GAK16" s="300"/>
      <c r="GAL16" s="300"/>
      <c r="GAM16" s="300"/>
      <c r="GAN16" s="300"/>
      <c r="GEP16" s="300"/>
      <c r="GEQ16" s="300"/>
      <c r="GER16" s="300"/>
      <c r="GES16" s="300"/>
      <c r="GET16" s="300"/>
      <c r="GEU16" s="300"/>
      <c r="GIW16" s="300"/>
      <c r="GIX16" s="300"/>
      <c r="GIY16" s="300"/>
      <c r="GIZ16" s="300"/>
      <c r="GJA16" s="300"/>
      <c r="GJB16" s="300"/>
      <c r="GND16" s="300"/>
      <c r="GNE16" s="300"/>
      <c r="GNF16" s="300"/>
      <c r="GNG16" s="300"/>
      <c r="GNH16" s="300"/>
      <c r="GNI16" s="300"/>
      <c r="GRK16" s="300"/>
      <c r="GRL16" s="300"/>
      <c r="GRM16" s="300"/>
      <c r="GRN16" s="300"/>
      <c r="GRO16" s="300"/>
      <c r="GRP16" s="300"/>
      <c r="GVR16" s="300"/>
      <c r="GVS16" s="300"/>
      <c r="GVT16" s="300"/>
      <c r="GVU16" s="300"/>
      <c r="GVV16" s="300"/>
      <c r="GVW16" s="300"/>
      <c r="GZY16" s="300"/>
      <c r="GZZ16" s="300"/>
      <c r="HAA16" s="300"/>
      <c r="HAB16" s="300"/>
      <c r="HAC16" s="300"/>
      <c r="HAD16" s="300"/>
      <c r="HEF16" s="300"/>
      <c r="HEG16" s="300"/>
      <c r="HEH16" s="300"/>
      <c r="HEI16" s="300"/>
      <c r="HEJ16" s="300"/>
      <c r="HEK16" s="300"/>
      <c r="HIM16" s="300"/>
      <c r="HIN16" s="300"/>
      <c r="HIO16" s="300"/>
      <c r="HIP16" s="300"/>
      <c r="HIQ16" s="300"/>
      <c r="HIR16" s="300"/>
      <c r="HMT16" s="300"/>
      <c r="HMU16" s="300"/>
      <c r="HMV16" s="300"/>
      <c r="HMW16" s="300"/>
      <c r="HMX16" s="300"/>
      <c r="HMY16" s="300"/>
      <c r="HRA16" s="300"/>
      <c r="HRB16" s="300"/>
      <c r="HRC16" s="300"/>
      <c r="HRD16" s="300"/>
      <c r="HRE16" s="300"/>
      <c r="HRF16" s="300"/>
      <c r="HVH16" s="300"/>
      <c r="HVI16" s="300"/>
      <c r="HVJ16" s="300"/>
      <c r="HVK16" s="300"/>
      <c r="HVL16" s="300"/>
      <c r="HVM16" s="300"/>
      <c r="HZO16" s="300"/>
      <c r="HZP16" s="300"/>
      <c r="HZQ16" s="300"/>
      <c r="HZR16" s="300"/>
      <c r="HZS16" s="300"/>
      <c r="HZT16" s="300"/>
      <c r="IDV16" s="300"/>
      <c r="IDW16" s="300"/>
      <c r="IDX16" s="300"/>
      <c r="IDY16" s="300"/>
      <c r="IDZ16" s="300"/>
      <c r="IEA16" s="300"/>
      <c r="IIC16" s="300"/>
      <c r="IID16" s="300"/>
      <c r="IIE16" s="300"/>
      <c r="IIF16" s="300"/>
      <c r="IIG16" s="300"/>
      <c r="IIH16" s="300"/>
      <c r="IMJ16" s="300"/>
      <c r="IMK16" s="300"/>
      <c r="IML16" s="300"/>
      <c r="IMM16" s="300"/>
      <c r="IMN16" s="300"/>
      <c r="IMO16" s="300"/>
      <c r="IQQ16" s="300"/>
      <c r="IQR16" s="300"/>
      <c r="IQS16" s="300"/>
      <c r="IQT16" s="300"/>
      <c r="IQU16" s="300"/>
      <c r="IQV16" s="300"/>
      <c r="IUX16" s="300"/>
      <c r="IUY16" s="300"/>
      <c r="IUZ16" s="300"/>
      <c r="IVA16" s="300"/>
      <c r="IVB16" s="300"/>
      <c r="IVC16" s="300"/>
      <c r="IZE16" s="300"/>
      <c r="IZF16" s="300"/>
      <c r="IZG16" s="300"/>
      <c r="IZH16" s="300"/>
      <c r="IZI16" s="300"/>
      <c r="IZJ16" s="300"/>
      <c r="JDL16" s="300"/>
      <c r="JDM16" s="300"/>
      <c r="JDN16" s="300"/>
      <c r="JDO16" s="300"/>
      <c r="JDP16" s="300"/>
      <c r="JDQ16" s="300"/>
      <c r="JHS16" s="300"/>
      <c r="JHT16" s="300"/>
      <c r="JHU16" s="300"/>
      <c r="JHV16" s="300"/>
      <c r="JHW16" s="300"/>
      <c r="JHX16" s="300"/>
      <c r="JLZ16" s="300"/>
      <c r="JMA16" s="300"/>
      <c r="JMB16" s="300"/>
      <c r="JMC16" s="300"/>
      <c r="JMD16" s="300"/>
      <c r="JME16" s="300"/>
      <c r="JQG16" s="300"/>
      <c r="JQH16" s="300"/>
      <c r="JQI16" s="300"/>
      <c r="JQJ16" s="300"/>
      <c r="JQK16" s="300"/>
      <c r="JQL16" s="300"/>
      <c r="JUN16" s="300"/>
      <c r="JUO16" s="300"/>
      <c r="JUP16" s="300"/>
      <c r="JUQ16" s="300"/>
      <c r="JUR16" s="300"/>
      <c r="JUS16" s="300"/>
      <c r="JYU16" s="300"/>
      <c r="JYV16" s="300"/>
      <c r="JYW16" s="300"/>
      <c r="JYX16" s="300"/>
      <c r="JYY16" s="300"/>
      <c r="JYZ16" s="300"/>
      <c r="KDB16" s="300"/>
      <c r="KDC16" s="300"/>
      <c r="KDD16" s="300"/>
      <c r="KDE16" s="300"/>
      <c r="KDF16" s="300"/>
      <c r="KDG16" s="300"/>
      <c r="KHI16" s="300"/>
      <c r="KHJ16" s="300"/>
      <c r="KHK16" s="300"/>
      <c r="KHL16" s="300"/>
      <c r="KHM16" s="300"/>
      <c r="KHN16" s="300"/>
      <c r="KLP16" s="300"/>
      <c r="KLQ16" s="300"/>
      <c r="KLR16" s="300"/>
      <c r="KLS16" s="300"/>
      <c r="KLT16" s="300"/>
      <c r="KLU16" s="300"/>
      <c r="KPW16" s="300"/>
      <c r="KPX16" s="300"/>
      <c r="KPY16" s="300"/>
      <c r="KPZ16" s="300"/>
      <c r="KQA16" s="300"/>
      <c r="KQB16" s="300"/>
      <c r="KUD16" s="300"/>
      <c r="KUE16" s="300"/>
      <c r="KUF16" s="300"/>
      <c r="KUG16" s="300"/>
      <c r="KUH16" s="300"/>
      <c r="KUI16" s="300"/>
      <c r="KYK16" s="300"/>
      <c r="KYL16" s="300"/>
      <c r="KYM16" s="300"/>
      <c r="KYN16" s="300"/>
      <c r="KYO16" s="300"/>
      <c r="KYP16" s="300"/>
      <c r="LCR16" s="300"/>
      <c r="LCS16" s="300"/>
      <c r="LCT16" s="300"/>
      <c r="LCU16" s="300"/>
      <c r="LCV16" s="300"/>
      <c r="LCW16" s="300"/>
      <c r="LGY16" s="300"/>
      <c r="LGZ16" s="300"/>
      <c r="LHA16" s="300"/>
      <c r="LHB16" s="300"/>
      <c r="LHC16" s="300"/>
      <c r="LHD16" s="300"/>
      <c r="LLF16" s="300"/>
      <c r="LLG16" s="300"/>
      <c r="LLH16" s="300"/>
      <c r="LLI16" s="300"/>
      <c r="LLJ16" s="300"/>
      <c r="LLK16" s="300"/>
      <c r="LPM16" s="300"/>
      <c r="LPN16" s="300"/>
      <c r="LPO16" s="300"/>
      <c r="LPP16" s="300"/>
      <c r="LPQ16" s="300"/>
      <c r="LPR16" s="300"/>
      <c r="LTT16" s="300"/>
      <c r="LTU16" s="300"/>
      <c r="LTV16" s="300"/>
      <c r="LTW16" s="300"/>
      <c r="LTX16" s="300"/>
      <c r="LTY16" s="300"/>
      <c r="LYA16" s="300"/>
      <c r="LYB16" s="300"/>
      <c r="LYC16" s="300"/>
      <c r="LYD16" s="300"/>
      <c r="LYE16" s="300"/>
      <c r="LYF16" s="300"/>
      <c r="MCH16" s="300"/>
      <c r="MCI16" s="300"/>
      <c r="MCJ16" s="300"/>
      <c r="MCK16" s="300"/>
      <c r="MCL16" s="300"/>
      <c r="MCM16" s="300"/>
      <c r="MGO16" s="300"/>
      <c r="MGP16" s="300"/>
      <c r="MGQ16" s="300"/>
      <c r="MGR16" s="300"/>
      <c r="MGS16" s="300"/>
      <c r="MGT16" s="300"/>
      <c r="MKV16" s="300"/>
      <c r="MKW16" s="300"/>
      <c r="MKX16" s="300"/>
      <c r="MKY16" s="300"/>
      <c r="MKZ16" s="300"/>
      <c r="MLA16" s="300"/>
      <c r="MPC16" s="300"/>
      <c r="MPD16" s="300"/>
      <c r="MPE16" s="300"/>
      <c r="MPF16" s="300"/>
      <c r="MPG16" s="300"/>
      <c r="MPH16" s="300"/>
      <c r="MTJ16" s="300"/>
      <c r="MTK16" s="300"/>
      <c r="MTL16" s="300"/>
      <c r="MTM16" s="300"/>
      <c r="MTN16" s="300"/>
      <c r="MTO16" s="300"/>
      <c r="MXQ16" s="300"/>
      <c r="MXR16" s="300"/>
      <c r="MXS16" s="300"/>
      <c r="MXT16" s="300"/>
      <c r="MXU16" s="300"/>
      <c r="MXV16" s="300"/>
      <c r="NBX16" s="300"/>
      <c r="NBY16" s="300"/>
      <c r="NBZ16" s="300"/>
      <c r="NCA16" s="300"/>
      <c r="NCB16" s="300"/>
      <c r="NCC16" s="300"/>
      <c r="NGE16" s="300"/>
      <c r="NGF16" s="300"/>
      <c r="NGG16" s="300"/>
      <c r="NGH16" s="300"/>
      <c r="NGI16" s="300"/>
      <c r="NGJ16" s="300"/>
      <c r="NKL16" s="300"/>
      <c r="NKM16" s="300"/>
      <c r="NKN16" s="300"/>
      <c r="NKO16" s="300"/>
      <c r="NKP16" s="300"/>
      <c r="NKQ16" s="300"/>
      <c r="NOS16" s="300"/>
      <c r="NOT16" s="300"/>
      <c r="NOU16" s="300"/>
      <c r="NOV16" s="300"/>
      <c r="NOW16" s="300"/>
      <c r="NOX16" s="300"/>
      <c r="NSZ16" s="300"/>
      <c r="NTA16" s="300"/>
      <c r="NTB16" s="300"/>
      <c r="NTC16" s="300"/>
      <c r="NTD16" s="300"/>
      <c r="NTE16" s="300"/>
      <c r="NXG16" s="300"/>
      <c r="NXH16" s="300"/>
      <c r="NXI16" s="300"/>
      <c r="NXJ16" s="300"/>
      <c r="NXK16" s="300"/>
      <c r="NXL16" s="300"/>
      <c r="OBN16" s="300"/>
      <c r="OBO16" s="300"/>
      <c r="OBP16" s="300"/>
      <c r="OBQ16" s="300"/>
      <c r="OBR16" s="300"/>
      <c r="OBS16" s="300"/>
      <c r="OFU16" s="300"/>
      <c r="OFV16" s="300"/>
      <c r="OFW16" s="300"/>
      <c r="OFX16" s="300"/>
      <c r="OFY16" s="300"/>
      <c r="OFZ16" s="300"/>
      <c r="OKB16" s="300"/>
      <c r="OKC16" s="300"/>
      <c r="OKD16" s="300"/>
      <c r="OKE16" s="300"/>
      <c r="OKF16" s="300"/>
      <c r="OKG16" s="300"/>
      <c r="OOI16" s="300"/>
      <c r="OOJ16" s="300"/>
      <c r="OOK16" s="300"/>
      <c r="OOL16" s="300"/>
      <c r="OOM16" s="300"/>
      <c r="OON16" s="300"/>
      <c r="OSP16" s="300"/>
      <c r="OSQ16" s="300"/>
      <c r="OSR16" s="300"/>
      <c r="OSS16" s="300"/>
      <c r="OST16" s="300"/>
      <c r="OSU16" s="300"/>
      <c r="OWW16" s="300"/>
      <c r="OWX16" s="300"/>
      <c r="OWY16" s="300"/>
      <c r="OWZ16" s="300"/>
      <c r="OXA16" s="300"/>
      <c r="OXB16" s="300"/>
      <c r="PBD16" s="300"/>
      <c r="PBE16" s="300"/>
      <c r="PBF16" s="300"/>
      <c r="PBG16" s="300"/>
      <c r="PBH16" s="300"/>
      <c r="PBI16" s="300"/>
      <c r="PFK16" s="300"/>
      <c r="PFL16" s="300"/>
      <c r="PFM16" s="300"/>
      <c r="PFN16" s="300"/>
      <c r="PFO16" s="300"/>
      <c r="PFP16" s="300"/>
      <c r="PJR16" s="300"/>
      <c r="PJS16" s="300"/>
      <c r="PJT16" s="300"/>
      <c r="PJU16" s="300"/>
      <c r="PJV16" s="300"/>
      <c r="PJW16" s="300"/>
      <c r="PNY16" s="300"/>
      <c r="PNZ16" s="300"/>
      <c r="POA16" s="300"/>
      <c r="POB16" s="300"/>
      <c r="POC16" s="300"/>
      <c r="POD16" s="300"/>
      <c r="PSF16" s="300"/>
      <c r="PSG16" s="300"/>
      <c r="PSH16" s="300"/>
      <c r="PSI16" s="300"/>
      <c r="PSJ16" s="300"/>
      <c r="PSK16" s="300"/>
    </row>
    <row r="17" spans="1:998 1104:1997 2103:2996 3102:3995 4101:5105 5211:6104 6210:7103 7209:8102 8208:9212 9318:10211 10317:11210 11316:11321" x14ac:dyDescent="0.25">
      <c r="W17" s="297" t="s">
        <v>39</v>
      </c>
      <c r="CZ17" s="297">
        <v>15</v>
      </c>
      <c r="DA17" s="300" t="str">
        <f>Matches!F22</f>
        <v>Iran</v>
      </c>
      <c r="DB17" s="300">
        <f>IF(DA2&lt;&gt;"",IF(AND(Matches!H22&lt;&gt;"",Matches!I22&lt;&gt;""),Matches!H22,0),"")</f>
        <v>0</v>
      </c>
      <c r="DC17" s="300">
        <f>IF(DA2&lt;&gt;"",IF(AND(Matches!H22&lt;&gt;"",Matches!I22&lt;&gt;""),Matches!I22,0),"")</f>
        <v>0</v>
      </c>
      <c r="DD17" s="300" t="str">
        <f>Matches!K22</f>
        <v>New Zealand</v>
      </c>
      <c r="DE17" s="300" t="str">
        <f>IF(AND(Matches!H22&lt;&gt;"",Matches!I22&lt;&gt;""),IF(DB17&gt;DC17,"W",IF(DB17=DC17,"D","L")),"")</f>
        <v/>
      </c>
      <c r="DF17" s="300" t="str">
        <f t="shared" si="0"/>
        <v/>
      </c>
      <c r="HH17" s="300"/>
      <c r="HI17" s="300"/>
      <c r="HJ17" s="300"/>
      <c r="HK17" s="300"/>
      <c r="HL17" s="300"/>
      <c r="HM17" s="300"/>
      <c r="LO17" s="300"/>
      <c r="LP17" s="300"/>
      <c r="LQ17" s="300"/>
      <c r="LR17" s="300"/>
      <c r="LS17" s="300"/>
      <c r="LT17" s="300"/>
      <c r="PV17" s="300"/>
      <c r="PW17" s="300"/>
      <c r="PX17" s="300"/>
      <c r="PY17" s="300"/>
      <c r="PZ17" s="300"/>
      <c r="QA17" s="300"/>
      <c r="UC17" s="300"/>
      <c r="UD17" s="300"/>
      <c r="UE17" s="300"/>
      <c r="UF17" s="300"/>
      <c r="UG17" s="300"/>
      <c r="UH17" s="300"/>
      <c r="YJ17" s="300"/>
      <c r="YK17" s="300"/>
      <c r="YL17" s="300"/>
      <c r="YM17" s="300"/>
      <c r="YN17" s="300"/>
      <c r="YO17" s="300"/>
      <c r="ACQ17" s="300"/>
      <c r="ACR17" s="300"/>
      <c r="ACS17" s="300"/>
      <c r="ACT17" s="300"/>
      <c r="ACU17" s="300"/>
      <c r="ACV17" s="300"/>
      <c r="AGX17" s="300"/>
      <c r="AGY17" s="300"/>
      <c r="AGZ17" s="300"/>
      <c r="AHA17" s="300"/>
      <c r="AHB17" s="300"/>
      <c r="AHC17" s="300"/>
      <c r="ALE17" s="300"/>
      <c r="ALF17" s="300"/>
      <c r="ALG17" s="300"/>
      <c r="ALH17" s="300"/>
      <c r="ALI17" s="300"/>
      <c r="ALJ17" s="300"/>
      <c r="APL17" s="300"/>
      <c r="APM17" s="300"/>
      <c r="APN17" s="300"/>
      <c r="APO17" s="300"/>
      <c r="APP17" s="300"/>
      <c r="APQ17" s="300"/>
      <c r="ATS17" s="300"/>
      <c r="ATT17" s="300"/>
      <c r="ATU17" s="300"/>
      <c r="ATV17" s="300"/>
      <c r="ATW17" s="300"/>
      <c r="ATX17" s="300"/>
      <c r="AXZ17" s="300"/>
      <c r="AYA17" s="300"/>
      <c r="AYB17" s="300"/>
      <c r="AYC17" s="300"/>
      <c r="AYD17" s="300"/>
      <c r="AYE17" s="300"/>
      <c r="BCG17" s="300"/>
      <c r="BCH17" s="300"/>
      <c r="BCI17" s="300"/>
      <c r="BCJ17" s="300"/>
      <c r="BCK17" s="300"/>
      <c r="BCL17" s="300"/>
      <c r="BGN17" s="300"/>
      <c r="BGO17" s="300"/>
      <c r="BGP17" s="300"/>
      <c r="BGQ17" s="300"/>
      <c r="BGR17" s="300"/>
      <c r="BGS17" s="300"/>
      <c r="BKU17" s="300"/>
      <c r="BKV17" s="300"/>
      <c r="BKW17" s="300"/>
      <c r="BKX17" s="300"/>
      <c r="BKY17" s="300"/>
      <c r="BKZ17" s="300"/>
      <c r="BPB17" s="300"/>
      <c r="BPC17" s="300"/>
      <c r="BPD17" s="300"/>
      <c r="BPE17" s="300"/>
      <c r="BPF17" s="300"/>
      <c r="BPG17" s="300"/>
      <c r="BTI17" s="300"/>
      <c r="BTJ17" s="300"/>
      <c r="BTK17" s="300"/>
      <c r="BTL17" s="300"/>
      <c r="BTM17" s="300"/>
      <c r="BTN17" s="300"/>
      <c r="BXP17" s="300"/>
      <c r="BXQ17" s="300"/>
      <c r="BXR17" s="300"/>
      <c r="BXS17" s="300"/>
      <c r="BXT17" s="300"/>
      <c r="BXU17" s="300"/>
      <c r="CBW17" s="300"/>
      <c r="CBX17" s="300"/>
      <c r="CBY17" s="300"/>
      <c r="CBZ17" s="300"/>
      <c r="CCA17" s="300"/>
      <c r="CCB17" s="300"/>
      <c r="CGD17" s="300"/>
      <c r="CGE17" s="300"/>
      <c r="CGF17" s="300"/>
      <c r="CGG17" s="300"/>
      <c r="CGH17" s="300"/>
      <c r="CGI17" s="300"/>
      <c r="CKK17" s="300"/>
      <c r="CKL17" s="300"/>
      <c r="CKM17" s="300"/>
      <c r="CKN17" s="300"/>
      <c r="CKO17" s="300"/>
      <c r="CKP17" s="300"/>
      <c r="COR17" s="300"/>
      <c r="COS17" s="300"/>
      <c r="COT17" s="300"/>
      <c r="COU17" s="300"/>
      <c r="COV17" s="300"/>
      <c r="COW17" s="300"/>
      <c r="CSY17" s="300"/>
      <c r="CSZ17" s="300"/>
      <c r="CTA17" s="300"/>
      <c r="CTB17" s="300"/>
      <c r="CTC17" s="300"/>
      <c r="CTD17" s="300"/>
      <c r="CXF17" s="300"/>
      <c r="CXG17" s="300"/>
      <c r="CXH17" s="300"/>
      <c r="CXI17" s="300"/>
      <c r="CXJ17" s="300"/>
      <c r="CXK17" s="300"/>
      <c r="DBM17" s="300"/>
      <c r="DBN17" s="300"/>
      <c r="DBO17" s="300"/>
      <c r="DBP17" s="300"/>
      <c r="DBQ17" s="300"/>
      <c r="DBR17" s="300"/>
      <c r="DFT17" s="300"/>
      <c r="DFU17" s="300"/>
      <c r="DFV17" s="300"/>
      <c r="DFW17" s="300"/>
      <c r="DFX17" s="300"/>
      <c r="DFY17" s="300"/>
      <c r="DKA17" s="300"/>
      <c r="DKB17" s="300"/>
      <c r="DKC17" s="300"/>
      <c r="DKD17" s="300"/>
      <c r="DKE17" s="300"/>
      <c r="DKF17" s="300"/>
      <c r="DOH17" s="300"/>
      <c r="DOI17" s="300"/>
      <c r="DOJ17" s="300"/>
      <c r="DOK17" s="300"/>
      <c r="DOL17" s="300"/>
      <c r="DOM17" s="300"/>
      <c r="DSO17" s="300"/>
      <c r="DSP17" s="300"/>
      <c r="DSQ17" s="300"/>
      <c r="DSR17" s="300"/>
      <c r="DSS17" s="300"/>
      <c r="DST17" s="300"/>
      <c r="DWV17" s="300"/>
      <c r="DWW17" s="300"/>
      <c r="DWX17" s="300"/>
      <c r="DWY17" s="300"/>
      <c r="DWZ17" s="300"/>
      <c r="DXA17" s="300"/>
      <c r="EBC17" s="300"/>
      <c r="EBD17" s="300"/>
      <c r="EBE17" s="300"/>
      <c r="EBF17" s="300"/>
      <c r="EBG17" s="300"/>
      <c r="EBH17" s="300"/>
      <c r="EFJ17" s="300"/>
      <c r="EFK17" s="300"/>
      <c r="EFL17" s="300"/>
      <c r="EFM17" s="300"/>
      <c r="EFN17" s="300"/>
      <c r="EFO17" s="300"/>
      <c r="EJQ17" s="300"/>
      <c r="EJR17" s="300"/>
      <c r="EJS17" s="300"/>
      <c r="EJT17" s="300"/>
      <c r="EJU17" s="300"/>
      <c r="EJV17" s="300"/>
      <c r="ENX17" s="300"/>
      <c r="ENY17" s="300"/>
      <c r="ENZ17" s="300"/>
      <c r="EOA17" s="300"/>
      <c r="EOB17" s="300"/>
      <c r="EOC17" s="300"/>
      <c r="ESE17" s="300"/>
      <c r="ESF17" s="300"/>
      <c r="ESG17" s="300"/>
      <c r="ESH17" s="300"/>
      <c r="ESI17" s="300"/>
      <c r="ESJ17" s="300"/>
      <c r="EWL17" s="300"/>
      <c r="EWM17" s="300"/>
      <c r="EWN17" s="300"/>
      <c r="EWO17" s="300"/>
      <c r="EWP17" s="300"/>
      <c r="EWQ17" s="300"/>
      <c r="FAS17" s="300"/>
      <c r="FAT17" s="300"/>
      <c r="FAU17" s="300"/>
      <c r="FAV17" s="300"/>
      <c r="FAW17" s="300"/>
      <c r="FAX17" s="300"/>
      <c r="FEZ17" s="300"/>
      <c r="FFA17" s="300"/>
      <c r="FFB17" s="300"/>
      <c r="FFC17" s="300"/>
      <c r="FFD17" s="300"/>
      <c r="FFE17" s="300"/>
      <c r="FJG17" s="300"/>
      <c r="FJH17" s="300"/>
      <c r="FJI17" s="300"/>
      <c r="FJJ17" s="300"/>
      <c r="FJK17" s="300"/>
      <c r="FJL17" s="300"/>
      <c r="FNN17" s="300"/>
      <c r="FNO17" s="300"/>
      <c r="FNP17" s="300"/>
      <c r="FNQ17" s="300"/>
      <c r="FNR17" s="300"/>
      <c r="FNS17" s="300"/>
      <c r="FRU17" s="300"/>
      <c r="FRV17" s="300"/>
      <c r="FRW17" s="300"/>
      <c r="FRX17" s="300"/>
      <c r="FRY17" s="300"/>
      <c r="FRZ17" s="300"/>
      <c r="FWB17" s="300"/>
      <c r="FWC17" s="300"/>
      <c r="FWD17" s="300"/>
      <c r="FWE17" s="300"/>
      <c r="FWF17" s="300"/>
      <c r="FWG17" s="300"/>
      <c r="GAI17" s="300"/>
      <c r="GAJ17" s="300"/>
      <c r="GAK17" s="300"/>
      <c r="GAL17" s="300"/>
      <c r="GAM17" s="300"/>
      <c r="GAN17" s="300"/>
      <c r="GEP17" s="300"/>
      <c r="GEQ17" s="300"/>
      <c r="GER17" s="300"/>
      <c r="GES17" s="300"/>
      <c r="GET17" s="300"/>
      <c r="GEU17" s="300"/>
      <c r="GIW17" s="300"/>
      <c r="GIX17" s="300"/>
      <c r="GIY17" s="300"/>
      <c r="GIZ17" s="300"/>
      <c r="GJA17" s="300"/>
      <c r="GJB17" s="300"/>
      <c r="GND17" s="300"/>
      <c r="GNE17" s="300"/>
      <c r="GNF17" s="300"/>
      <c r="GNG17" s="300"/>
      <c r="GNH17" s="300"/>
      <c r="GNI17" s="300"/>
      <c r="GRK17" s="300"/>
      <c r="GRL17" s="300"/>
      <c r="GRM17" s="300"/>
      <c r="GRN17" s="300"/>
      <c r="GRO17" s="300"/>
      <c r="GRP17" s="300"/>
      <c r="GVR17" s="300"/>
      <c r="GVS17" s="300"/>
      <c r="GVT17" s="300"/>
      <c r="GVU17" s="300"/>
      <c r="GVV17" s="300"/>
      <c r="GVW17" s="300"/>
      <c r="GZY17" s="300"/>
      <c r="GZZ17" s="300"/>
      <c r="HAA17" s="300"/>
      <c r="HAB17" s="300"/>
      <c r="HAC17" s="300"/>
      <c r="HAD17" s="300"/>
      <c r="HEF17" s="300"/>
      <c r="HEG17" s="300"/>
      <c r="HEH17" s="300"/>
      <c r="HEI17" s="300"/>
      <c r="HEJ17" s="300"/>
      <c r="HEK17" s="300"/>
      <c r="HIM17" s="300"/>
      <c r="HIN17" s="300"/>
      <c r="HIO17" s="300"/>
      <c r="HIP17" s="300"/>
      <c r="HIQ17" s="300"/>
      <c r="HIR17" s="300"/>
      <c r="HMT17" s="300"/>
      <c r="HMU17" s="300"/>
      <c r="HMV17" s="300"/>
      <c r="HMW17" s="300"/>
      <c r="HMX17" s="300"/>
      <c r="HMY17" s="300"/>
      <c r="HRA17" s="300"/>
      <c r="HRB17" s="300"/>
      <c r="HRC17" s="300"/>
      <c r="HRD17" s="300"/>
      <c r="HRE17" s="300"/>
      <c r="HRF17" s="300"/>
      <c r="HVH17" s="300"/>
      <c r="HVI17" s="300"/>
      <c r="HVJ17" s="300"/>
      <c r="HVK17" s="300"/>
      <c r="HVL17" s="300"/>
      <c r="HVM17" s="300"/>
      <c r="HZO17" s="300"/>
      <c r="HZP17" s="300"/>
      <c r="HZQ17" s="300"/>
      <c r="HZR17" s="300"/>
      <c r="HZS17" s="300"/>
      <c r="HZT17" s="300"/>
      <c r="IDV17" s="300"/>
      <c r="IDW17" s="300"/>
      <c r="IDX17" s="300"/>
      <c r="IDY17" s="300"/>
      <c r="IDZ17" s="300"/>
      <c r="IEA17" s="300"/>
      <c r="IIC17" s="300"/>
      <c r="IID17" s="300"/>
      <c r="IIE17" s="300"/>
      <c r="IIF17" s="300"/>
      <c r="IIG17" s="300"/>
      <c r="IIH17" s="300"/>
      <c r="IMJ17" s="300"/>
      <c r="IMK17" s="300"/>
      <c r="IML17" s="300"/>
      <c r="IMM17" s="300"/>
      <c r="IMN17" s="300"/>
      <c r="IMO17" s="300"/>
      <c r="IQQ17" s="300"/>
      <c r="IQR17" s="300"/>
      <c r="IQS17" s="300"/>
      <c r="IQT17" s="300"/>
      <c r="IQU17" s="300"/>
      <c r="IQV17" s="300"/>
      <c r="IUX17" s="300"/>
      <c r="IUY17" s="300"/>
      <c r="IUZ17" s="300"/>
      <c r="IVA17" s="300"/>
      <c r="IVB17" s="300"/>
      <c r="IVC17" s="300"/>
      <c r="IZE17" s="300"/>
      <c r="IZF17" s="300"/>
      <c r="IZG17" s="300"/>
      <c r="IZH17" s="300"/>
      <c r="IZI17" s="300"/>
      <c r="IZJ17" s="300"/>
      <c r="JDL17" s="300"/>
      <c r="JDM17" s="300"/>
      <c r="JDN17" s="300"/>
      <c r="JDO17" s="300"/>
      <c r="JDP17" s="300"/>
      <c r="JDQ17" s="300"/>
      <c r="JHS17" s="300"/>
      <c r="JHT17" s="300"/>
      <c r="JHU17" s="300"/>
      <c r="JHV17" s="300"/>
      <c r="JHW17" s="300"/>
      <c r="JHX17" s="300"/>
      <c r="JLZ17" s="300"/>
      <c r="JMA17" s="300"/>
      <c r="JMB17" s="300"/>
      <c r="JMC17" s="300"/>
      <c r="JMD17" s="300"/>
      <c r="JME17" s="300"/>
      <c r="JQG17" s="300"/>
      <c r="JQH17" s="300"/>
      <c r="JQI17" s="300"/>
      <c r="JQJ17" s="300"/>
      <c r="JQK17" s="300"/>
      <c r="JQL17" s="300"/>
      <c r="JUN17" s="300"/>
      <c r="JUO17" s="300"/>
      <c r="JUP17" s="300"/>
      <c r="JUQ17" s="300"/>
      <c r="JUR17" s="300"/>
      <c r="JUS17" s="300"/>
      <c r="JYU17" s="300"/>
      <c r="JYV17" s="300"/>
      <c r="JYW17" s="300"/>
      <c r="JYX17" s="300"/>
      <c r="JYY17" s="300"/>
      <c r="JYZ17" s="300"/>
      <c r="KDB17" s="300"/>
      <c r="KDC17" s="300"/>
      <c r="KDD17" s="300"/>
      <c r="KDE17" s="300"/>
      <c r="KDF17" s="300"/>
      <c r="KDG17" s="300"/>
      <c r="KHI17" s="300"/>
      <c r="KHJ17" s="300"/>
      <c r="KHK17" s="300"/>
      <c r="KHL17" s="300"/>
      <c r="KHM17" s="300"/>
      <c r="KHN17" s="300"/>
      <c r="KLP17" s="300"/>
      <c r="KLQ17" s="300"/>
      <c r="KLR17" s="300"/>
      <c r="KLS17" s="300"/>
      <c r="KLT17" s="300"/>
      <c r="KLU17" s="300"/>
      <c r="KPW17" s="300"/>
      <c r="KPX17" s="300"/>
      <c r="KPY17" s="300"/>
      <c r="KPZ17" s="300"/>
      <c r="KQA17" s="300"/>
      <c r="KQB17" s="300"/>
      <c r="KUD17" s="300"/>
      <c r="KUE17" s="300"/>
      <c r="KUF17" s="300"/>
      <c r="KUG17" s="300"/>
      <c r="KUH17" s="300"/>
      <c r="KUI17" s="300"/>
      <c r="KYK17" s="300"/>
      <c r="KYL17" s="300"/>
      <c r="KYM17" s="300"/>
      <c r="KYN17" s="300"/>
      <c r="KYO17" s="300"/>
      <c r="KYP17" s="300"/>
      <c r="LCR17" s="300"/>
      <c r="LCS17" s="300"/>
      <c r="LCT17" s="300"/>
      <c r="LCU17" s="300"/>
      <c r="LCV17" s="300"/>
      <c r="LCW17" s="300"/>
      <c r="LGY17" s="300"/>
      <c r="LGZ17" s="300"/>
      <c r="LHA17" s="300"/>
      <c r="LHB17" s="300"/>
      <c r="LHC17" s="300"/>
      <c r="LHD17" s="300"/>
      <c r="LLF17" s="300"/>
      <c r="LLG17" s="300"/>
      <c r="LLH17" s="300"/>
      <c r="LLI17" s="300"/>
      <c r="LLJ17" s="300"/>
      <c r="LLK17" s="300"/>
      <c r="LPM17" s="300"/>
      <c r="LPN17" s="300"/>
      <c r="LPO17" s="300"/>
      <c r="LPP17" s="300"/>
      <c r="LPQ17" s="300"/>
      <c r="LPR17" s="300"/>
      <c r="LTT17" s="300"/>
      <c r="LTU17" s="300"/>
      <c r="LTV17" s="300"/>
      <c r="LTW17" s="300"/>
      <c r="LTX17" s="300"/>
      <c r="LTY17" s="300"/>
      <c r="LYA17" s="300"/>
      <c r="LYB17" s="300"/>
      <c r="LYC17" s="300"/>
      <c r="LYD17" s="300"/>
      <c r="LYE17" s="300"/>
      <c r="LYF17" s="300"/>
      <c r="MCH17" s="300"/>
      <c r="MCI17" s="300"/>
      <c r="MCJ17" s="300"/>
      <c r="MCK17" s="300"/>
      <c r="MCL17" s="300"/>
      <c r="MCM17" s="300"/>
      <c r="MGO17" s="300"/>
      <c r="MGP17" s="300"/>
      <c r="MGQ17" s="300"/>
      <c r="MGR17" s="300"/>
      <c r="MGS17" s="300"/>
      <c r="MGT17" s="300"/>
      <c r="MKV17" s="300"/>
      <c r="MKW17" s="300"/>
      <c r="MKX17" s="300"/>
      <c r="MKY17" s="300"/>
      <c r="MKZ17" s="300"/>
      <c r="MLA17" s="300"/>
      <c r="MPC17" s="300"/>
      <c r="MPD17" s="300"/>
      <c r="MPE17" s="300"/>
      <c r="MPF17" s="300"/>
      <c r="MPG17" s="300"/>
      <c r="MPH17" s="300"/>
      <c r="MTJ17" s="300"/>
      <c r="MTK17" s="300"/>
      <c r="MTL17" s="300"/>
      <c r="MTM17" s="300"/>
      <c r="MTN17" s="300"/>
      <c r="MTO17" s="300"/>
      <c r="MXQ17" s="300"/>
      <c r="MXR17" s="300"/>
      <c r="MXS17" s="300"/>
      <c r="MXT17" s="300"/>
      <c r="MXU17" s="300"/>
      <c r="MXV17" s="300"/>
      <c r="NBX17" s="300"/>
      <c r="NBY17" s="300"/>
      <c r="NBZ17" s="300"/>
      <c r="NCA17" s="300"/>
      <c r="NCB17" s="300"/>
      <c r="NCC17" s="300"/>
      <c r="NGE17" s="300"/>
      <c r="NGF17" s="300"/>
      <c r="NGG17" s="300"/>
      <c r="NGH17" s="300"/>
      <c r="NGI17" s="300"/>
      <c r="NGJ17" s="300"/>
      <c r="NKL17" s="300"/>
      <c r="NKM17" s="300"/>
      <c r="NKN17" s="300"/>
      <c r="NKO17" s="300"/>
      <c r="NKP17" s="300"/>
      <c r="NKQ17" s="300"/>
      <c r="NOS17" s="300"/>
      <c r="NOT17" s="300"/>
      <c r="NOU17" s="300"/>
      <c r="NOV17" s="300"/>
      <c r="NOW17" s="300"/>
      <c r="NOX17" s="300"/>
      <c r="NSZ17" s="300"/>
      <c r="NTA17" s="300"/>
      <c r="NTB17" s="300"/>
      <c r="NTC17" s="300"/>
      <c r="NTD17" s="300"/>
      <c r="NTE17" s="300"/>
      <c r="NXG17" s="300"/>
      <c r="NXH17" s="300"/>
      <c r="NXI17" s="300"/>
      <c r="NXJ17" s="300"/>
      <c r="NXK17" s="300"/>
      <c r="NXL17" s="300"/>
      <c r="OBN17" s="300"/>
      <c r="OBO17" s="300"/>
      <c r="OBP17" s="300"/>
      <c r="OBQ17" s="300"/>
      <c r="OBR17" s="300"/>
      <c r="OBS17" s="300"/>
      <c r="OFU17" s="300"/>
      <c r="OFV17" s="300"/>
      <c r="OFW17" s="300"/>
      <c r="OFX17" s="300"/>
      <c r="OFY17" s="300"/>
      <c r="OFZ17" s="300"/>
      <c r="OKB17" s="300"/>
      <c r="OKC17" s="300"/>
      <c r="OKD17" s="300"/>
      <c r="OKE17" s="300"/>
      <c r="OKF17" s="300"/>
      <c r="OKG17" s="300"/>
      <c r="OOI17" s="300"/>
      <c r="OOJ17" s="300"/>
      <c r="OOK17" s="300"/>
      <c r="OOL17" s="300"/>
      <c r="OOM17" s="300"/>
      <c r="OON17" s="300"/>
      <c r="OSP17" s="300"/>
      <c r="OSQ17" s="300"/>
      <c r="OSR17" s="300"/>
      <c r="OSS17" s="300"/>
      <c r="OST17" s="300"/>
      <c r="OSU17" s="300"/>
      <c r="OWW17" s="300"/>
      <c r="OWX17" s="300"/>
      <c r="OWY17" s="300"/>
      <c r="OWZ17" s="300"/>
      <c r="OXA17" s="300"/>
      <c r="OXB17" s="300"/>
      <c r="PBD17" s="300"/>
      <c r="PBE17" s="300"/>
      <c r="PBF17" s="300"/>
      <c r="PBG17" s="300"/>
      <c r="PBH17" s="300"/>
      <c r="PBI17" s="300"/>
      <c r="PFK17" s="300"/>
      <c r="PFL17" s="300"/>
      <c r="PFM17" s="300"/>
      <c r="PFN17" s="300"/>
      <c r="PFO17" s="300"/>
      <c r="PFP17" s="300"/>
      <c r="PJR17" s="300"/>
      <c r="PJS17" s="300"/>
      <c r="PJT17" s="300"/>
      <c r="PJU17" s="300"/>
      <c r="PJV17" s="300"/>
      <c r="PJW17" s="300"/>
      <c r="PNY17" s="300"/>
      <c r="PNZ17" s="300"/>
      <c r="POA17" s="300"/>
      <c r="POB17" s="300"/>
      <c r="POC17" s="300"/>
      <c r="POD17" s="300"/>
      <c r="PSF17" s="300"/>
      <c r="PSG17" s="300"/>
      <c r="PSH17" s="300"/>
      <c r="PSI17" s="300"/>
      <c r="PSJ17" s="300"/>
      <c r="PSK17" s="300"/>
    </row>
    <row r="18" spans="1:998 1104:1997 2103:2996 3102:3995 4101:5105 5211:6104 6210:7103 7209:8102 8208:9212 9318:10211 10317:11210 11316:11321" x14ac:dyDescent="0.25">
      <c r="A18" s="302">
        <f>Setup!E14+100</f>
        <v>105</v>
      </c>
      <c r="B18" s="297">
        <f>VLOOKUP(C18,CX18:CY22,2,FALSE)</f>
        <v>1</v>
      </c>
      <c r="C18" s="298" t="str">
        <f>Setup!D14</f>
        <v>Brazil</v>
      </c>
      <c r="D18" s="297">
        <f>SUMPRODUCT((DA3:DA105=C18)*(DE3:DE105="W"))+SUMPRODUCT((DD3:DD105=C18)*(DF3:DF105="W"))</f>
        <v>0</v>
      </c>
      <c r="E18" s="297">
        <f>SUMPRODUCT((DA3:DA105=C18)*(DE3:DE105="D"))+SUMPRODUCT((DD3:DD105=C18)*(DF3:DF105="D"))</f>
        <v>0</v>
      </c>
      <c r="F18" s="297">
        <f>SUMPRODUCT((DA3:DA105=C18)*(DE3:DE105="L"))+SUMPRODUCT((DD3:DD105=C18)*(DF3:DF105="L"))</f>
        <v>0</v>
      </c>
      <c r="G18" s="297">
        <f>SUMIF(DA3:DA123,C18,DB3:DB123)+SUMIF(DD3:DD123,C18,DC3:DC123)</f>
        <v>0</v>
      </c>
      <c r="H18" s="297">
        <f>SUMIF(DD3:DD123,C18,DB3:DB123)+SUMIF(DA3:DA123,C18,DC3:DC123)</f>
        <v>0</v>
      </c>
      <c r="I18" s="297">
        <f t="shared" ref="I18:I21" si="23">G18-H18+1000</f>
        <v>1000</v>
      </c>
      <c r="J18" s="297">
        <f t="shared" ref="J18:J21" si="24">D18*3+E18*1</f>
        <v>0</v>
      </c>
      <c r="K18" s="297">
        <f>IF(Setup!F14&lt;&gt;"",Setup!F14,-A18)</f>
        <v>-105</v>
      </c>
      <c r="L18" s="297">
        <f>IF(COUNTIF(J18:J22,4)&lt;&gt;4,RANK(J18,J18:J22),J97)</f>
        <v>1</v>
      </c>
      <c r="N18" s="297">
        <f>SUMPRODUCT((L18:L21=L18)*(K18:K21&lt;K18))+L18</f>
        <v>4</v>
      </c>
      <c r="O18" s="298" t="str">
        <f>INDEX(C18:C22,MATCH(1,N18:N22,0),0)</f>
        <v>Haiti</v>
      </c>
      <c r="P18" s="297">
        <f>INDEX(L18:L22,MATCH(O18,C18:C22,0),0)</f>
        <v>1</v>
      </c>
      <c r="Q18" s="297" t="str">
        <f>IF(P19=1,O18,"")</f>
        <v>Haiti</v>
      </c>
      <c r="R18" s="297" t="str">
        <f>IF(P20=2,O19,"")</f>
        <v/>
      </c>
      <c r="S18" s="297" t="str">
        <f>IF(P21=3,O20,"")</f>
        <v/>
      </c>
      <c r="T18" s="297" t="str">
        <f>IF(P22=4,O21,"")</f>
        <v/>
      </c>
      <c r="V18" s="297" t="str">
        <f>IF(Q18&lt;&gt;"",Q18,"")</f>
        <v>Haiti</v>
      </c>
      <c r="W18" s="297">
        <f>SUMPRODUCT((DA3:DA105=V18)*(DD3:DD105=V19)*(DE3:DE105="W"))+SUMPRODUCT((DA3:DA105=V18)*(DD3:DD105=V20)*(DE3:DE105="W"))+SUMPRODUCT((DA3:DA105=V18)*(DD3:DD105=V21)*(DE3:DE105="W"))+SUMPRODUCT((DA3:DA105=V18)*(DD3:DD105=V22)*(DE3:DE105="W"))+SUMPRODUCT((DA3:DA105=V19)*(DD3:DD105=V18)*(DF3:DF105="W"))+SUMPRODUCT((DA3:DA105=V20)*(DD3:DD105=V18)*(DF3:DF105="W"))+SUMPRODUCT((DA3:DA105=V21)*(DD3:DD105=V18)*(DF3:DF105="W"))+SUMPRODUCT((DA3:DA105=V22)*(DD3:DD105=V18)*(DF3:DF105="W"))</f>
        <v>0</v>
      </c>
      <c r="X18" s="297">
        <f>SUMPRODUCT((DA3:DA105=V18)*(DD3:DD105=V19)*(DE3:DE105="D"))+SUMPRODUCT((DA3:DA105=V18)*(DD3:DD105=V20)*(DE3:DE105="D"))+SUMPRODUCT((DA3:DA105=V18)*(DD3:DD105=V21)*(DE3:DE105="D"))+SUMPRODUCT((DA3:DA105=V18)*(DD3:DD105=V22)*(DE3:DE105="D"))+SUMPRODUCT((DA3:DA105=V19)*(DD3:DD105=V18)*(DE3:DE105="D"))+SUMPRODUCT((DA3:DA105=V20)*(DD3:DD105=V18)*(DE3:DE105="D"))+SUMPRODUCT((DA3:DA105=V21)*(DD3:DD105=V18)*(DE3:DE105="D"))+SUMPRODUCT((DA3:DA105=V22)*(DD3:DD105=V18)*(DE3:DE105="D"))</f>
        <v>0</v>
      </c>
      <c r="Y18" s="297">
        <f>SUMPRODUCT((DA3:DA105=V18)*(DD3:DD105=V19)*(DE3:DE105="L"))+SUMPRODUCT((DA3:DA105=V18)*(DD3:DD105=V20)*(DE3:DE105="L"))+SUMPRODUCT((DA3:DA105=V18)*(DD3:DD105=V21)*(DE3:DE105="L"))+SUMPRODUCT((DA3:DA105=V18)*(DD3:DD105=V22)*(DE3:DE105="L"))+SUMPRODUCT((DA3:DA105=V19)*(DD3:DD105=V18)*(DF3:DF105="L"))+SUMPRODUCT((DA3:DA105=V20)*(DD3:DD105=V18)*(DF3:DF105="L"))+SUMPRODUCT((DA3:DA105=V21)*(DD3:DD105=V18)*(DF3:DF105="L"))+SUMPRODUCT((DA3:DA105=V22)*(DD3:DD105=V18)*(DF3:DF105="L"))</f>
        <v>0</v>
      </c>
      <c r="Z18" s="297">
        <f>SUMPRODUCT((DA3:DA105=V18)*(DD3:DD105=V19)*DB3:DB105)+SUMPRODUCT((DA3:DA105=V18)*(DD3:DD105=V20)*DB3:DB105)+SUMPRODUCT((DA3:DA105=V18)*(DD3:DD105=V21)*DB3:DB105)+SUMPRODUCT((DA3:DA105=V18)*(DD3:DD105=V22)*DB3:DB105)+SUMPRODUCT((DA3:DA105=V19)*(DD3:DD105=V18)*DC3:DC105)+SUMPRODUCT((DA3:DA105=V20)*(DD3:DD105=V18)*DC3:DC105)+SUMPRODUCT((DA3:DA105=V21)*(DD3:DD105=V18)*DC3:DC105)+SUMPRODUCT((DA3:DA105=V22)*(DD3:DD105=V18)*DC3:DC105)</f>
        <v>0</v>
      </c>
      <c r="AA18" s="297">
        <f>SUMPRODUCT((DA3:DA105=V18)*(DD3:DD105=V19)*DC3:DC105)+SUMPRODUCT((DA3:DA105=V18)*(DD3:DD105=V20)*DC3:DC105)+SUMPRODUCT((DA3:DA105=V18)*(DD3:DD105=V21)*DC3:DC105)+SUMPRODUCT((DA3:DA105=V18)*(DD3:DD105=V22)*DC3:DC105)+SUMPRODUCT((DA3:DA105=V19)*(DD3:DD105=V18)*DB3:DB105)+SUMPRODUCT((DA3:DA105=V20)*(DD3:DD105=V18)*DB3:DB105)+SUMPRODUCT((DA3:DA105=V21)*(DD3:DD105=V18)*DB3:DB105)+SUMPRODUCT((DA3:DA105=V22)*(DD3:DD105=V18)*DB3:DB105)</f>
        <v>0</v>
      </c>
      <c r="AB18" s="297">
        <f>Z18-AA18+1000</f>
        <v>1000</v>
      </c>
      <c r="AC18" s="297">
        <f t="shared" ref="AC18:AC21" si="25">IF(V18&lt;&gt;"",W18*3+X18*1,"")</f>
        <v>0</v>
      </c>
      <c r="AD18" s="297">
        <f>IF(V18&lt;&gt;"",VLOOKUP(V18,C4:I52,7,FALSE),"")</f>
        <v>1000</v>
      </c>
      <c r="AE18" s="297">
        <f>IF(V18&lt;&gt;"",VLOOKUP(V18,C4:I52,5,FALSE),"")</f>
        <v>0</v>
      </c>
      <c r="AF18" s="297">
        <f>IF(V18&lt;&gt;"",VLOOKUP(V18,C4:K52,9,FALSE),"")</f>
        <v>-183</v>
      </c>
      <c r="AG18" s="297">
        <f t="shared" ref="AG18:AG21" si="26">AC18</f>
        <v>0</v>
      </c>
      <c r="AH18" s="297">
        <f>IF(V18&lt;&gt;"",RANK(AG18,AG18:AG22),"")</f>
        <v>1</v>
      </c>
      <c r="AI18" s="297">
        <f>IF(V18&lt;&gt;"",SUMPRODUCT((AG18:AG22=AG18)*(AB18:AB22&gt;AB18)),"")</f>
        <v>0</v>
      </c>
      <c r="AJ18" s="297">
        <f>IF(V18&lt;&gt;"",SUMPRODUCT((AG18:AG22=AG18)*(AB18:AB22=AB18)*(Z18:Z22&gt;Z18)),"")</f>
        <v>0</v>
      </c>
      <c r="AK18" s="297">
        <f>IF(V18&lt;&gt;"",SUMPRODUCT((AG18:AG22=AG18)*(AB18:AB22=AB18)*(Z18:Z22=Z18)*(AD18:AD22&gt;AD18)),"")</f>
        <v>0</v>
      </c>
      <c r="AL18" s="297">
        <f>IF(V18&lt;&gt;"",SUMPRODUCT((AG18:AG22=AG18)*(AB18:AB22=AB18)*(Z18:Z22=Z18)*(AD18:AD22=AD18)*(AE18:AE22&gt;AE18)),"")</f>
        <v>0</v>
      </c>
      <c r="AM18" s="297">
        <f>IF(V18&lt;&gt;"",SUMPRODUCT((AG18:AG22=AG18)*(AB18:AB22=AB18)*(Z18:Z22=Z18)*(AD18:AD22=AD18)*(AE18:AE22=AE18)*(AF18:AF22&gt;AF18)),"")</f>
        <v>3</v>
      </c>
      <c r="AN18" s="297">
        <f>IF(V18&lt;&gt;"",IF(SUM(X18:X21)=12,SUM(AH18:AM18),IF(AN97&lt;&gt;"",IF(U96=3,AN97,AN97+U96),SUM(AH18:AM18))),"")</f>
        <v>4</v>
      </c>
      <c r="AO18" s="297" t="str">
        <f>IF(V18&lt;&gt;"",INDEX(V18:V22,MATCH(1,AN18:AN22,0),0),"")</f>
        <v>Brazil</v>
      </c>
      <c r="CX18" s="297" t="str">
        <f>IF(AO18&lt;&gt;"",AO18,O18)</f>
        <v>Brazil</v>
      </c>
      <c r="CY18" s="297">
        <v>1</v>
      </c>
      <c r="CZ18" s="297">
        <v>16</v>
      </c>
      <c r="DA18" s="300" t="str">
        <f>Matches!F23</f>
        <v>Belgium</v>
      </c>
      <c r="DB18" s="300">
        <f>IF(DA2&lt;&gt;"",IF(AND(Matches!H23&lt;&gt;"",Matches!I23&lt;&gt;""),Matches!H23,0),"")</f>
        <v>0</v>
      </c>
      <c r="DC18" s="300">
        <f>IF(DA2&lt;&gt;"",IF(AND(Matches!H23&lt;&gt;"",Matches!I23&lt;&gt;""),Matches!I23,0),"")</f>
        <v>0</v>
      </c>
      <c r="DD18" s="300" t="str">
        <f>Matches!K23</f>
        <v>Egypt</v>
      </c>
      <c r="DE18" s="300" t="str">
        <f>IF(AND(Matches!H23&lt;&gt;"",Matches!I23&lt;&gt;""),IF(DB18&gt;DC18,"W",IF(DB18=DC18,"D","L")),"")</f>
        <v/>
      </c>
      <c r="DF18" s="300" t="str">
        <f t="shared" si="0"/>
        <v/>
      </c>
      <c r="HH18" s="300"/>
      <c r="HI18" s="300"/>
      <c r="HJ18" s="300"/>
      <c r="HK18" s="300"/>
      <c r="HL18" s="300"/>
      <c r="HM18" s="300"/>
      <c r="LO18" s="300"/>
      <c r="LP18" s="300"/>
      <c r="LQ18" s="300"/>
      <c r="LR18" s="300"/>
      <c r="LS18" s="300"/>
      <c r="LT18" s="300"/>
      <c r="PV18" s="300"/>
      <c r="PW18" s="300"/>
      <c r="PX18" s="300"/>
      <c r="PY18" s="300"/>
      <c r="PZ18" s="300"/>
      <c r="QA18" s="300"/>
      <c r="UC18" s="300"/>
      <c r="UD18" s="300"/>
      <c r="UE18" s="300"/>
      <c r="UF18" s="300"/>
      <c r="UG18" s="300"/>
      <c r="UH18" s="300"/>
      <c r="YJ18" s="300"/>
      <c r="YK18" s="300"/>
      <c r="YL18" s="300"/>
      <c r="YM18" s="300"/>
      <c r="YN18" s="300"/>
      <c r="YO18" s="300"/>
      <c r="ACQ18" s="300"/>
      <c r="ACR18" s="300"/>
      <c r="ACS18" s="300"/>
      <c r="ACT18" s="300"/>
      <c r="ACU18" s="300"/>
      <c r="ACV18" s="300"/>
      <c r="AGX18" s="300"/>
      <c r="AGY18" s="300"/>
      <c r="AGZ18" s="300"/>
      <c r="AHA18" s="300"/>
      <c r="AHB18" s="300"/>
      <c r="AHC18" s="300"/>
      <c r="ALE18" s="300"/>
      <c r="ALF18" s="300"/>
      <c r="ALG18" s="300"/>
      <c r="ALH18" s="300"/>
      <c r="ALI18" s="300"/>
      <c r="ALJ18" s="300"/>
      <c r="APL18" s="300"/>
      <c r="APM18" s="300"/>
      <c r="APN18" s="300"/>
      <c r="APO18" s="300"/>
      <c r="APP18" s="300"/>
      <c r="APQ18" s="300"/>
      <c r="ATS18" s="300"/>
      <c r="ATT18" s="300"/>
      <c r="ATU18" s="300"/>
      <c r="ATV18" s="300"/>
      <c r="ATW18" s="300"/>
      <c r="ATX18" s="300"/>
      <c r="AXZ18" s="300"/>
      <c r="AYA18" s="300"/>
      <c r="AYB18" s="300"/>
      <c r="AYC18" s="300"/>
      <c r="AYD18" s="300"/>
      <c r="AYE18" s="300"/>
      <c r="BCG18" s="300"/>
      <c r="BCH18" s="300"/>
      <c r="BCI18" s="300"/>
      <c r="BCJ18" s="300"/>
      <c r="BCK18" s="300"/>
      <c r="BCL18" s="300"/>
      <c r="BGN18" s="300"/>
      <c r="BGO18" s="300"/>
      <c r="BGP18" s="300"/>
      <c r="BGQ18" s="300"/>
      <c r="BGR18" s="300"/>
      <c r="BGS18" s="300"/>
      <c r="BKU18" s="300"/>
      <c r="BKV18" s="300"/>
      <c r="BKW18" s="300"/>
      <c r="BKX18" s="300"/>
      <c r="BKY18" s="300"/>
      <c r="BKZ18" s="300"/>
      <c r="BPB18" s="300"/>
      <c r="BPC18" s="300"/>
      <c r="BPD18" s="300"/>
      <c r="BPE18" s="300"/>
      <c r="BPF18" s="300"/>
      <c r="BPG18" s="300"/>
      <c r="BTI18" s="300"/>
      <c r="BTJ18" s="300"/>
      <c r="BTK18" s="300"/>
      <c r="BTL18" s="300"/>
      <c r="BTM18" s="300"/>
      <c r="BTN18" s="300"/>
      <c r="BXP18" s="300"/>
      <c r="BXQ18" s="300"/>
      <c r="BXR18" s="300"/>
      <c r="BXS18" s="300"/>
      <c r="BXT18" s="300"/>
      <c r="BXU18" s="300"/>
      <c r="CBW18" s="300"/>
      <c r="CBX18" s="300"/>
      <c r="CBY18" s="300"/>
      <c r="CBZ18" s="300"/>
      <c r="CCA18" s="300"/>
      <c r="CCB18" s="300"/>
      <c r="CGD18" s="300"/>
      <c r="CGE18" s="300"/>
      <c r="CGF18" s="300"/>
      <c r="CGG18" s="300"/>
      <c r="CGH18" s="300"/>
      <c r="CGI18" s="300"/>
      <c r="CKK18" s="300"/>
      <c r="CKL18" s="300"/>
      <c r="CKM18" s="300"/>
      <c r="CKN18" s="300"/>
      <c r="CKO18" s="300"/>
      <c r="CKP18" s="300"/>
      <c r="COR18" s="300"/>
      <c r="COS18" s="300"/>
      <c r="COT18" s="300"/>
      <c r="COU18" s="300"/>
      <c r="COV18" s="300"/>
      <c r="COW18" s="300"/>
      <c r="CSY18" s="300"/>
      <c r="CSZ18" s="300"/>
      <c r="CTA18" s="300"/>
      <c r="CTB18" s="300"/>
      <c r="CTC18" s="300"/>
      <c r="CTD18" s="300"/>
      <c r="CXF18" s="300"/>
      <c r="CXG18" s="300"/>
      <c r="CXH18" s="300"/>
      <c r="CXI18" s="300"/>
      <c r="CXJ18" s="300"/>
      <c r="CXK18" s="300"/>
      <c r="DBM18" s="300"/>
      <c r="DBN18" s="300"/>
      <c r="DBO18" s="300"/>
      <c r="DBP18" s="300"/>
      <c r="DBQ18" s="300"/>
      <c r="DBR18" s="300"/>
      <c r="DFT18" s="300"/>
      <c r="DFU18" s="300"/>
      <c r="DFV18" s="300"/>
      <c r="DFW18" s="300"/>
      <c r="DFX18" s="300"/>
      <c r="DFY18" s="300"/>
      <c r="DKA18" s="300"/>
      <c r="DKB18" s="300"/>
      <c r="DKC18" s="300"/>
      <c r="DKD18" s="300"/>
      <c r="DKE18" s="300"/>
      <c r="DKF18" s="300"/>
      <c r="DOH18" s="300"/>
      <c r="DOI18" s="300"/>
      <c r="DOJ18" s="300"/>
      <c r="DOK18" s="300"/>
      <c r="DOL18" s="300"/>
      <c r="DOM18" s="300"/>
      <c r="DSO18" s="300"/>
      <c r="DSP18" s="300"/>
      <c r="DSQ18" s="300"/>
      <c r="DSR18" s="300"/>
      <c r="DSS18" s="300"/>
      <c r="DST18" s="300"/>
      <c r="DWV18" s="300"/>
      <c r="DWW18" s="300"/>
      <c r="DWX18" s="300"/>
      <c r="DWY18" s="300"/>
      <c r="DWZ18" s="300"/>
      <c r="DXA18" s="300"/>
      <c r="EBC18" s="300"/>
      <c r="EBD18" s="300"/>
      <c r="EBE18" s="300"/>
      <c r="EBF18" s="300"/>
      <c r="EBG18" s="300"/>
      <c r="EBH18" s="300"/>
      <c r="EFJ18" s="300"/>
      <c r="EFK18" s="300"/>
      <c r="EFL18" s="300"/>
      <c r="EFM18" s="300"/>
      <c r="EFN18" s="300"/>
      <c r="EFO18" s="300"/>
      <c r="EJQ18" s="300"/>
      <c r="EJR18" s="300"/>
      <c r="EJS18" s="300"/>
      <c r="EJT18" s="300"/>
      <c r="EJU18" s="300"/>
      <c r="EJV18" s="300"/>
      <c r="ENX18" s="300"/>
      <c r="ENY18" s="300"/>
      <c r="ENZ18" s="300"/>
      <c r="EOA18" s="300"/>
      <c r="EOB18" s="300"/>
      <c r="EOC18" s="300"/>
      <c r="ESE18" s="300"/>
      <c r="ESF18" s="300"/>
      <c r="ESG18" s="300"/>
      <c r="ESH18" s="300"/>
      <c r="ESI18" s="300"/>
      <c r="ESJ18" s="300"/>
      <c r="EWL18" s="300"/>
      <c r="EWM18" s="300"/>
      <c r="EWN18" s="300"/>
      <c r="EWO18" s="300"/>
      <c r="EWP18" s="300"/>
      <c r="EWQ18" s="300"/>
      <c r="FAS18" s="300"/>
      <c r="FAT18" s="300"/>
      <c r="FAU18" s="300"/>
      <c r="FAV18" s="300"/>
      <c r="FAW18" s="300"/>
      <c r="FAX18" s="300"/>
      <c r="FEZ18" s="300"/>
      <c r="FFA18" s="300"/>
      <c r="FFB18" s="300"/>
      <c r="FFC18" s="300"/>
      <c r="FFD18" s="300"/>
      <c r="FFE18" s="300"/>
      <c r="FJG18" s="300"/>
      <c r="FJH18" s="300"/>
      <c r="FJI18" s="300"/>
      <c r="FJJ18" s="300"/>
      <c r="FJK18" s="300"/>
      <c r="FJL18" s="300"/>
      <c r="FNN18" s="300"/>
      <c r="FNO18" s="300"/>
      <c r="FNP18" s="300"/>
      <c r="FNQ18" s="300"/>
      <c r="FNR18" s="300"/>
      <c r="FNS18" s="300"/>
      <c r="FRU18" s="300"/>
      <c r="FRV18" s="300"/>
      <c r="FRW18" s="300"/>
      <c r="FRX18" s="300"/>
      <c r="FRY18" s="300"/>
      <c r="FRZ18" s="300"/>
      <c r="FWB18" s="300"/>
      <c r="FWC18" s="300"/>
      <c r="FWD18" s="300"/>
      <c r="FWE18" s="300"/>
      <c r="FWF18" s="300"/>
      <c r="FWG18" s="300"/>
      <c r="GAI18" s="300"/>
      <c r="GAJ18" s="300"/>
      <c r="GAK18" s="300"/>
      <c r="GAL18" s="300"/>
      <c r="GAM18" s="300"/>
      <c r="GAN18" s="300"/>
      <c r="GEP18" s="300"/>
      <c r="GEQ18" s="300"/>
      <c r="GER18" s="300"/>
      <c r="GES18" s="300"/>
      <c r="GET18" s="300"/>
      <c r="GEU18" s="300"/>
      <c r="GIW18" s="300"/>
      <c r="GIX18" s="300"/>
      <c r="GIY18" s="300"/>
      <c r="GIZ18" s="300"/>
      <c r="GJA18" s="300"/>
      <c r="GJB18" s="300"/>
      <c r="GND18" s="300"/>
      <c r="GNE18" s="300"/>
      <c r="GNF18" s="300"/>
      <c r="GNG18" s="300"/>
      <c r="GNH18" s="300"/>
      <c r="GNI18" s="300"/>
      <c r="GRK18" s="300"/>
      <c r="GRL18" s="300"/>
      <c r="GRM18" s="300"/>
      <c r="GRN18" s="300"/>
      <c r="GRO18" s="300"/>
      <c r="GRP18" s="300"/>
      <c r="GVR18" s="300"/>
      <c r="GVS18" s="300"/>
      <c r="GVT18" s="300"/>
      <c r="GVU18" s="300"/>
      <c r="GVV18" s="300"/>
      <c r="GVW18" s="300"/>
      <c r="GZY18" s="300"/>
      <c r="GZZ18" s="300"/>
      <c r="HAA18" s="300"/>
      <c r="HAB18" s="300"/>
      <c r="HAC18" s="300"/>
      <c r="HAD18" s="300"/>
      <c r="HEF18" s="300"/>
      <c r="HEG18" s="300"/>
      <c r="HEH18" s="300"/>
      <c r="HEI18" s="300"/>
      <c r="HEJ18" s="300"/>
      <c r="HEK18" s="300"/>
      <c r="HIM18" s="300"/>
      <c r="HIN18" s="300"/>
      <c r="HIO18" s="300"/>
      <c r="HIP18" s="300"/>
      <c r="HIQ18" s="300"/>
      <c r="HIR18" s="300"/>
      <c r="HMT18" s="300"/>
      <c r="HMU18" s="300"/>
      <c r="HMV18" s="300"/>
      <c r="HMW18" s="300"/>
      <c r="HMX18" s="300"/>
      <c r="HMY18" s="300"/>
      <c r="HRA18" s="300"/>
      <c r="HRB18" s="300"/>
      <c r="HRC18" s="300"/>
      <c r="HRD18" s="300"/>
      <c r="HRE18" s="300"/>
      <c r="HRF18" s="300"/>
      <c r="HVH18" s="300"/>
      <c r="HVI18" s="300"/>
      <c r="HVJ18" s="300"/>
      <c r="HVK18" s="300"/>
      <c r="HVL18" s="300"/>
      <c r="HVM18" s="300"/>
      <c r="HZO18" s="300"/>
      <c r="HZP18" s="300"/>
      <c r="HZQ18" s="300"/>
      <c r="HZR18" s="300"/>
      <c r="HZS18" s="300"/>
      <c r="HZT18" s="300"/>
      <c r="IDV18" s="300"/>
      <c r="IDW18" s="300"/>
      <c r="IDX18" s="300"/>
      <c r="IDY18" s="300"/>
      <c r="IDZ18" s="300"/>
      <c r="IEA18" s="300"/>
      <c r="IIC18" s="300"/>
      <c r="IID18" s="300"/>
      <c r="IIE18" s="300"/>
      <c r="IIF18" s="300"/>
      <c r="IIG18" s="300"/>
      <c r="IIH18" s="300"/>
      <c r="IMJ18" s="300"/>
      <c r="IMK18" s="300"/>
      <c r="IML18" s="300"/>
      <c r="IMM18" s="300"/>
      <c r="IMN18" s="300"/>
      <c r="IMO18" s="300"/>
      <c r="IQQ18" s="300"/>
      <c r="IQR18" s="300"/>
      <c r="IQS18" s="300"/>
      <c r="IQT18" s="300"/>
      <c r="IQU18" s="300"/>
      <c r="IQV18" s="300"/>
      <c r="IUX18" s="300"/>
      <c r="IUY18" s="300"/>
      <c r="IUZ18" s="300"/>
      <c r="IVA18" s="300"/>
      <c r="IVB18" s="300"/>
      <c r="IVC18" s="300"/>
      <c r="IZE18" s="300"/>
      <c r="IZF18" s="300"/>
      <c r="IZG18" s="300"/>
      <c r="IZH18" s="300"/>
      <c r="IZI18" s="300"/>
      <c r="IZJ18" s="300"/>
      <c r="JDL18" s="300"/>
      <c r="JDM18" s="300"/>
      <c r="JDN18" s="300"/>
      <c r="JDO18" s="300"/>
      <c r="JDP18" s="300"/>
      <c r="JDQ18" s="300"/>
      <c r="JHS18" s="300"/>
      <c r="JHT18" s="300"/>
      <c r="JHU18" s="300"/>
      <c r="JHV18" s="300"/>
      <c r="JHW18" s="300"/>
      <c r="JHX18" s="300"/>
      <c r="JLZ18" s="300"/>
      <c r="JMA18" s="300"/>
      <c r="JMB18" s="300"/>
      <c r="JMC18" s="300"/>
      <c r="JMD18" s="300"/>
      <c r="JME18" s="300"/>
      <c r="JQG18" s="300"/>
      <c r="JQH18" s="300"/>
      <c r="JQI18" s="300"/>
      <c r="JQJ18" s="300"/>
      <c r="JQK18" s="300"/>
      <c r="JQL18" s="300"/>
      <c r="JUN18" s="300"/>
      <c r="JUO18" s="300"/>
      <c r="JUP18" s="300"/>
      <c r="JUQ18" s="300"/>
      <c r="JUR18" s="300"/>
      <c r="JUS18" s="300"/>
      <c r="JYU18" s="300"/>
      <c r="JYV18" s="300"/>
      <c r="JYW18" s="300"/>
      <c r="JYX18" s="300"/>
      <c r="JYY18" s="300"/>
      <c r="JYZ18" s="300"/>
      <c r="KDB18" s="300"/>
      <c r="KDC18" s="300"/>
      <c r="KDD18" s="300"/>
      <c r="KDE18" s="300"/>
      <c r="KDF18" s="300"/>
      <c r="KDG18" s="300"/>
      <c r="KHI18" s="300"/>
      <c r="KHJ18" s="300"/>
      <c r="KHK18" s="300"/>
      <c r="KHL18" s="300"/>
      <c r="KHM18" s="300"/>
      <c r="KHN18" s="300"/>
      <c r="KLP18" s="300"/>
      <c r="KLQ18" s="300"/>
      <c r="KLR18" s="300"/>
      <c r="KLS18" s="300"/>
      <c r="KLT18" s="300"/>
      <c r="KLU18" s="300"/>
      <c r="KPW18" s="300"/>
      <c r="KPX18" s="300"/>
      <c r="KPY18" s="300"/>
      <c r="KPZ18" s="300"/>
      <c r="KQA18" s="300"/>
      <c r="KQB18" s="300"/>
      <c r="KUD18" s="300"/>
      <c r="KUE18" s="300"/>
      <c r="KUF18" s="300"/>
      <c r="KUG18" s="300"/>
      <c r="KUH18" s="300"/>
      <c r="KUI18" s="300"/>
      <c r="KYK18" s="300"/>
      <c r="KYL18" s="300"/>
      <c r="KYM18" s="300"/>
      <c r="KYN18" s="300"/>
      <c r="KYO18" s="300"/>
      <c r="KYP18" s="300"/>
      <c r="LCR18" s="300"/>
      <c r="LCS18" s="300"/>
      <c r="LCT18" s="300"/>
      <c r="LCU18" s="300"/>
      <c r="LCV18" s="300"/>
      <c r="LCW18" s="300"/>
      <c r="LGY18" s="300"/>
      <c r="LGZ18" s="300"/>
      <c r="LHA18" s="300"/>
      <c r="LHB18" s="300"/>
      <c r="LHC18" s="300"/>
      <c r="LHD18" s="300"/>
      <c r="LLF18" s="300"/>
      <c r="LLG18" s="300"/>
      <c r="LLH18" s="300"/>
      <c r="LLI18" s="300"/>
      <c r="LLJ18" s="300"/>
      <c r="LLK18" s="300"/>
      <c r="LPM18" s="300"/>
      <c r="LPN18" s="300"/>
      <c r="LPO18" s="300"/>
      <c r="LPP18" s="300"/>
      <c r="LPQ18" s="300"/>
      <c r="LPR18" s="300"/>
      <c r="LTT18" s="300"/>
      <c r="LTU18" s="300"/>
      <c r="LTV18" s="300"/>
      <c r="LTW18" s="300"/>
      <c r="LTX18" s="300"/>
      <c r="LTY18" s="300"/>
      <c r="LYA18" s="300"/>
      <c r="LYB18" s="300"/>
      <c r="LYC18" s="300"/>
      <c r="LYD18" s="300"/>
      <c r="LYE18" s="300"/>
      <c r="LYF18" s="300"/>
      <c r="MCH18" s="300"/>
      <c r="MCI18" s="300"/>
      <c r="MCJ18" s="300"/>
      <c r="MCK18" s="300"/>
      <c r="MCL18" s="300"/>
      <c r="MCM18" s="300"/>
      <c r="MGO18" s="300"/>
      <c r="MGP18" s="300"/>
      <c r="MGQ18" s="300"/>
      <c r="MGR18" s="300"/>
      <c r="MGS18" s="300"/>
      <c r="MGT18" s="300"/>
      <c r="MKV18" s="300"/>
      <c r="MKW18" s="300"/>
      <c r="MKX18" s="300"/>
      <c r="MKY18" s="300"/>
      <c r="MKZ18" s="300"/>
      <c r="MLA18" s="300"/>
      <c r="MPC18" s="300"/>
      <c r="MPD18" s="300"/>
      <c r="MPE18" s="300"/>
      <c r="MPF18" s="300"/>
      <c r="MPG18" s="300"/>
      <c r="MPH18" s="300"/>
      <c r="MTJ18" s="300"/>
      <c r="MTK18" s="300"/>
      <c r="MTL18" s="300"/>
      <c r="MTM18" s="300"/>
      <c r="MTN18" s="300"/>
      <c r="MTO18" s="300"/>
      <c r="MXQ18" s="300"/>
      <c r="MXR18" s="300"/>
      <c r="MXS18" s="300"/>
      <c r="MXT18" s="300"/>
      <c r="MXU18" s="300"/>
      <c r="MXV18" s="300"/>
      <c r="NBX18" s="300"/>
      <c r="NBY18" s="300"/>
      <c r="NBZ18" s="300"/>
      <c r="NCA18" s="300"/>
      <c r="NCB18" s="300"/>
      <c r="NCC18" s="300"/>
      <c r="NGE18" s="300"/>
      <c r="NGF18" s="300"/>
      <c r="NGG18" s="300"/>
      <c r="NGH18" s="300"/>
      <c r="NGI18" s="300"/>
      <c r="NGJ18" s="300"/>
      <c r="NKL18" s="300"/>
      <c r="NKM18" s="300"/>
      <c r="NKN18" s="300"/>
      <c r="NKO18" s="300"/>
      <c r="NKP18" s="300"/>
      <c r="NKQ18" s="300"/>
      <c r="NOS18" s="300"/>
      <c r="NOT18" s="300"/>
      <c r="NOU18" s="300"/>
      <c r="NOV18" s="300"/>
      <c r="NOW18" s="300"/>
      <c r="NOX18" s="300"/>
      <c r="NSZ18" s="300"/>
      <c r="NTA18" s="300"/>
      <c r="NTB18" s="300"/>
      <c r="NTC18" s="300"/>
      <c r="NTD18" s="300"/>
      <c r="NTE18" s="300"/>
      <c r="NXG18" s="300"/>
      <c r="NXH18" s="300"/>
      <c r="NXI18" s="300"/>
      <c r="NXJ18" s="300"/>
      <c r="NXK18" s="300"/>
      <c r="NXL18" s="300"/>
      <c r="OBN18" s="300"/>
      <c r="OBO18" s="300"/>
      <c r="OBP18" s="300"/>
      <c r="OBQ18" s="300"/>
      <c r="OBR18" s="300"/>
      <c r="OBS18" s="300"/>
      <c r="OFU18" s="300"/>
      <c r="OFV18" s="300"/>
      <c r="OFW18" s="300"/>
      <c r="OFX18" s="300"/>
      <c r="OFY18" s="300"/>
      <c r="OFZ18" s="300"/>
      <c r="OKB18" s="300"/>
      <c r="OKC18" s="300"/>
      <c r="OKD18" s="300"/>
      <c r="OKE18" s="300"/>
      <c r="OKF18" s="300"/>
      <c r="OKG18" s="300"/>
      <c r="OOI18" s="300"/>
      <c r="OOJ18" s="300"/>
      <c r="OOK18" s="300"/>
      <c r="OOL18" s="300"/>
      <c r="OOM18" s="300"/>
      <c r="OON18" s="300"/>
      <c r="OSP18" s="300"/>
      <c r="OSQ18" s="300"/>
      <c r="OSR18" s="300"/>
      <c r="OSS18" s="300"/>
      <c r="OST18" s="300"/>
      <c r="OSU18" s="300"/>
      <c r="OWW18" s="300"/>
      <c r="OWX18" s="300"/>
      <c r="OWY18" s="300"/>
      <c r="OWZ18" s="300"/>
      <c r="OXA18" s="300"/>
      <c r="OXB18" s="300"/>
      <c r="PBD18" s="300"/>
      <c r="PBE18" s="300"/>
      <c r="PBF18" s="300"/>
      <c r="PBG18" s="300"/>
      <c r="PBH18" s="300"/>
      <c r="PBI18" s="300"/>
      <c r="PFK18" s="300"/>
      <c r="PFL18" s="300"/>
      <c r="PFM18" s="300"/>
      <c r="PFN18" s="300"/>
      <c r="PFO18" s="300"/>
      <c r="PFP18" s="300"/>
      <c r="PJR18" s="300"/>
      <c r="PJS18" s="300"/>
      <c r="PJT18" s="300"/>
      <c r="PJU18" s="300"/>
      <c r="PJV18" s="300"/>
      <c r="PJW18" s="300"/>
      <c r="PNY18" s="300"/>
      <c r="PNZ18" s="300"/>
      <c r="POA18" s="300"/>
      <c r="POB18" s="300"/>
      <c r="POC18" s="300"/>
      <c r="POD18" s="300"/>
      <c r="PSF18" s="300"/>
      <c r="PSG18" s="300"/>
      <c r="PSH18" s="300"/>
      <c r="PSI18" s="300"/>
      <c r="PSJ18" s="300"/>
      <c r="PSK18" s="300"/>
    </row>
    <row r="19" spans="1:998 1104:1997 2103:2996 3102:3995 4101:5105 5211:6104 6210:7103 7209:8102 8208:9212 9318:10211 10317:11210 11316:11321" x14ac:dyDescent="0.25">
      <c r="A19" s="302">
        <f>Setup!E15+100</f>
        <v>108</v>
      </c>
      <c r="B19" s="297">
        <f>VLOOKUP(C19,CX18:CY22,2,FALSE)</f>
        <v>2</v>
      </c>
      <c r="C19" s="298" t="str">
        <f>Setup!D15</f>
        <v>Morocco</v>
      </c>
      <c r="D19" s="297">
        <f>SUMPRODUCT((DA3:DA105=C19)*(DE3:DE105="W"))+SUMPRODUCT((DD3:DD105=C19)*(DF3:DF105="W"))</f>
        <v>0</v>
      </c>
      <c r="E19" s="297">
        <f>SUMPRODUCT((DA3:DA105=C19)*(DE3:DE105="D"))+SUMPRODUCT((DD3:DD105=C19)*(DF3:DF105="D"))</f>
        <v>0</v>
      </c>
      <c r="F19" s="297">
        <f>SUMPRODUCT((DA3:DA105=C19)*(DE3:DE105="L"))+SUMPRODUCT((DD3:DD105=C19)*(DF3:DF105="L"))</f>
        <v>0</v>
      </c>
      <c r="G19" s="297">
        <f>SUMIF(DA3:DA123,C19,DB3:DB123)+SUMIF(DD3:DD123,C19,DC3:DC123)</f>
        <v>0</v>
      </c>
      <c r="H19" s="297">
        <f>SUMIF(DD3:DD123,C19,DB3:DB123)+SUMIF(DA3:DA123,C19,DC3:DC123)</f>
        <v>0</v>
      </c>
      <c r="I19" s="297">
        <f t="shared" si="23"/>
        <v>1000</v>
      </c>
      <c r="J19" s="297">
        <f t="shared" si="24"/>
        <v>0</v>
      </c>
      <c r="K19" s="297">
        <f>IF(Setup!F15&lt;&gt;"",Setup!F15,-A19)</f>
        <v>-108</v>
      </c>
      <c r="L19" s="297">
        <f>IF(COUNTIF(J18:J22,4)&lt;&gt;4,RANK(J19,J18:J22),J98)</f>
        <v>1</v>
      </c>
      <c r="N19" s="297">
        <f>SUMPRODUCT((L18:L21=L19)*(K18:K21&lt;K19))+L19</f>
        <v>3</v>
      </c>
      <c r="O19" s="298" t="str">
        <f>INDEX(C18:C22,MATCH(2,N18:N22,0),0)</f>
        <v>Scotland</v>
      </c>
      <c r="P19" s="297">
        <f>INDEX(L18:L22,MATCH(O19,C18:C22,0),0)</f>
        <v>1</v>
      </c>
      <c r="Q19" s="297" t="str">
        <f>IF(Q18&lt;&gt;"",O19,"")</f>
        <v>Scotland</v>
      </c>
      <c r="R19" s="297" t="str">
        <f>IF(R18&lt;&gt;"",O20,"")</f>
        <v/>
      </c>
      <c r="S19" s="297" t="str">
        <f>IF(S18&lt;&gt;"",O21,"")</f>
        <v/>
      </c>
      <c r="T19" s="297" t="str">
        <f>IF(T18&lt;&gt;"",O22,"")</f>
        <v/>
      </c>
      <c r="V19" s="297" t="str">
        <f t="shared" ref="V19:V21" si="27">IF(Q19&lt;&gt;"",Q19,"")</f>
        <v>Scotland</v>
      </c>
      <c r="W19" s="297">
        <f>SUMPRODUCT((DA3:DA105=V19)*(DD3:DD105=V20)*(DE3:DE105="W"))+SUMPRODUCT((DA3:DA105=V19)*(DD3:DD105=V21)*(DE3:DE105="W"))+SUMPRODUCT((DA3:DA105=V19)*(DD3:DD105=V22)*(DE3:DE105="W"))+SUMPRODUCT((DA3:DA105=V19)*(DD3:DD105=V18)*(DE3:DE105="W"))+SUMPRODUCT((DA3:DA105=V20)*(DD3:DD105=V19)*(DF3:DF105="W"))+SUMPRODUCT((DA3:DA105=V21)*(DD3:DD105=V19)*(DF3:DF105="W"))+SUMPRODUCT((DA3:DA105=V22)*(DD3:DD105=V19)*(DF3:DF105="W"))+SUMPRODUCT((DA3:DA105=V18)*(DD3:DD105=V19)*(DF3:DF105="W"))</f>
        <v>0</v>
      </c>
      <c r="X19" s="297">
        <f>SUMPRODUCT((DA3:DA105=V19)*(DD3:DD105=V20)*(DE3:DE105="D"))+SUMPRODUCT((DA3:DA105=V19)*(DD3:DD105=V21)*(DE3:DE105="D"))+SUMPRODUCT((DA3:DA105=V19)*(DD3:DD105=V22)*(DE3:DE105="D"))+SUMPRODUCT((DA3:DA105=V19)*(DD3:DD105=V18)*(DE3:DE105="D"))+SUMPRODUCT((DA3:DA105=V20)*(DD3:DD105=V19)*(DE3:DE105="D"))+SUMPRODUCT((DA3:DA105=V21)*(DD3:DD105=V19)*(DE3:DE105="D"))+SUMPRODUCT((DA3:DA105=V22)*(DD3:DD105=V19)*(DE3:DE105="D"))+SUMPRODUCT((DA3:DA105=V18)*(DD3:DD105=V19)*(DE3:DE105="D"))</f>
        <v>0</v>
      </c>
      <c r="Y19" s="297">
        <f>SUMPRODUCT((DA3:DA105=V19)*(DD3:DD105=V20)*(DE3:DE105="L"))+SUMPRODUCT((DA3:DA105=V19)*(DD3:DD105=V21)*(DE3:DE105="L"))+SUMPRODUCT((DA3:DA105=V19)*(DD3:DD105=V22)*(DE3:DE105="L"))+SUMPRODUCT((DA3:DA105=V19)*(DD3:DD105=V18)*(DE3:DE105="L"))+SUMPRODUCT((DA3:DA105=V20)*(DD3:DD105=V19)*(DF3:DF105="L"))+SUMPRODUCT((DA3:DA105=V21)*(DD3:DD105=V19)*(DF3:DF105="L"))+SUMPRODUCT((DA3:DA105=V22)*(DD3:DD105=V19)*(DF3:DF105="L"))+SUMPRODUCT((DA3:DA105=V18)*(DD3:DD105=V19)*(DF3:DF105="L"))</f>
        <v>0</v>
      </c>
      <c r="Z19" s="297">
        <f>SUMPRODUCT((DA3:DA105=V19)*(DD3:DD105=V20)*DB3:DB105)+SUMPRODUCT((DA3:DA105=V19)*(DD3:DD105=V21)*DB3:DB105)+SUMPRODUCT((DA3:DA105=V19)*(DD3:DD105=V22)*DB3:DB105)+SUMPRODUCT((DA3:DA105=V19)*(DD3:DD105=V18)*DB3:DB105)+SUMPRODUCT((DA3:DA105=V20)*(DD3:DD105=V19)*DC3:DC105)+SUMPRODUCT((DA3:DA105=V21)*(DD3:DD105=V19)*DC3:DC105)+SUMPRODUCT((DA3:DA105=V22)*(DD3:DD105=V19)*DC3:DC105)+SUMPRODUCT((DA3:DA105=V18)*(DD3:DD105=V19)*DC3:DC105)</f>
        <v>0</v>
      </c>
      <c r="AA19" s="297">
        <f>SUMPRODUCT((DA3:DA105=V19)*(DD3:DD105=V20)*DC3:DC105)+SUMPRODUCT((DA3:DA105=V19)*(DD3:DD105=V21)*DC3:DC105)+SUMPRODUCT((DA3:DA105=V19)*(DD3:DD105=V22)*DC3:DC105)+SUMPRODUCT((DA3:DA105=V19)*(DD3:DD105=V18)*DC3:DC105)+SUMPRODUCT((DA3:DA105=V20)*(DD3:DD105=V19)*DB3:DB105)+SUMPRODUCT((DA3:DA105=V21)*(DD3:DD105=V19)*DB3:DB105)+SUMPRODUCT((DA3:DA105=V22)*(DD3:DD105=V19)*DB3:DB105)+SUMPRODUCT((DA3:DA105=V18)*(DD3:DD105=V19)*DB3:DB105)</f>
        <v>0</v>
      </c>
      <c r="AB19" s="297">
        <f>Z19-AA19+1000</f>
        <v>1000</v>
      </c>
      <c r="AC19" s="297">
        <f t="shared" si="25"/>
        <v>0</v>
      </c>
      <c r="AD19" s="297">
        <f>IF(V19&lt;&gt;"",VLOOKUP(V19,C4:I52,7,FALSE),"")</f>
        <v>1000</v>
      </c>
      <c r="AE19" s="297">
        <f>IF(V19&lt;&gt;"",VLOOKUP(V19,C4:I52,5,FALSE),"")</f>
        <v>0</v>
      </c>
      <c r="AF19" s="297">
        <f>IF(V19&lt;&gt;"",VLOOKUP(V19,C4:K52,9,FALSE),"")</f>
        <v>-138</v>
      </c>
      <c r="AG19" s="297">
        <f t="shared" si="26"/>
        <v>0</v>
      </c>
      <c r="AH19" s="297">
        <f>IF(V19&lt;&gt;"",RANK(AG19,AG18:AG22),"")</f>
        <v>1</v>
      </c>
      <c r="AI19" s="297">
        <f>IF(V19&lt;&gt;"",SUMPRODUCT((AG18:AG22=AG19)*(AB18:AB22&gt;AB19)),"")</f>
        <v>0</v>
      </c>
      <c r="AJ19" s="297">
        <f>IF(V19&lt;&gt;"",SUMPRODUCT((AG18:AG22=AG19)*(AB18:AB22=AB19)*(Z18:Z22&gt;Z19)),"")</f>
        <v>0</v>
      </c>
      <c r="AK19" s="297">
        <f>IF(V19&lt;&gt;"",SUMPRODUCT((AG18:AG22=AG19)*(AB18:AB22=AB19)*(Z18:Z22=Z19)*(AD18:AD22&gt;AD19)),"")</f>
        <v>0</v>
      </c>
      <c r="AL19" s="297">
        <f>IF(V19&lt;&gt;"",SUMPRODUCT((AG18:AG22=AG19)*(AB18:AB22=AB19)*(Z18:Z22=Z19)*(AD18:AD22=AD19)*(AE18:AE22&gt;AE19)),"")</f>
        <v>0</v>
      </c>
      <c r="AM19" s="297">
        <f>IF(V19&lt;&gt;"",SUMPRODUCT((AG18:AG22=AG19)*(AB18:AB22=AB19)*(Z18:Z22=Z19)*(AD18:AD22=AD19)*(AE18:AE22=AE19)*(AF18:AF22&gt;AF19)),"")</f>
        <v>2</v>
      </c>
      <c r="AN19" s="297">
        <f>IF(V19&lt;&gt;"",IF(SUM(X18:X21)=12,SUM(AH19:AM19),IF(AN98&lt;&gt;"",IF(U96=3,AN98,AN98+U96),SUM(AH19:AM19))),"")</f>
        <v>3</v>
      </c>
      <c r="AO19" s="297" t="str">
        <f>IF(V19&lt;&gt;"",INDEX(V18:V22,MATCH(2,AN18:AN22,0),0),"")</f>
        <v>Morocco</v>
      </c>
      <c r="AP19" s="297" t="str">
        <f>IF(R18&lt;&gt;"",R18,"")</f>
        <v/>
      </c>
      <c r="AQ19" s="297">
        <f>SUMPRODUCT((DA3:DA105=AP19)*(DD3:DD105=AP20)*(DE3:DE105="W"))+SUMPRODUCT((DA3:DA105=AP19)*(DD3:DD105=AP21)*(DE3:DE105="W"))+SUMPRODUCT((DA3:DA105=AP19)*(DD3:DD105=AP22)*(DE3:DE105="W"))+SUMPRODUCT((DA3:DA105=AP20)*(DD3:DD105=AP19)*(DF3:DF105="W"))+SUMPRODUCT((DA3:DA105=AP21)*(DD3:DD105=AP19)*(DF3:DF105="W"))+SUMPRODUCT((DA3:DA105=AP22)*(DD3:DD105=AP19)*(DF3:DF105="W"))</f>
        <v>0</v>
      </c>
      <c r="AR19" s="297">
        <f>SUMPRODUCT((DA3:DA105=AP19)*(DD3:DD105=AP20)*(DE3:DE105="D"))+SUMPRODUCT((DA3:DA105=AP19)*(DD3:DD105=AP21)*(DE3:DE105="D"))+SUMPRODUCT((DA3:DA105=AP19)*(DD3:DD105=AP22)*(DE3:DE105="D"))+SUMPRODUCT((DA3:DA105=AP20)*(DD3:DD105=AP19)*(DE3:DE105="D"))+SUMPRODUCT((DA3:DA105=AP21)*(DD3:DD105=AP19)*(DE3:DE105="D"))+SUMPRODUCT((DA3:DA105=AP22)*(DD3:DD105=AP19)*(DE3:DE105="D"))</f>
        <v>0</v>
      </c>
      <c r="AS19" s="297">
        <f>SUMPRODUCT((DA3:DA105=AP19)*(DD3:DD105=AP20)*(DE3:DE105="L"))+SUMPRODUCT((DA3:DA105=AP19)*(DD3:DD105=AP21)*(DE3:DE105="L"))+SUMPRODUCT((DA3:DA105=AP19)*(DD3:DD105=AP22)*(DE3:DE105="L"))+SUMPRODUCT((DA3:DA105=AP20)*(DD3:DD105=AP19)*(DF3:DF105="L"))+SUMPRODUCT((DA3:DA105=AP21)*(DD3:DD105=AP19)*(DF3:DF105="L"))+SUMPRODUCT((DA3:DA105=AP22)*(DD3:DD105=AP19)*(DF3:DF105="L"))</f>
        <v>0</v>
      </c>
      <c r="AT19" s="297">
        <f>SUMPRODUCT((DA3:DA105=AP19)*(DD3:DD105=AP20)*DB3:DB105)+SUMPRODUCT((DA3:DA105=AP19)*(DD3:DD105=AP21)*DB3:DB105)+SUMPRODUCT((DA3:DA105=AP19)*(DD3:DD105=AP22)*DB3:DB105)+SUMPRODUCT((DA3:DA105=AP19)*(DD3:DD105=AP18)*DB3:DB105)+SUMPRODUCT((DA3:DA105=AP20)*(DD3:DD105=AP19)*DC3:DC105)+SUMPRODUCT((DA3:DA105=AP21)*(DD3:DD105=AP19)*DC3:DC105)+SUMPRODUCT((DA3:DA105=AP22)*(DD3:DD105=AP19)*DC3:DC105)+SUMPRODUCT((DA3:DA105=AP18)*(DD3:DD105=AP19)*DC3:DC105)</f>
        <v>0</v>
      </c>
      <c r="AU19" s="297">
        <f>SUMPRODUCT((DA3:DA105=AP19)*(DD3:DD105=AP20)*DC3:DC105)+SUMPRODUCT((DA3:DA105=AP19)*(DD3:DD105=AP21)*DC3:DC105)+SUMPRODUCT((DA3:DA105=AP19)*(DD3:DD105=AP22)*DC3:DC105)+SUMPRODUCT((DA3:DA105=AP19)*(DD3:DD105=AP18)*DC3:DC105)+SUMPRODUCT((DA3:DA105=AP20)*(DD3:DD105=AP19)*DB3:DB105)+SUMPRODUCT((DA3:DA105=AP21)*(DD3:DD105=AP19)*DB3:DB105)+SUMPRODUCT((DA3:DA105=AP22)*(DD3:DD105=AP19)*DB3:DB105)+SUMPRODUCT((DA3:DA105=AP18)*(DD3:DD105=AP19)*DB3:DB105)</f>
        <v>0</v>
      </c>
      <c r="AV19" s="297">
        <f>AT19-AU19+1000</f>
        <v>1000</v>
      </c>
      <c r="AW19" s="297" t="str">
        <f t="shared" ref="AW19:AW21" si="28">IF(AP19&lt;&gt;"",AQ19*3+AR19*1,"")</f>
        <v/>
      </c>
      <c r="AX19" s="297" t="str">
        <f>IF(AP19&lt;&gt;"",VLOOKUP(AP19,C4:I52,7,FALSE),"")</f>
        <v/>
      </c>
      <c r="AY19" s="297" t="str">
        <f>IF(AP19&lt;&gt;"",VLOOKUP(AP19,C4:I52,5,FALSE),"")</f>
        <v/>
      </c>
      <c r="AZ19" s="297" t="str">
        <f>IF(AP19&lt;&gt;"",VLOOKUP(AP19,C4:K52,9,FALSE),"")</f>
        <v/>
      </c>
      <c r="BA19" s="297" t="str">
        <f t="shared" ref="BA19:BA21" si="29">AW19</f>
        <v/>
      </c>
      <c r="BB19" s="297" t="str">
        <f>IF(AP19&lt;&gt;"",RANK(BA19,BA18:BA22),"")</f>
        <v/>
      </c>
      <c r="BC19" s="297" t="str">
        <f>IF(AP19&lt;&gt;"",SUMPRODUCT((BA18:BA22=BA19)*(AV18:AV22&gt;AV19)),"")</f>
        <v/>
      </c>
      <c r="BD19" s="297" t="str">
        <f>IF(AP19&lt;&gt;"",SUMPRODUCT((BA18:BA22=BA19)*(AV18:AV22=AV19)*(AT18:AT22&gt;AT19)),"")</f>
        <v/>
      </c>
      <c r="BE19" s="297" t="str">
        <f>IF(AP19&lt;&gt;"",SUMPRODUCT((BA18:BA22=BA19)*(AV18:AV22=AV19)*(AT18:AT22=AT19)*(AX18:AX22&gt;AX19)),"")</f>
        <v/>
      </c>
      <c r="BF19" s="297" t="str">
        <f>IF(AP19&lt;&gt;"",SUMPRODUCT((BA18:BA22=BA19)*(AV18:AV22=AV19)*(AT18:AT22=AT19)*(AX18:AX22=AX19)*(AY18:AY22&gt;AY19)),"")</f>
        <v/>
      </c>
      <c r="BG19" s="297" t="str">
        <f>IF(AP19&lt;&gt;"",SUMPRODUCT((BA18:BA22=BA19)*(AV18:AV22=AV19)*(AT18:AT22=AT19)*(AX18:AX22=AX19)*(AY18:AY22=AY19)*(AZ18:AZ22&gt;AZ19)),"")</f>
        <v/>
      </c>
      <c r="BH19" s="297" t="str">
        <f>IF(AP19&lt;&gt;"",IF(BH98&lt;&gt;"",IF(AO96=3,BH98,BH98+AO96),SUM(BB19:BG19)+1),"")</f>
        <v/>
      </c>
      <c r="BI19" s="297" t="str">
        <f>IF(AP19&lt;&gt;"",INDEX(AP19:AP22,MATCH(2,BH19:BH22,0),0),"")</f>
        <v/>
      </c>
      <c r="CX19" s="297" t="str">
        <f>IF(BI19&lt;&gt;"",BI19,IF(AO19&lt;&gt;"",AO19,O19))</f>
        <v>Morocco</v>
      </c>
      <c r="CY19" s="297">
        <v>2</v>
      </c>
      <c r="CZ19" s="297">
        <v>17</v>
      </c>
      <c r="DA19" s="300" t="str">
        <f>Matches!F24</f>
        <v>France</v>
      </c>
      <c r="DB19" s="300">
        <f>IF(DA2&lt;&gt;"",IF(AND(Matches!H24&lt;&gt;"",Matches!I24&lt;&gt;""),Matches!H24,0),"")</f>
        <v>0</v>
      </c>
      <c r="DC19" s="300">
        <f>IF(DA2&lt;&gt;"",IF(AND(Matches!H24&lt;&gt;"",Matches!I24&lt;&gt;""),Matches!I24,0),"")</f>
        <v>0</v>
      </c>
      <c r="DD19" s="300" t="str">
        <f>Matches!K24</f>
        <v>Senegal</v>
      </c>
      <c r="DE19" s="300" t="str">
        <f>IF(AND(Matches!H24&lt;&gt;"",Matches!I24&lt;&gt;""),IF(DB19&gt;DC19,"W",IF(DB19=DC19,"D","L")),"")</f>
        <v/>
      </c>
      <c r="DF19" s="300" t="str">
        <f t="shared" si="0"/>
        <v/>
      </c>
      <c r="HH19" s="300"/>
      <c r="HI19" s="300"/>
      <c r="HJ19" s="300"/>
      <c r="HK19" s="300"/>
      <c r="HL19" s="300"/>
      <c r="HM19" s="300"/>
      <c r="LO19" s="300"/>
      <c r="LP19" s="300"/>
      <c r="LQ19" s="300"/>
      <c r="LR19" s="300"/>
      <c r="LS19" s="300"/>
      <c r="LT19" s="300"/>
      <c r="PV19" s="300"/>
      <c r="PW19" s="300"/>
      <c r="PX19" s="300"/>
      <c r="PY19" s="300"/>
      <c r="PZ19" s="300"/>
      <c r="QA19" s="300"/>
      <c r="UC19" s="300"/>
      <c r="UD19" s="300"/>
      <c r="UE19" s="300"/>
      <c r="UF19" s="300"/>
      <c r="UG19" s="300"/>
      <c r="UH19" s="300"/>
      <c r="YJ19" s="300"/>
      <c r="YK19" s="300"/>
      <c r="YL19" s="300"/>
      <c r="YM19" s="300"/>
      <c r="YN19" s="300"/>
      <c r="YO19" s="300"/>
      <c r="ACQ19" s="300"/>
      <c r="ACR19" s="300"/>
      <c r="ACS19" s="300"/>
      <c r="ACT19" s="300"/>
      <c r="ACU19" s="300"/>
      <c r="ACV19" s="300"/>
      <c r="AGX19" s="300"/>
      <c r="AGY19" s="300"/>
      <c r="AGZ19" s="300"/>
      <c r="AHA19" s="300"/>
      <c r="AHB19" s="300"/>
      <c r="AHC19" s="300"/>
      <c r="ALE19" s="300"/>
      <c r="ALF19" s="300"/>
      <c r="ALG19" s="300"/>
      <c r="ALH19" s="300"/>
      <c r="ALI19" s="300"/>
      <c r="ALJ19" s="300"/>
      <c r="APL19" s="300"/>
      <c r="APM19" s="300"/>
      <c r="APN19" s="300"/>
      <c r="APO19" s="300"/>
      <c r="APP19" s="300"/>
      <c r="APQ19" s="300"/>
      <c r="ATS19" s="300"/>
      <c r="ATT19" s="300"/>
      <c r="ATU19" s="300"/>
      <c r="ATV19" s="300"/>
      <c r="ATW19" s="300"/>
      <c r="ATX19" s="300"/>
      <c r="AXZ19" s="300"/>
      <c r="AYA19" s="300"/>
      <c r="AYB19" s="300"/>
      <c r="AYC19" s="300"/>
      <c r="AYD19" s="300"/>
      <c r="AYE19" s="300"/>
      <c r="BCG19" s="300"/>
      <c r="BCH19" s="300"/>
      <c r="BCI19" s="300"/>
      <c r="BCJ19" s="300"/>
      <c r="BCK19" s="300"/>
      <c r="BCL19" s="300"/>
      <c r="BGN19" s="300"/>
      <c r="BGO19" s="300"/>
      <c r="BGP19" s="300"/>
      <c r="BGQ19" s="300"/>
      <c r="BGR19" s="300"/>
      <c r="BGS19" s="300"/>
      <c r="BKU19" s="300"/>
      <c r="BKV19" s="300"/>
      <c r="BKW19" s="300"/>
      <c r="BKX19" s="300"/>
      <c r="BKY19" s="300"/>
      <c r="BKZ19" s="300"/>
      <c r="BPB19" s="300"/>
      <c r="BPC19" s="300"/>
      <c r="BPD19" s="300"/>
      <c r="BPE19" s="300"/>
      <c r="BPF19" s="300"/>
      <c r="BPG19" s="300"/>
      <c r="BTI19" s="300"/>
      <c r="BTJ19" s="300"/>
      <c r="BTK19" s="300"/>
      <c r="BTL19" s="300"/>
      <c r="BTM19" s="300"/>
      <c r="BTN19" s="300"/>
      <c r="BXP19" s="300"/>
      <c r="BXQ19" s="300"/>
      <c r="BXR19" s="300"/>
      <c r="BXS19" s="300"/>
      <c r="BXT19" s="300"/>
      <c r="BXU19" s="300"/>
      <c r="CBW19" s="300"/>
      <c r="CBX19" s="300"/>
      <c r="CBY19" s="300"/>
      <c r="CBZ19" s="300"/>
      <c r="CCA19" s="300"/>
      <c r="CCB19" s="300"/>
      <c r="CGD19" s="300"/>
      <c r="CGE19" s="300"/>
      <c r="CGF19" s="300"/>
      <c r="CGG19" s="300"/>
      <c r="CGH19" s="300"/>
      <c r="CGI19" s="300"/>
      <c r="CKK19" s="300"/>
      <c r="CKL19" s="300"/>
      <c r="CKM19" s="300"/>
      <c r="CKN19" s="300"/>
      <c r="CKO19" s="300"/>
      <c r="CKP19" s="300"/>
      <c r="COR19" s="300"/>
      <c r="COS19" s="300"/>
      <c r="COT19" s="300"/>
      <c r="COU19" s="300"/>
      <c r="COV19" s="300"/>
      <c r="COW19" s="300"/>
      <c r="CSY19" s="300"/>
      <c r="CSZ19" s="300"/>
      <c r="CTA19" s="300"/>
      <c r="CTB19" s="300"/>
      <c r="CTC19" s="300"/>
      <c r="CTD19" s="300"/>
      <c r="CXF19" s="300"/>
      <c r="CXG19" s="300"/>
      <c r="CXH19" s="300"/>
      <c r="CXI19" s="300"/>
      <c r="CXJ19" s="300"/>
      <c r="CXK19" s="300"/>
      <c r="DBM19" s="300"/>
      <c r="DBN19" s="300"/>
      <c r="DBO19" s="300"/>
      <c r="DBP19" s="300"/>
      <c r="DBQ19" s="300"/>
      <c r="DBR19" s="300"/>
      <c r="DFT19" s="300"/>
      <c r="DFU19" s="300"/>
      <c r="DFV19" s="300"/>
      <c r="DFW19" s="300"/>
      <c r="DFX19" s="300"/>
      <c r="DFY19" s="300"/>
      <c r="DKA19" s="300"/>
      <c r="DKB19" s="300"/>
      <c r="DKC19" s="300"/>
      <c r="DKD19" s="300"/>
      <c r="DKE19" s="300"/>
      <c r="DKF19" s="300"/>
      <c r="DOH19" s="300"/>
      <c r="DOI19" s="300"/>
      <c r="DOJ19" s="300"/>
      <c r="DOK19" s="300"/>
      <c r="DOL19" s="300"/>
      <c r="DOM19" s="300"/>
      <c r="DSO19" s="300"/>
      <c r="DSP19" s="300"/>
      <c r="DSQ19" s="300"/>
      <c r="DSR19" s="300"/>
      <c r="DSS19" s="300"/>
      <c r="DST19" s="300"/>
      <c r="DWV19" s="300"/>
      <c r="DWW19" s="300"/>
      <c r="DWX19" s="300"/>
      <c r="DWY19" s="300"/>
      <c r="DWZ19" s="300"/>
      <c r="DXA19" s="300"/>
      <c r="EBC19" s="300"/>
      <c r="EBD19" s="300"/>
      <c r="EBE19" s="300"/>
      <c r="EBF19" s="300"/>
      <c r="EBG19" s="300"/>
      <c r="EBH19" s="300"/>
      <c r="EFJ19" s="300"/>
      <c r="EFK19" s="300"/>
      <c r="EFL19" s="300"/>
      <c r="EFM19" s="300"/>
      <c r="EFN19" s="300"/>
      <c r="EFO19" s="300"/>
      <c r="EJQ19" s="300"/>
      <c r="EJR19" s="300"/>
      <c r="EJS19" s="300"/>
      <c r="EJT19" s="300"/>
      <c r="EJU19" s="300"/>
      <c r="EJV19" s="300"/>
      <c r="ENX19" s="300"/>
      <c r="ENY19" s="300"/>
      <c r="ENZ19" s="300"/>
      <c r="EOA19" s="300"/>
      <c r="EOB19" s="300"/>
      <c r="EOC19" s="300"/>
      <c r="ESE19" s="300"/>
      <c r="ESF19" s="300"/>
      <c r="ESG19" s="300"/>
      <c r="ESH19" s="300"/>
      <c r="ESI19" s="300"/>
      <c r="ESJ19" s="300"/>
      <c r="EWL19" s="300"/>
      <c r="EWM19" s="300"/>
      <c r="EWN19" s="300"/>
      <c r="EWO19" s="300"/>
      <c r="EWP19" s="300"/>
      <c r="EWQ19" s="300"/>
      <c r="FAS19" s="300"/>
      <c r="FAT19" s="300"/>
      <c r="FAU19" s="300"/>
      <c r="FAV19" s="300"/>
      <c r="FAW19" s="300"/>
      <c r="FAX19" s="300"/>
      <c r="FEZ19" s="300"/>
      <c r="FFA19" s="300"/>
      <c r="FFB19" s="300"/>
      <c r="FFC19" s="300"/>
      <c r="FFD19" s="300"/>
      <c r="FFE19" s="300"/>
      <c r="FJG19" s="300"/>
      <c r="FJH19" s="300"/>
      <c r="FJI19" s="300"/>
      <c r="FJJ19" s="300"/>
      <c r="FJK19" s="300"/>
      <c r="FJL19" s="300"/>
      <c r="FNN19" s="300"/>
      <c r="FNO19" s="300"/>
      <c r="FNP19" s="300"/>
      <c r="FNQ19" s="300"/>
      <c r="FNR19" s="300"/>
      <c r="FNS19" s="300"/>
      <c r="FRU19" s="300"/>
      <c r="FRV19" s="300"/>
      <c r="FRW19" s="300"/>
      <c r="FRX19" s="300"/>
      <c r="FRY19" s="300"/>
      <c r="FRZ19" s="300"/>
      <c r="FWB19" s="300"/>
      <c r="FWC19" s="300"/>
      <c r="FWD19" s="300"/>
      <c r="FWE19" s="300"/>
      <c r="FWF19" s="300"/>
      <c r="FWG19" s="300"/>
      <c r="GAI19" s="300"/>
      <c r="GAJ19" s="300"/>
      <c r="GAK19" s="300"/>
      <c r="GAL19" s="300"/>
      <c r="GAM19" s="300"/>
      <c r="GAN19" s="300"/>
      <c r="GEP19" s="300"/>
      <c r="GEQ19" s="300"/>
      <c r="GER19" s="300"/>
      <c r="GES19" s="300"/>
      <c r="GET19" s="300"/>
      <c r="GEU19" s="300"/>
      <c r="GIW19" s="300"/>
      <c r="GIX19" s="300"/>
      <c r="GIY19" s="300"/>
      <c r="GIZ19" s="300"/>
      <c r="GJA19" s="300"/>
      <c r="GJB19" s="300"/>
      <c r="GND19" s="300"/>
      <c r="GNE19" s="300"/>
      <c r="GNF19" s="300"/>
      <c r="GNG19" s="300"/>
      <c r="GNH19" s="300"/>
      <c r="GNI19" s="300"/>
      <c r="GRK19" s="300"/>
      <c r="GRL19" s="300"/>
      <c r="GRM19" s="300"/>
      <c r="GRN19" s="300"/>
      <c r="GRO19" s="300"/>
      <c r="GRP19" s="300"/>
      <c r="GVR19" s="300"/>
      <c r="GVS19" s="300"/>
      <c r="GVT19" s="300"/>
      <c r="GVU19" s="300"/>
      <c r="GVV19" s="300"/>
      <c r="GVW19" s="300"/>
      <c r="GZY19" s="300"/>
      <c r="GZZ19" s="300"/>
      <c r="HAA19" s="300"/>
      <c r="HAB19" s="300"/>
      <c r="HAC19" s="300"/>
      <c r="HAD19" s="300"/>
      <c r="HEF19" s="300"/>
      <c r="HEG19" s="300"/>
      <c r="HEH19" s="300"/>
      <c r="HEI19" s="300"/>
      <c r="HEJ19" s="300"/>
      <c r="HEK19" s="300"/>
      <c r="HIM19" s="300"/>
      <c r="HIN19" s="300"/>
      <c r="HIO19" s="300"/>
      <c r="HIP19" s="300"/>
      <c r="HIQ19" s="300"/>
      <c r="HIR19" s="300"/>
      <c r="HMT19" s="300"/>
      <c r="HMU19" s="300"/>
      <c r="HMV19" s="300"/>
      <c r="HMW19" s="300"/>
      <c r="HMX19" s="300"/>
      <c r="HMY19" s="300"/>
      <c r="HRA19" s="300"/>
      <c r="HRB19" s="300"/>
      <c r="HRC19" s="300"/>
      <c r="HRD19" s="300"/>
      <c r="HRE19" s="300"/>
      <c r="HRF19" s="300"/>
      <c r="HVH19" s="300"/>
      <c r="HVI19" s="300"/>
      <c r="HVJ19" s="300"/>
      <c r="HVK19" s="300"/>
      <c r="HVL19" s="300"/>
      <c r="HVM19" s="300"/>
      <c r="HZO19" s="300"/>
      <c r="HZP19" s="300"/>
      <c r="HZQ19" s="300"/>
      <c r="HZR19" s="300"/>
      <c r="HZS19" s="300"/>
      <c r="HZT19" s="300"/>
      <c r="IDV19" s="300"/>
      <c r="IDW19" s="300"/>
      <c r="IDX19" s="300"/>
      <c r="IDY19" s="300"/>
      <c r="IDZ19" s="300"/>
      <c r="IEA19" s="300"/>
      <c r="IIC19" s="300"/>
      <c r="IID19" s="300"/>
      <c r="IIE19" s="300"/>
      <c r="IIF19" s="300"/>
      <c r="IIG19" s="300"/>
      <c r="IIH19" s="300"/>
      <c r="IMJ19" s="300"/>
      <c r="IMK19" s="300"/>
      <c r="IML19" s="300"/>
      <c r="IMM19" s="300"/>
      <c r="IMN19" s="300"/>
      <c r="IMO19" s="300"/>
      <c r="IQQ19" s="300"/>
      <c r="IQR19" s="300"/>
      <c r="IQS19" s="300"/>
      <c r="IQT19" s="300"/>
      <c r="IQU19" s="300"/>
      <c r="IQV19" s="300"/>
      <c r="IUX19" s="300"/>
      <c r="IUY19" s="300"/>
      <c r="IUZ19" s="300"/>
      <c r="IVA19" s="300"/>
      <c r="IVB19" s="300"/>
      <c r="IVC19" s="300"/>
      <c r="IZE19" s="300"/>
      <c r="IZF19" s="300"/>
      <c r="IZG19" s="300"/>
      <c r="IZH19" s="300"/>
      <c r="IZI19" s="300"/>
      <c r="IZJ19" s="300"/>
      <c r="JDL19" s="300"/>
      <c r="JDM19" s="300"/>
      <c r="JDN19" s="300"/>
      <c r="JDO19" s="300"/>
      <c r="JDP19" s="300"/>
      <c r="JDQ19" s="300"/>
      <c r="JHS19" s="300"/>
      <c r="JHT19" s="300"/>
      <c r="JHU19" s="300"/>
      <c r="JHV19" s="300"/>
      <c r="JHW19" s="300"/>
      <c r="JHX19" s="300"/>
      <c r="JLZ19" s="300"/>
      <c r="JMA19" s="300"/>
      <c r="JMB19" s="300"/>
      <c r="JMC19" s="300"/>
      <c r="JMD19" s="300"/>
      <c r="JME19" s="300"/>
      <c r="JQG19" s="300"/>
      <c r="JQH19" s="300"/>
      <c r="JQI19" s="300"/>
      <c r="JQJ19" s="300"/>
      <c r="JQK19" s="300"/>
      <c r="JQL19" s="300"/>
      <c r="JUN19" s="300"/>
      <c r="JUO19" s="300"/>
      <c r="JUP19" s="300"/>
      <c r="JUQ19" s="300"/>
      <c r="JUR19" s="300"/>
      <c r="JUS19" s="300"/>
      <c r="JYU19" s="300"/>
      <c r="JYV19" s="300"/>
      <c r="JYW19" s="300"/>
      <c r="JYX19" s="300"/>
      <c r="JYY19" s="300"/>
      <c r="JYZ19" s="300"/>
      <c r="KDB19" s="300"/>
      <c r="KDC19" s="300"/>
      <c r="KDD19" s="300"/>
      <c r="KDE19" s="300"/>
      <c r="KDF19" s="300"/>
      <c r="KDG19" s="300"/>
      <c r="KHI19" s="300"/>
      <c r="KHJ19" s="300"/>
      <c r="KHK19" s="300"/>
      <c r="KHL19" s="300"/>
      <c r="KHM19" s="300"/>
      <c r="KHN19" s="300"/>
      <c r="KLP19" s="300"/>
      <c r="KLQ19" s="300"/>
      <c r="KLR19" s="300"/>
      <c r="KLS19" s="300"/>
      <c r="KLT19" s="300"/>
      <c r="KLU19" s="300"/>
      <c r="KPW19" s="300"/>
      <c r="KPX19" s="300"/>
      <c r="KPY19" s="300"/>
      <c r="KPZ19" s="300"/>
      <c r="KQA19" s="300"/>
      <c r="KQB19" s="300"/>
      <c r="KUD19" s="300"/>
      <c r="KUE19" s="300"/>
      <c r="KUF19" s="300"/>
      <c r="KUG19" s="300"/>
      <c r="KUH19" s="300"/>
      <c r="KUI19" s="300"/>
      <c r="KYK19" s="300"/>
      <c r="KYL19" s="300"/>
      <c r="KYM19" s="300"/>
      <c r="KYN19" s="300"/>
      <c r="KYO19" s="300"/>
      <c r="KYP19" s="300"/>
      <c r="LCR19" s="300"/>
      <c r="LCS19" s="300"/>
      <c r="LCT19" s="300"/>
      <c r="LCU19" s="300"/>
      <c r="LCV19" s="300"/>
      <c r="LCW19" s="300"/>
      <c r="LGY19" s="300"/>
      <c r="LGZ19" s="300"/>
      <c r="LHA19" s="300"/>
      <c r="LHB19" s="300"/>
      <c r="LHC19" s="300"/>
      <c r="LHD19" s="300"/>
      <c r="LLF19" s="300"/>
      <c r="LLG19" s="300"/>
      <c r="LLH19" s="300"/>
      <c r="LLI19" s="300"/>
      <c r="LLJ19" s="300"/>
      <c r="LLK19" s="300"/>
      <c r="LPM19" s="300"/>
      <c r="LPN19" s="300"/>
      <c r="LPO19" s="300"/>
      <c r="LPP19" s="300"/>
      <c r="LPQ19" s="300"/>
      <c r="LPR19" s="300"/>
      <c r="LTT19" s="300"/>
      <c r="LTU19" s="300"/>
      <c r="LTV19" s="300"/>
      <c r="LTW19" s="300"/>
      <c r="LTX19" s="300"/>
      <c r="LTY19" s="300"/>
      <c r="LYA19" s="300"/>
      <c r="LYB19" s="300"/>
      <c r="LYC19" s="300"/>
      <c r="LYD19" s="300"/>
      <c r="LYE19" s="300"/>
      <c r="LYF19" s="300"/>
      <c r="MCH19" s="300"/>
      <c r="MCI19" s="300"/>
      <c r="MCJ19" s="300"/>
      <c r="MCK19" s="300"/>
      <c r="MCL19" s="300"/>
      <c r="MCM19" s="300"/>
      <c r="MGO19" s="300"/>
      <c r="MGP19" s="300"/>
      <c r="MGQ19" s="300"/>
      <c r="MGR19" s="300"/>
      <c r="MGS19" s="300"/>
      <c r="MGT19" s="300"/>
      <c r="MKV19" s="300"/>
      <c r="MKW19" s="300"/>
      <c r="MKX19" s="300"/>
      <c r="MKY19" s="300"/>
      <c r="MKZ19" s="300"/>
      <c r="MLA19" s="300"/>
      <c r="MPC19" s="300"/>
      <c r="MPD19" s="300"/>
      <c r="MPE19" s="300"/>
      <c r="MPF19" s="300"/>
      <c r="MPG19" s="300"/>
      <c r="MPH19" s="300"/>
      <c r="MTJ19" s="300"/>
      <c r="MTK19" s="300"/>
      <c r="MTL19" s="300"/>
      <c r="MTM19" s="300"/>
      <c r="MTN19" s="300"/>
      <c r="MTO19" s="300"/>
      <c r="MXQ19" s="300"/>
      <c r="MXR19" s="300"/>
      <c r="MXS19" s="300"/>
      <c r="MXT19" s="300"/>
      <c r="MXU19" s="300"/>
      <c r="MXV19" s="300"/>
      <c r="NBX19" s="300"/>
      <c r="NBY19" s="300"/>
      <c r="NBZ19" s="300"/>
      <c r="NCA19" s="300"/>
      <c r="NCB19" s="300"/>
      <c r="NCC19" s="300"/>
      <c r="NGE19" s="300"/>
      <c r="NGF19" s="300"/>
      <c r="NGG19" s="300"/>
      <c r="NGH19" s="300"/>
      <c r="NGI19" s="300"/>
      <c r="NGJ19" s="300"/>
      <c r="NKL19" s="300"/>
      <c r="NKM19" s="300"/>
      <c r="NKN19" s="300"/>
      <c r="NKO19" s="300"/>
      <c r="NKP19" s="300"/>
      <c r="NKQ19" s="300"/>
      <c r="NOS19" s="300"/>
      <c r="NOT19" s="300"/>
      <c r="NOU19" s="300"/>
      <c r="NOV19" s="300"/>
      <c r="NOW19" s="300"/>
      <c r="NOX19" s="300"/>
      <c r="NSZ19" s="300"/>
      <c r="NTA19" s="300"/>
      <c r="NTB19" s="300"/>
      <c r="NTC19" s="300"/>
      <c r="NTD19" s="300"/>
      <c r="NTE19" s="300"/>
      <c r="NXG19" s="300"/>
      <c r="NXH19" s="300"/>
      <c r="NXI19" s="300"/>
      <c r="NXJ19" s="300"/>
      <c r="NXK19" s="300"/>
      <c r="NXL19" s="300"/>
      <c r="OBN19" s="300"/>
      <c r="OBO19" s="300"/>
      <c r="OBP19" s="300"/>
      <c r="OBQ19" s="300"/>
      <c r="OBR19" s="300"/>
      <c r="OBS19" s="300"/>
      <c r="OFU19" s="300"/>
      <c r="OFV19" s="300"/>
      <c r="OFW19" s="300"/>
      <c r="OFX19" s="300"/>
      <c r="OFY19" s="300"/>
      <c r="OFZ19" s="300"/>
      <c r="OKB19" s="300"/>
      <c r="OKC19" s="300"/>
      <c r="OKD19" s="300"/>
      <c r="OKE19" s="300"/>
      <c r="OKF19" s="300"/>
      <c r="OKG19" s="300"/>
      <c r="OOI19" s="300"/>
      <c r="OOJ19" s="300"/>
      <c r="OOK19" s="300"/>
      <c r="OOL19" s="300"/>
      <c r="OOM19" s="300"/>
      <c r="OON19" s="300"/>
      <c r="OSP19" s="300"/>
      <c r="OSQ19" s="300"/>
      <c r="OSR19" s="300"/>
      <c r="OSS19" s="300"/>
      <c r="OST19" s="300"/>
      <c r="OSU19" s="300"/>
      <c r="OWW19" s="300"/>
      <c r="OWX19" s="300"/>
      <c r="OWY19" s="300"/>
      <c r="OWZ19" s="300"/>
      <c r="OXA19" s="300"/>
      <c r="OXB19" s="300"/>
      <c r="PBD19" s="300"/>
      <c r="PBE19" s="300"/>
      <c r="PBF19" s="300"/>
      <c r="PBG19" s="300"/>
      <c r="PBH19" s="300"/>
      <c r="PBI19" s="300"/>
      <c r="PFK19" s="300"/>
      <c r="PFL19" s="300"/>
      <c r="PFM19" s="300"/>
      <c r="PFN19" s="300"/>
      <c r="PFO19" s="300"/>
      <c r="PFP19" s="300"/>
      <c r="PJR19" s="300"/>
      <c r="PJS19" s="300"/>
      <c r="PJT19" s="300"/>
      <c r="PJU19" s="300"/>
      <c r="PJV19" s="300"/>
      <c r="PJW19" s="300"/>
      <c r="PNY19" s="300"/>
      <c r="PNZ19" s="300"/>
      <c r="POA19" s="300"/>
      <c r="POB19" s="300"/>
      <c r="POC19" s="300"/>
      <c r="POD19" s="300"/>
      <c r="PSF19" s="300"/>
      <c r="PSG19" s="300"/>
      <c r="PSH19" s="300"/>
      <c r="PSI19" s="300"/>
      <c r="PSJ19" s="300"/>
      <c r="PSK19" s="300"/>
    </row>
    <row r="20" spans="1:998 1104:1997 2103:2996 3102:3995 4101:5105 5211:6104 6210:7103 7209:8102 8208:9212 9318:10211 10317:11210 11316:11321" x14ac:dyDescent="0.25">
      <c r="A20" s="302">
        <f>Setup!E16+100</f>
        <v>183</v>
      </c>
      <c r="B20" s="297">
        <f>VLOOKUP(C20,CX18:CY22,2,FALSE)</f>
        <v>4</v>
      </c>
      <c r="C20" s="298" t="str">
        <f>Setup!D16</f>
        <v>Haiti</v>
      </c>
      <c r="D20" s="297">
        <f>SUMPRODUCT((DA3:DA105=C20)*(DE3:DE105="W"))+SUMPRODUCT((DD3:DD105=C20)*(DF3:DF105="W"))</f>
        <v>0</v>
      </c>
      <c r="E20" s="297">
        <f>SUMPRODUCT((DA3:DA105=C20)*(DE3:DE105="D"))+SUMPRODUCT((DD3:DD105=C20)*(DF3:DF105="D"))</f>
        <v>0</v>
      </c>
      <c r="F20" s="297">
        <f>SUMPRODUCT((DA3:DA105=C20)*(DE3:DE105="L"))+SUMPRODUCT((DD3:DD105=C20)*(DF3:DF105="L"))</f>
        <v>0</v>
      </c>
      <c r="G20" s="297">
        <f>SUMIF(DA3:DA123,C20,DB3:DB123)+SUMIF(DD3:DD123,C20,DC3:DC123)</f>
        <v>0</v>
      </c>
      <c r="H20" s="297">
        <f>SUMIF(DD3:DD123,C20,DB3:DB123)+SUMIF(DA3:DA123,C20,DC3:DC123)</f>
        <v>0</v>
      </c>
      <c r="I20" s="297">
        <f t="shared" si="23"/>
        <v>1000</v>
      </c>
      <c r="J20" s="297">
        <f t="shared" si="24"/>
        <v>0</v>
      </c>
      <c r="K20" s="297">
        <f>IF(Setup!F16&lt;&gt;"",Setup!F16,-A20)</f>
        <v>-183</v>
      </c>
      <c r="L20" s="297">
        <f>IF(COUNTIF(J18:J22,4)&lt;&gt;4,RANK(J20,J18:J22),J99)</f>
        <v>1</v>
      </c>
      <c r="N20" s="297">
        <f>SUMPRODUCT((L18:L21=L20)*(K18:K21&lt;K20))+L20</f>
        <v>1</v>
      </c>
      <c r="O20" s="298" t="str">
        <f>INDEX(C18:C22,MATCH(3,N18:N22,0),0)</f>
        <v>Morocco</v>
      </c>
      <c r="P20" s="297">
        <f>INDEX(L18:L22,MATCH(O20,C18:C22,0),0)</f>
        <v>1</v>
      </c>
      <c r="Q20" s="297" t="str">
        <f>IF(AND(Q19&lt;&gt;"",P20=1),O20,"")</f>
        <v>Morocco</v>
      </c>
      <c r="R20" s="297" t="str">
        <f>IF(AND(R19&lt;&gt;"",P21=2),O21,"")</f>
        <v/>
      </c>
      <c r="S20" s="297" t="str">
        <f>IF(AND(S19&lt;&gt;"",P22=3),O22,"")</f>
        <v/>
      </c>
      <c r="V20" s="297" t="str">
        <f t="shared" si="27"/>
        <v>Morocco</v>
      </c>
      <c r="W20" s="297">
        <f>SUMPRODUCT((DA3:DA105=V20)*(DD3:DD105=V21)*(DE3:DE105="W"))+SUMPRODUCT((DA3:DA105=V20)*(DD3:DD105=V22)*(DE3:DE105="W"))+SUMPRODUCT((DA3:DA105=V20)*(DD3:DD105=V18)*(DE3:DE105="W"))+SUMPRODUCT((DA3:DA105=V20)*(DD3:DD105=V19)*(DE3:DE105="W"))+SUMPRODUCT((DA3:DA105=V21)*(DD3:DD105=V20)*(DF3:DF105="W"))+SUMPRODUCT((DA3:DA105=V22)*(DD3:DD105=V20)*(DF3:DF105="W"))+SUMPRODUCT((DA3:DA105=V18)*(DD3:DD105=V20)*(DF3:DF105="W"))+SUMPRODUCT((DA3:DA105=V19)*(DD3:DD105=V20)*(DF3:DF105="W"))</f>
        <v>0</v>
      </c>
      <c r="X20" s="297">
        <f>SUMPRODUCT((DA3:DA105=V20)*(DD3:DD105=V21)*(DE3:DE105="D"))+SUMPRODUCT((DA3:DA105=V20)*(DD3:DD105=V22)*(DE3:DE105="D"))+SUMPRODUCT((DA3:DA105=V20)*(DD3:DD105=V18)*(DE3:DE105="D"))+SUMPRODUCT((DA3:DA105=V20)*(DD3:DD105=V19)*(DE3:DE105="D"))+SUMPRODUCT((DA3:DA105=V21)*(DD3:DD105=V20)*(DE3:DE105="D"))+SUMPRODUCT((DA3:DA105=V22)*(DD3:DD105=V20)*(DE3:DE105="D"))+SUMPRODUCT((DA3:DA105=V18)*(DD3:DD105=V20)*(DE3:DE105="D"))+SUMPRODUCT((DA3:DA105=V19)*(DD3:DD105=V20)*(DE3:DE105="D"))</f>
        <v>0</v>
      </c>
      <c r="Y20" s="297">
        <f>SUMPRODUCT((DA3:DA105=V20)*(DD3:DD105=V21)*(DE3:DE105="L"))+SUMPRODUCT((DA3:DA105=V20)*(DD3:DD105=V22)*(DE3:DE105="L"))+SUMPRODUCT((DA3:DA105=V20)*(DD3:DD105=V18)*(DE3:DE105="L"))+SUMPRODUCT((DA3:DA105=V20)*(DD3:DD105=V19)*(DE3:DE105="L"))+SUMPRODUCT((DA3:DA105=V21)*(DD3:DD105=V20)*(DF3:DF105="L"))+SUMPRODUCT((DA3:DA105=V22)*(DD3:DD105=V20)*(DF3:DF105="L"))+SUMPRODUCT((DA3:DA105=V18)*(DD3:DD105=V20)*(DF3:DF105="L"))+SUMPRODUCT((DA3:DA105=V19)*(DD3:DD105=V20)*(DF3:DF105="L"))</f>
        <v>0</v>
      </c>
      <c r="Z20" s="297">
        <f>SUMPRODUCT((DA3:DA105=V20)*(DD3:DD105=V21)*DB3:DB105)+SUMPRODUCT((DA3:DA105=V20)*(DD3:DD105=V22)*DB3:DB105)+SUMPRODUCT((DA3:DA105=V20)*(DD3:DD105=V18)*DB3:DB105)+SUMPRODUCT((DA3:DA105=V20)*(DD3:DD105=V19)*DB3:DB105)+SUMPRODUCT((DA3:DA105=V21)*(DD3:DD105=V20)*DC3:DC105)+SUMPRODUCT((DA3:DA105=V22)*(DD3:DD105=V20)*DC3:DC105)+SUMPRODUCT((DA3:DA105=V18)*(DD3:DD105=V20)*DC3:DC105)+SUMPRODUCT((DA3:DA105=V19)*(DD3:DD105=V20)*DC3:DC105)</f>
        <v>0</v>
      </c>
      <c r="AA20" s="297">
        <f>SUMPRODUCT((DA3:DA105=V20)*(DD3:DD105=V21)*DC3:DC105)+SUMPRODUCT((DA3:DA105=V20)*(DD3:DD105=V22)*DC3:DC105)+SUMPRODUCT((DA3:DA105=V20)*(DD3:DD105=V18)*DC3:DC105)+SUMPRODUCT((DA3:DA105=V20)*(DD3:DD105=V19)*DC3:DC105)+SUMPRODUCT((DA3:DA105=V21)*(DD3:DD105=V20)*DB3:DB105)+SUMPRODUCT((DA3:DA105=V22)*(DD3:DD105=V20)*DB3:DB105)+SUMPRODUCT((DA3:DA105=V18)*(DD3:DD105=V20)*DB3:DB105)+SUMPRODUCT((DA3:DA105=V19)*(DD3:DD105=V20)*DB3:DB105)</f>
        <v>0</v>
      </c>
      <c r="AB20" s="297">
        <f>Z20-AA20+1000</f>
        <v>1000</v>
      </c>
      <c r="AC20" s="297">
        <f t="shared" si="25"/>
        <v>0</v>
      </c>
      <c r="AD20" s="297">
        <f>IF(V20&lt;&gt;"",VLOOKUP(V20,C4:I52,7,FALSE),"")</f>
        <v>1000</v>
      </c>
      <c r="AE20" s="297">
        <f>IF(V20&lt;&gt;"",VLOOKUP(V20,C4:I52,5,FALSE),"")</f>
        <v>0</v>
      </c>
      <c r="AF20" s="297">
        <f>IF(V20&lt;&gt;"",VLOOKUP(V20,C4:K52,9,FALSE),"")</f>
        <v>-108</v>
      </c>
      <c r="AG20" s="297">
        <f t="shared" si="26"/>
        <v>0</v>
      </c>
      <c r="AH20" s="297">
        <f>IF(V20&lt;&gt;"",RANK(AG20,AG18:AG22),"")</f>
        <v>1</v>
      </c>
      <c r="AI20" s="297">
        <f>IF(V20&lt;&gt;"",SUMPRODUCT((AG18:AG22=AG20)*(AB18:AB22&gt;AB20)),"")</f>
        <v>0</v>
      </c>
      <c r="AJ20" s="297">
        <f>IF(V20&lt;&gt;"",SUMPRODUCT((AG18:AG22=AG20)*(AB18:AB22=AB20)*(Z18:Z22&gt;Z20)),"")</f>
        <v>0</v>
      </c>
      <c r="AK20" s="297">
        <f>IF(V20&lt;&gt;"",SUMPRODUCT((AG18:AG22=AG20)*(AB18:AB22=AB20)*(Z18:Z22=Z20)*(AD18:AD22&gt;AD20)),"")</f>
        <v>0</v>
      </c>
      <c r="AL20" s="297">
        <f>IF(V20&lt;&gt;"",SUMPRODUCT((AG18:AG22=AG20)*(AB18:AB22=AB20)*(Z18:Z22=Z20)*(AD18:AD22=AD20)*(AE18:AE22&gt;AE20)),"")</f>
        <v>0</v>
      </c>
      <c r="AM20" s="297">
        <f>IF(V20&lt;&gt;"",SUMPRODUCT((AG18:AG22=AG20)*(AB18:AB22=AB20)*(Z18:Z22=Z20)*(AD18:AD22=AD20)*(AE18:AE22=AE20)*(AF18:AF22&gt;AF20)),"")</f>
        <v>1</v>
      </c>
      <c r="AN20" s="297">
        <f>IF(V20&lt;&gt;"",IF(SUM(X18:X21)=12,SUM(AH20:AM20),IF(AN99&lt;&gt;"",IF(U96=3,AN99,AN99+U96),SUM(AH20:AM20))),"")</f>
        <v>2</v>
      </c>
      <c r="AO20" s="297" t="str">
        <f>IF(V20&lt;&gt;"",INDEX(V18:V22,MATCH(3,AN18:AN22,0),0),"")</f>
        <v>Scotland</v>
      </c>
      <c r="AP20" s="297" t="str">
        <f>IF(R19&lt;&gt;"",R19,"")</f>
        <v/>
      </c>
      <c r="AQ20" s="297">
        <f>SUMPRODUCT((DA3:DA105=AP20)*(DD3:DD105=AP21)*(DE3:DE105="W"))+SUMPRODUCT((DA3:DA105=AP20)*(DD3:DD105=AP22)*(DE3:DE105="W"))+SUMPRODUCT((DA3:DA105=AP20)*(DD3:DD105=AP19)*(DE3:DE105="W"))+SUMPRODUCT((DA3:DA105=AP21)*(DD3:DD105=AP20)*(DF3:DF105="W"))+SUMPRODUCT((DA3:DA105=AP22)*(DD3:DD105=AP20)*(DF3:DF105="W"))+SUMPRODUCT((DA3:DA105=AP19)*(DD3:DD105=AP20)*(DF3:DF105="W"))</f>
        <v>0</v>
      </c>
      <c r="AR20" s="297">
        <f>SUMPRODUCT((DA3:DA105=AP20)*(DD3:DD105=AP21)*(DE3:DE105="D"))+SUMPRODUCT((DA3:DA105=AP20)*(DD3:DD105=AP22)*(DE3:DE105="D"))+SUMPRODUCT((DA3:DA105=AP20)*(DD3:DD105=AP19)*(DE3:DE105="D"))+SUMPRODUCT((DA3:DA105=AP21)*(DD3:DD105=AP20)*(DE3:DE105="D"))+SUMPRODUCT((DA3:DA105=AP22)*(DD3:DD105=AP20)*(DE3:DE105="D"))+SUMPRODUCT((DA3:DA105=AP19)*(DD3:DD105=AP20)*(DE3:DE105="D"))</f>
        <v>0</v>
      </c>
      <c r="AS20" s="297">
        <f>SUMPRODUCT((DA3:DA105=AP20)*(DD3:DD105=AP21)*(DE3:DE105="L"))+SUMPRODUCT((DA3:DA105=AP20)*(DD3:DD105=AP22)*(DE3:DE105="L"))+SUMPRODUCT((DA3:DA105=AP20)*(DD3:DD105=AP19)*(DE3:DE105="L"))+SUMPRODUCT((DA3:DA105=AP21)*(DD3:DD105=AP20)*(DF3:DF105="L"))+SUMPRODUCT((DA3:DA105=AP22)*(DD3:DD105=AP20)*(DF3:DF105="L"))+SUMPRODUCT((DA3:DA105=AP19)*(DD3:DD105=AP20)*(DF3:DF105="L"))</f>
        <v>0</v>
      </c>
      <c r="AT20" s="297">
        <f>SUMPRODUCT((DA3:DA105=AP20)*(DD3:DD105=AP21)*DB3:DB105)+SUMPRODUCT((DA3:DA105=AP20)*(DD3:DD105=AP22)*DB3:DB105)+SUMPRODUCT((DA3:DA105=AP20)*(DD3:DD105=AP18)*DB3:DB105)+SUMPRODUCT((DA3:DA105=AP20)*(DD3:DD105=AP19)*DB3:DB105)+SUMPRODUCT((DA3:DA105=AP21)*(DD3:DD105=AP20)*DC3:DC105)+SUMPRODUCT((DA3:DA105=AP22)*(DD3:DD105=AP20)*DC3:DC105)+SUMPRODUCT((DA3:DA105=AP18)*(DD3:DD105=AP20)*DC3:DC105)+SUMPRODUCT((DA3:DA105=AP19)*(DD3:DD105=AP20)*DC3:DC105)</f>
        <v>0</v>
      </c>
      <c r="AU20" s="297">
        <f>SUMPRODUCT((DA3:DA105=AP20)*(DD3:DD105=AP21)*DC3:DC105)+SUMPRODUCT((DA3:DA105=AP20)*(DD3:DD105=AP22)*DC3:DC105)+SUMPRODUCT((DA3:DA105=AP20)*(DD3:DD105=AP18)*DC3:DC105)+SUMPRODUCT((DA3:DA105=AP20)*(DD3:DD105=AP19)*DC3:DC105)+SUMPRODUCT((DA3:DA105=AP21)*(DD3:DD105=AP20)*DB3:DB105)+SUMPRODUCT((DA3:DA105=AP22)*(DD3:DD105=AP20)*DB3:DB105)+SUMPRODUCT((DA3:DA105=AP18)*(DD3:DD105=AP20)*DB3:DB105)+SUMPRODUCT((DA3:DA105=AP19)*(DD3:DD105=AP20)*DB3:DB105)</f>
        <v>0</v>
      </c>
      <c r="AV20" s="297">
        <f>AT20-AU20+1000</f>
        <v>1000</v>
      </c>
      <c r="AW20" s="297" t="str">
        <f t="shared" si="28"/>
        <v/>
      </c>
      <c r="AX20" s="297" t="str">
        <f>IF(AP20&lt;&gt;"",VLOOKUP(AP20,C4:I52,7,FALSE),"")</f>
        <v/>
      </c>
      <c r="AY20" s="297" t="str">
        <f>IF(AP20&lt;&gt;"",VLOOKUP(AP20,C4:I52,5,FALSE),"")</f>
        <v/>
      </c>
      <c r="AZ20" s="297" t="str">
        <f>IF(AP20&lt;&gt;"",VLOOKUP(AP20,C4:K52,9,FALSE),"")</f>
        <v/>
      </c>
      <c r="BA20" s="297" t="str">
        <f t="shared" si="29"/>
        <v/>
      </c>
      <c r="BB20" s="297" t="str">
        <f>IF(AP20&lt;&gt;"",RANK(BA20,BA18:BA22),"")</f>
        <v/>
      </c>
      <c r="BC20" s="297" t="str">
        <f>IF(AP20&lt;&gt;"",SUMPRODUCT((BA18:BA22=BA20)*(AV18:AV22&gt;AV20)),"")</f>
        <v/>
      </c>
      <c r="BD20" s="297" t="str">
        <f>IF(AP20&lt;&gt;"",SUMPRODUCT((BA18:BA22=BA20)*(AV18:AV22=AV20)*(AT18:AT22&gt;AT20)),"")</f>
        <v/>
      </c>
      <c r="BE20" s="297" t="str">
        <f>IF(AP20&lt;&gt;"",SUMPRODUCT((BA18:BA22=BA20)*(AV18:AV22=AV20)*(AT18:AT22=AT20)*(AX18:AX22&gt;AX20)),"")</f>
        <v/>
      </c>
      <c r="BF20" s="297" t="str">
        <f>IF(AP20&lt;&gt;"",SUMPRODUCT((BA18:BA22=BA20)*(AV18:AV22=AV20)*(AT18:AT22=AT20)*(AX18:AX22=AX20)*(AY18:AY22&gt;AY20)),"")</f>
        <v/>
      </c>
      <c r="BG20" s="297" t="str">
        <f>IF(AP20&lt;&gt;"",SUMPRODUCT((BA18:BA22=BA20)*(AV18:AV22=AV20)*(AT18:AT22=AT20)*(AX18:AX22=AX20)*(AY18:AY22=AY20)*(AZ18:AZ22&gt;AZ20)),"")</f>
        <v/>
      </c>
      <c r="BH20" s="297" t="str">
        <f>IF(AP20&lt;&gt;"",IF(BH99&lt;&gt;"",IF(AO96=3,BH99,BH99+AO96),SUM(BB20:BG20)+1),"")</f>
        <v/>
      </c>
      <c r="BI20" s="297" t="str">
        <f>IF(AP20&lt;&gt;"",INDEX(AP19:AP22,MATCH(3,BH19:BH22,0),0),"")</f>
        <v/>
      </c>
      <c r="BJ20" s="297" t="str">
        <f>IF(S18&lt;&gt;"",S18,"")</f>
        <v/>
      </c>
      <c r="BK20" s="297">
        <f>SUMPRODUCT((DA3:DA105=BJ20)*(DD3:DD105=BJ21)*(DE3:DE105="W"))+SUMPRODUCT((DA3:DA105=BJ20)*(DD3:DD105=BJ22)*(DE3:DE105="W"))+SUMPRODUCT((DA3:DA105=BJ20)*(DD3:DD105=BJ23)*(DE3:DE105="W"))+SUMPRODUCT((DA3:DA105=BJ21)*(DD3:DD105=BJ20)*(DF3:DF105="W"))+SUMPRODUCT((DA3:DA105=BJ22)*(DD3:DD105=BJ20)*(DF3:DF105="W"))+SUMPRODUCT((DA3:DA105=BJ23)*(DD3:DD105=BJ20)*(DF3:DF105="W"))</f>
        <v>0</v>
      </c>
      <c r="BL20" s="297">
        <f>SUMPRODUCT((DA3:DA105=BJ20)*(DD3:DD105=BJ21)*(DE3:DE105="D"))+SUMPRODUCT((DA3:DA105=BJ20)*(DD3:DD105=BJ22)*(DE3:DE105="D"))+SUMPRODUCT((DA3:DA105=BJ20)*(DD3:DD105=BJ23)*(DE3:DE105="D"))+SUMPRODUCT((DA3:DA105=BJ21)*(DD3:DD105=BJ20)*(DE3:DE105="D"))+SUMPRODUCT((DA3:DA105=BJ22)*(DD3:DD105=BJ20)*(DE3:DE105="D"))+SUMPRODUCT((DA3:DA105=BJ23)*(DD3:DD105=BJ20)*(DE3:DE105="D"))</f>
        <v>0</v>
      </c>
      <c r="BM20" s="297">
        <f>SUMPRODUCT((DA3:DA105=BJ20)*(DD3:DD105=BJ21)*(DE3:DE105="L"))+SUMPRODUCT((DA3:DA105=BJ20)*(DD3:DD105=BJ22)*(DE3:DE105="L"))+SUMPRODUCT((DA3:DA105=BJ20)*(DD3:DD105=BJ23)*(DE3:DE105="L"))+SUMPRODUCT((DA3:DA105=BJ21)*(DD3:DD105=BJ20)*(DF3:DF105="L"))+SUMPRODUCT((DA3:DA105=BJ22)*(DD3:DD105=BJ20)*(DF3:DF105="L"))+SUMPRODUCT((DA3:DA105=BJ23)*(DD3:DD105=BJ20)*(DF3:DF105="L"))</f>
        <v>0</v>
      </c>
      <c r="BN20" s="297">
        <f>SUMPRODUCT((DA3:DA105=BJ20)*(DD3:DD105=BJ21)*DB3:DB105)+SUMPRODUCT((DA3:DA105=BJ20)*(DD3:DD105=BJ22)*DB3:DB105)+SUMPRODUCT((DA3:DA105=BJ20)*(DD3:DD105=BJ18)*DB3:DB105)+SUMPRODUCT((DA3:DA105=BJ20)*(DD3:DD105=BJ19)*DB3:DB105)+SUMPRODUCT((DA3:DA105=BJ21)*(DD3:DD105=BJ20)*DC3:DC105)+SUMPRODUCT((DA3:DA105=BJ22)*(DD3:DD105=BJ20)*DC3:DC105)+SUMPRODUCT((DA3:DA105=BJ18)*(DD3:DD105=BJ20)*DC3:DC105)+SUMPRODUCT((DA3:DA105=BJ19)*(DD3:DD105=BJ20)*DC3:DC105)</f>
        <v>0</v>
      </c>
      <c r="BO20" s="297">
        <f>SUMPRODUCT((DA3:DA105=BJ20)*(DD3:DD105=BJ21)*DC3:DC105)+SUMPRODUCT((DA3:DA105=BJ20)*(DD3:DD105=BJ22)*DC3:DC105)+SUMPRODUCT((DA3:DA105=BJ20)*(DD3:DD105=BJ18)*DC3:DC105)+SUMPRODUCT((DA3:DA105=BJ20)*(DD3:DD105=BJ19)*DC3:DC105)+SUMPRODUCT((DA3:DA105=BJ21)*(DD3:DD105=BJ20)*DB3:DB105)+SUMPRODUCT((DA3:DA105=BJ22)*(DD3:DD105=BJ20)*DB3:DB105)+SUMPRODUCT((DA3:DA105=BJ18)*(DD3:DD105=BJ20)*DB3:DB105)+SUMPRODUCT((DA3:DA105=BJ19)*(DD3:DD105=BJ20)*DB3:DB105)</f>
        <v>0</v>
      </c>
      <c r="BP20" s="297">
        <f>BN20-BO20+1000</f>
        <v>1000</v>
      </c>
      <c r="BQ20" s="297" t="str">
        <f t="shared" ref="BQ20:BQ21" si="30">IF(BJ20&lt;&gt;"",BK20*3+BL20*1,"")</f>
        <v/>
      </c>
      <c r="BR20" s="297" t="str">
        <f>IF(BJ20&lt;&gt;"",VLOOKUP(BJ20,C4:I52,7,FALSE),"")</f>
        <v/>
      </c>
      <c r="BS20" s="297" t="str">
        <f>IF(BJ20&lt;&gt;"",VLOOKUP(BJ20,C4:I52,5,FALSE),"")</f>
        <v/>
      </c>
      <c r="BT20" s="297" t="str">
        <f>IF(BJ20&lt;&gt;"",VLOOKUP(BJ20,C4:K52,9,FALSE),"")</f>
        <v/>
      </c>
      <c r="BU20" s="297" t="str">
        <f t="shared" ref="BU20:BU21" si="31">BQ20</f>
        <v/>
      </c>
      <c r="BV20" s="297" t="str">
        <f>IF(BJ20&lt;&gt;"",RANK(BU20,BU18:BU22),"")</f>
        <v/>
      </c>
      <c r="BW20" s="297" t="str">
        <f>IF(BJ20&lt;&gt;"",SUMPRODUCT((BU18:BU22=BU20)*(BP18:BP22&gt;BP20)),"")</f>
        <v/>
      </c>
      <c r="BX20" s="297" t="str">
        <f>IF(BJ20&lt;&gt;"",SUMPRODUCT((BU18:BU22=BU20)*(BP18:BP22=BP20)*(BN18:BN22&gt;BN20)),"")</f>
        <v/>
      </c>
      <c r="BY20" s="297" t="str">
        <f>IF(BJ20&lt;&gt;"",SUMPRODUCT((BU18:BU22=BU20)*(BP18:BP22=BP20)*(BN18:BN22=BN20)*(BR18:BR22&gt;BR20)),"")</f>
        <v/>
      </c>
      <c r="BZ20" s="297" t="str">
        <f>IF(BJ20&lt;&gt;"",SUMPRODUCT((BU18:BU22=BU20)*(BP18:BP22=BP20)*(BN18:BN22=BN20)*(BR18:BR22=BR20)*(BS18:BS22&gt;BS20)),"")</f>
        <v/>
      </c>
      <c r="CA20" s="297" t="str">
        <f>IF(BJ20&lt;&gt;"",SUMPRODUCT((BU18:BU22=BU20)*(BP18:BP22=BP20)*(BN18:BN22=BN20)*(BR18:BR22=BR20)*(BS18:BS22=BS20)*(BT18:BT22&gt;BT20)),"")</f>
        <v/>
      </c>
      <c r="CB20" s="297" t="str">
        <f>IF(BJ20&lt;&gt;"",SUM(BV20:CA20)+2,"")</f>
        <v/>
      </c>
      <c r="CC20" s="297" t="str">
        <f>IF(BJ20&lt;&gt;"",INDEX(BJ20:BJ22,MATCH(3,CB20:CB22,0),0),"")</f>
        <v/>
      </c>
      <c r="CX20" s="297" t="str">
        <f>IF(CC20&lt;&gt;"",CC20,IF(BI20&lt;&gt;"",BI20,IF(AO20&lt;&gt;"",AO20,O20)))</f>
        <v>Scotland</v>
      </c>
      <c r="CY20" s="297">
        <v>3</v>
      </c>
      <c r="CZ20" s="297">
        <v>18</v>
      </c>
      <c r="DA20" s="300" t="str">
        <f>Matches!F25</f>
        <v>Iraq</v>
      </c>
      <c r="DB20" s="300">
        <f>IF(DA2&lt;&gt;"",IF(AND(Matches!H25&lt;&gt;"",Matches!I25&lt;&gt;""),Matches!H25,0),"")</f>
        <v>0</v>
      </c>
      <c r="DC20" s="300">
        <f>IF(DA2&lt;&gt;"",IF(AND(Matches!H25&lt;&gt;"",Matches!I25&lt;&gt;""),Matches!I25,0),"")</f>
        <v>0</v>
      </c>
      <c r="DD20" s="300" t="str">
        <f>Matches!K25</f>
        <v>Norway</v>
      </c>
      <c r="DE20" s="300" t="str">
        <f>IF(AND(Matches!H25&lt;&gt;"",Matches!I25&lt;&gt;""),IF(DB20&gt;DC20,"W",IF(DB20=DC20,"D","L")),"")</f>
        <v/>
      </c>
      <c r="DF20" s="300" t="str">
        <f t="shared" si="0"/>
        <v/>
      </c>
      <c r="HH20" s="300"/>
      <c r="HI20" s="300"/>
      <c r="HJ20" s="300"/>
      <c r="HK20" s="300"/>
      <c r="HL20" s="300"/>
      <c r="HM20" s="300"/>
      <c r="LO20" s="300"/>
      <c r="LP20" s="300"/>
      <c r="LQ20" s="300"/>
      <c r="LR20" s="300"/>
      <c r="LS20" s="300"/>
      <c r="LT20" s="300"/>
      <c r="PV20" s="300"/>
      <c r="PW20" s="300"/>
      <c r="PX20" s="300"/>
      <c r="PY20" s="300"/>
      <c r="PZ20" s="300"/>
      <c r="QA20" s="300"/>
      <c r="UC20" s="300"/>
      <c r="UD20" s="300"/>
      <c r="UE20" s="300"/>
      <c r="UF20" s="300"/>
      <c r="UG20" s="300"/>
      <c r="UH20" s="300"/>
      <c r="YJ20" s="300"/>
      <c r="YK20" s="300"/>
      <c r="YL20" s="300"/>
      <c r="YM20" s="300"/>
      <c r="YN20" s="300"/>
      <c r="YO20" s="300"/>
      <c r="ACQ20" s="300"/>
      <c r="ACR20" s="300"/>
      <c r="ACS20" s="300"/>
      <c r="ACT20" s="300"/>
      <c r="ACU20" s="300"/>
      <c r="ACV20" s="300"/>
      <c r="AGX20" s="300"/>
      <c r="AGY20" s="300"/>
      <c r="AGZ20" s="300"/>
      <c r="AHA20" s="300"/>
      <c r="AHB20" s="300"/>
      <c r="AHC20" s="300"/>
      <c r="ALE20" s="300"/>
      <c r="ALF20" s="300"/>
      <c r="ALG20" s="300"/>
      <c r="ALH20" s="300"/>
      <c r="ALI20" s="300"/>
      <c r="ALJ20" s="300"/>
      <c r="APL20" s="300"/>
      <c r="APM20" s="300"/>
      <c r="APN20" s="300"/>
      <c r="APO20" s="300"/>
      <c r="APP20" s="300"/>
      <c r="APQ20" s="300"/>
      <c r="ATS20" s="300"/>
      <c r="ATT20" s="300"/>
      <c r="ATU20" s="300"/>
      <c r="ATV20" s="300"/>
      <c r="ATW20" s="300"/>
      <c r="ATX20" s="300"/>
      <c r="AXZ20" s="300"/>
      <c r="AYA20" s="300"/>
      <c r="AYB20" s="300"/>
      <c r="AYC20" s="300"/>
      <c r="AYD20" s="300"/>
      <c r="AYE20" s="300"/>
      <c r="BCG20" s="300"/>
      <c r="BCH20" s="300"/>
      <c r="BCI20" s="300"/>
      <c r="BCJ20" s="300"/>
      <c r="BCK20" s="300"/>
      <c r="BCL20" s="300"/>
      <c r="BGN20" s="300"/>
      <c r="BGO20" s="300"/>
      <c r="BGP20" s="300"/>
      <c r="BGQ20" s="300"/>
      <c r="BGR20" s="300"/>
      <c r="BGS20" s="300"/>
      <c r="BKU20" s="300"/>
      <c r="BKV20" s="300"/>
      <c r="BKW20" s="300"/>
      <c r="BKX20" s="300"/>
      <c r="BKY20" s="300"/>
      <c r="BKZ20" s="300"/>
      <c r="BPB20" s="300"/>
      <c r="BPC20" s="300"/>
      <c r="BPD20" s="300"/>
      <c r="BPE20" s="300"/>
      <c r="BPF20" s="300"/>
      <c r="BPG20" s="300"/>
      <c r="BTI20" s="300"/>
      <c r="BTJ20" s="300"/>
      <c r="BTK20" s="300"/>
      <c r="BTL20" s="300"/>
      <c r="BTM20" s="300"/>
      <c r="BTN20" s="300"/>
      <c r="BXP20" s="300"/>
      <c r="BXQ20" s="300"/>
      <c r="BXR20" s="300"/>
      <c r="BXS20" s="300"/>
      <c r="BXT20" s="300"/>
      <c r="BXU20" s="300"/>
      <c r="CBW20" s="300"/>
      <c r="CBX20" s="300"/>
      <c r="CBY20" s="300"/>
      <c r="CBZ20" s="300"/>
      <c r="CCA20" s="300"/>
      <c r="CCB20" s="300"/>
      <c r="CGD20" s="300"/>
      <c r="CGE20" s="300"/>
      <c r="CGF20" s="300"/>
      <c r="CGG20" s="300"/>
      <c r="CGH20" s="300"/>
      <c r="CGI20" s="300"/>
      <c r="CKK20" s="300"/>
      <c r="CKL20" s="300"/>
      <c r="CKM20" s="300"/>
      <c r="CKN20" s="300"/>
      <c r="CKO20" s="300"/>
      <c r="CKP20" s="300"/>
      <c r="COR20" s="300"/>
      <c r="COS20" s="300"/>
      <c r="COT20" s="300"/>
      <c r="COU20" s="300"/>
      <c r="COV20" s="300"/>
      <c r="COW20" s="300"/>
      <c r="CSY20" s="300"/>
      <c r="CSZ20" s="300"/>
      <c r="CTA20" s="300"/>
      <c r="CTB20" s="300"/>
      <c r="CTC20" s="300"/>
      <c r="CTD20" s="300"/>
      <c r="CXF20" s="300"/>
      <c r="CXG20" s="300"/>
      <c r="CXH20" s="300"/>
      <c r="CXI20" s="300"/>
      <c r="CXJ20" s="300"/>
      <c r="CXK20" s="300"/>
      <c r="DBM20" s="300"/>
      <c r="DBN20" s="300"/>
      <c r="DBO20" s="300"/>
      <c r="DBP20" s="300"/>
      <c r="DBQ20" s="300"/>
      <c r="DBR20" s="300"/>
      <c r="DFT20" s="300"/>
      <c r="DFU20" s="300"/>
      <c r="DFV20" s="300"/>
      <c r="DFW20" s="300"/>
      <c r="DFX20" s="300"/>
      <c r="DFY20" s="300"/>
      <c r="DKA20" s="300"/>
      <c r="DKB20" s="300"/>
      <c r="DKC20" s="300"/>
      <c r="DKD20" s="300"/>
      <c r="DKE20" s="300"/>
      <c r="DKF20" s="300"/>
      <c r="DOH20" s="300"/>
      <c r="DOI20" s="300"/>
      <c r="DOJ20" s="300"/>
      <c r="DOK20" s="300"/>
      <c r="DOL20" s="300"/>
      <c r="DOM20" s="300"/>
      <c r="DSO20" s="300"/>
      <c r="DSP20" s="300"/>
      <c r="DSQ20" s="300"/>
      <c r="DSR20" s="300"/>
      <c r="DSS20" s="300"/>
      <c r="DST20" s="300"/>
      <c r="DWV20" s="300"/>
      <c r="DWW20" s="300"/>
      <c r="DWX20" s="300"/>
      <c r="DWY20" s="300"/>
      <c r="DWZ20" s="300"/>
      <c r="DXA20" s="300"/>
      <c r="EBC20" s="300"/>
      <c r="EBD20" s="300"/>
      <c r="EBE20" s="300"/>
      <c r="EBF20" s="300"/>
      <c r="EBG20" s="300"/>
      <c r="EBH20" s="300"/>
      <c r="EFJ20" s="300"/>
      <c r="EFK20" s="300"/>
      <c r="EFL20" s="300"/>
      <c r="EFM20" s="300"/>
      <c r="EFN20" s="300"/>
      <c r="EFO20" s="300"/>
      <c r="EJQ20" s="300"/>
      <c r="EJR20" s="300"/>
      <c r="EJS20" s="300"/>
      <c r="EJT20" s="300"/>
      <c r="EJU20" s="300"/>
      <c r="EJV20" s="300"/>
      <c r="ENX20" s="300"/>
      <c r="ENY20" s="300"/>
      <c r="ENZ20" s="300"/>
      <c r="EOA20" s="300"/>
      <c r="EOB20" s="300"/>
      <c r="EOC20" s="300"/>
      <c r="ESE20" s="300"/>
      <c r="ESF20" s="300"/>
      <c r="ESG20" s="300"/>
      <c r="ESH20" s="300"/>
      <c r="ESI20" s="300"/>
      <c r="ESJ20" s="300"/>
      <c r="EWL20" s="300"/>
      <c r="EWM20" s="300"/>
      <c r="EWN20" s="300"/>
      <c r="EWO20" s="300"/>
      <c r="EWP20" s="300"/>
      <c r="EWQ20" s="300"/>
      <c r="FAS20" s="300"/>
      <c r="FAT20" s="300"/>
      <c r="FAU20" s="300"/>
      <c r="FAV20" s="300"/>
      <c r="FAW20" s="300"/>
      <c r="FAX20" s="300"/>
      <c r="FEZ20" s="300"/>
      <c r="FFA20" s="300"/>
      <c r="FFB20" s="300"/>
      <c r="FFC20" s="300"/>
      <c r="FFD20" s="300"/>
      <c r="FFE20" s="300"/>
      <c r="FJG20" s="300"/>
      <c r="FJH20" s="300"/>
      <c r="FJI20" s="300"/>
      <c r="FJJ20" s="300"/>
      <c r="FJK20" s="300"/>
      <c r="FJL20" s="300"/>
      <c r="FNN20" s="300"/>
      <c r="FNO20" s="300"/>
      <c r="FNP20" s="300"/>
      <c r="FNQ20" s="300"/>
      <c r="FNR20" s="300"/>
      <c r="FNS20" s="300"/>
      <c r="FRU20" s="300"/>
      <c r="FRV20" s="300"/>
      <c r="FRW20" s="300"/>
      <c r="FRX20" s="300"/>
      <c r="FRY20" s="300"/>
      <c r="FRZ20" s="300"/>
      <c r="FWB20" s="300"/>
      <c r="FWC20" s="300"/>
      <c r="FWD20" s="300"/>
      <c r="FWE20" s="300"/>
      <c r="FWF20" s="300"/>
      <c r="FWG20" s="300"/>
      <c r="GAI20" s="300"/>
      <c r="GAJ20" s="300"/>
      <c r="GAK20" s="300"/>
      <c r="GAL20" s="300"/>
      <c r="GAM20" s="300"/>
      <c r="GAN20" s="300"/>
      <c r="GEP20" s="300"/>
      <c r="GEQ20" s="300"/>
      <c r="GER20" s="300"/>
      <c r="GES20" s="300"/>
      <c r="GET20" s="300"/>
      <c r="GEU20" s="300"/>
      <c r="GIW20" s="300"/>
      <c r="GIX20" s="300"/>
      <c r="GIY20" s="300"/>
      <c r="GIZ20" s="300"/>
      <c r="GJA20" s="300"/>
      <c r="GJB20" s="300"/>
      <c r="GND20" s="300"/>
      <c r="GNE20" s="300"/>
      <c r="GNF20" s="300"/>
      <c r="GNG20" s="300"/>
      <c r="GNH20" s="300"/>
      <c r="GNI20" s="300"/>
      <c r="GRK20" s="300"/>
      <c r="GRL20" s="300"/>
      <c r="GRM20" s="300"/>
      <c r="GRN20" s="300"/>
      <c r="GRO20" s="300"/>
      <c r="GRP20" s="300"/>
      <c r="GVR20" s="300"/>
      <c r="GVS20" s="300"/>
      <c r="GVT20" s="300"/>
      <c r="GVU20" s="300"/>
      <c r="GVV20" s="300"/>
      <c r="GVW20" s="300"/>
      <c r="GZY20" s="300"/>
      <c r="GZZ20" s="300"/>
      <c r="HAA20" s="300"/>
      <c r="HAB20" s="300"/>
      <c r="HAC20" s="300"/>
      <c r="HAD20" s="300"/>
      <c r="HEF20" s="300"/>
      <c r="HEG20" s="300"/>
      <c r="HEH20" s="300"/>
      <c r="HEI20" s="300"/>
      <c r="HEJ20" s="300"/>
      <c r="HEK20" s="300"/>
      <c r="HIM20" s="300"/>
      <c r="HIN20" s="300"/>
      <c r="HIO20" s="300"/>
      <c r="HIP20" s="300"/>
      <c r="HIQ20" s="300"/>
      <c r="HIR20" s="300"/>
      <c r="HMT20" s="300"/>
      <c r="HMU20" s="300"/>
      <c r="HMV20" s="300"/>
      <c r="HMW20" s="300"/>
      <c r="HMX20" s="300"/>
      <c r="HMY20" s="300"/>
      <c r="HRA20" s="300"/>
      <c r="HRB20" s="300"/>
      <c r="HRC20" s="300"/>
      <c r="HRD20" s="300"/>
      <c r="HRE20" s="300"/>
      <c r="HRF20" s="300"/>
      <c r="HVH20" s="300"/>
      <c r="HVI20" s="300"/>
      <c r="HVJ20" s="300"/>
      <c r="HVK20" s="300"/>
      <c r="HVL20" s="300"/>
      <c r="HVM20" s="300"/>
      <c r="HZO20" s="300"/>
      <c r="HZP20" s="300"/>
      <c r="HZQ20" s="300"/>
      <c r="HZR20" s="300"/>
      <c r="HZS20" s="300"/>
      <c r="HZT20" s="300"/>
      <c r="IDV20" s="300"/>
      <c r="IDW20" s="300"/>
      <c r="IDX20" s="300"/>
      <c r="IDY20" s="300"/>
      <c r="IDZ20" s="300"/>
      <c r="IEA20" s="300"/>
      <c r="IIC20" s="300"/>
      <c r="IID20" s="300"/>
      <c r="IIE20" s="300"/>
      <c r="IIF20" s="300"/>
      <c r="IIG20" s="300"/>
      <c r="IIH20" s="300"/>
      <c r="IMJ20" s="300"/>
      <c r="IMK20" s="300"/>
      <c r="IML20" s="300"/>
      <c r="IMM20" s="300"/>
      <c r="IMN20" s="300"/>
      <c r="IMO20" s="300"/>
      <c r="IQQ20" s="300"/>
      <c r="IQR20" s="300"/>
      <c r="IQS20" s="300"/>
      <c r="IQT20" s="300"/>
      <c r="IQU20" s="300"/>
      <c r="IQV20" s="300"/>
      <c r="IUX20" s="300"/>
      <c r="IUY20" s="300"/>
      <c r="IUZ20" s="300"/>
      <c r="IVA20" s="300"/>
      <c r="IVB20" s="300"/>
      <c r="IVC20" s="300"/>
      <c r="IZE20" s="300"/>
      <c r="IZF20" s="300"/>
      <c r="IZG20" s="300"/>
      <c r="IZH20" s="300"/>
      <c r="IZI20" s="300"/>
      <c r="IZJ20" s="300"/>
      <c r="JDL20" s="300"/>
      <c r="JDM20" s="300"/>
      <c r="JDN20" s="300"/>
      <c r="JDO20" s="300"/>
      <c r="JDP20" s="300"/>
      <c r="JDQ20" s="300"/>
      <c r="JHS20" s="300"/>
      <c r="JHT20" s="300"/>
      <c r="JHU20" s="300"/>
      <c r="JHV20" s="300"/>
      <c r="JHW20" s="300"/>
      <c r="JHX20" s="300"/>
      <c r="JLZ20" s="300"/>
      <c r="JMA20" s="300"/>
      <c r="JMB20" s="300"/>
      <c r="JMC20" s="300"/>
      <c r="JMD20" s="300"/>
      <c r="JME20" s="300"/>
      <c r="JQG20" s="300"/>
      <c r="JQH20" s="300"/>
      <c r="JQI20" s="300"/>
      <c r="JQJ20" s="300"/>
      <c r="JQK20" s="300"/>
      <c r="JQL20" s="300"/>
      <c r="JUN20" s="300"/>
      <c r="JUO20" s="300"/>
      <c r="JUP20" s="300"/>
      <c r="JUQ20" s="300"/>
      <c r="JUR20" s="300"/>
      <c r="JUS20" s="300"/>
      <c r="JYU20" s="300"/>
      <c r="JYV20" s="300"/>
      <c r="JYW20" s="300"/>
      <c r="JYX20" s="300"/>
      <c r="JYY20" s="300"/>
      <c r="JYZ20" s="300"/>
      <c r="KDB20" s="300"/>
      <c r="KDC20" s="300"/>
      <c r="KDD20" s="300"/>
      <c r="KDE20" s="300"/>
      <c r="KDF20" s="300"/>
      <c r="KDG20" s="300"/>
      <c r="KHI20" s="300"/>
      <c r="KHJ20" s="300"/>
      <c r="KHK20" s="300"/>
      <c r="KHL20" s="300"/>
      <c r="KHM20" s="300"/>
      <c r="KHN20" s="300"/>
      <c r="KLP20" s="300"/>
      <c r="KLQ20" s="300"/>
      <c r="KLR20" s="300"/>
      <c r="KLS20" s="300"/>
      <c r="KLT20" s="300"/>
      <c r="KLU20" s="300"/>
      <c r="KPW20" s="300"/>
      <c r="KPX20" s="300"/>
      <c r="KPY20" s="300"/>
      <c r="KPZ20" s="300"/>
      <c r="KQA20" s="300"/>
      <c r="KQB20" s="300"/>
      <c r="KUD20" s="300"/>
      <c r="KUE20" s="300"/>
      <c r="KUF20" s="300"/>
      <c r="KUG20" s="300"/>
      <c r="KUH20" s="300"/>
      <c r="KUI20" s="300"/>
      <c r="KYK20" s="300"/>
      <c r="KYL20" s="300"/>
      <c r="KYM20" s="300"/>
      <c r="KYN20" s="300"/>
      <c r="KYO20" s="300"/>
      <c r="KYP20" s="300"/>
      <c r="LCR20" s="300"/>
      <c r="LCS20" s="300"/>
      <c r="LCT20" s="300"/>
      <c r="LCU20" s="300"/>
      <c r="LCV20" s="300"/>
      <c r="LCW20" s="300"/>
      <c r="LGY20" s="300"/>
      <c r="LGZ20" s="300"/>
      <c r="LHA20" s="300"/>
      <c r="LHB20" s="300"/>
      <c r="LHC20" s="300"/>
      <c r="LHD20" s="300"/>
      <c r="LLF20" s="300"/>
      <c r="LLG20" s="300"/>
      <c r="LLH20" s="300"/>
      <c r="LLI20" s="300"/>
      <c r="LLJ20" s="300"/>
      <c r="LLK20" s="300"/>
      <c r="LPM20" s="300"/>
      <c r="LPN20" s="300"/>
      <c r="LPO20" s="300"/>
      <c r="LPP20" s="300"/>
      <c r="LPQ20" s="300"/>
      <c r="LPR20" s="300"/>
      <c r="LTT20" s="300"/>
      <c r="LTU20" s="300"/>
      <c r="LTV20" s="300"/>
      <c r="LTW20" s="300"/>
      <c r="LTX20" s="300"/>
      <c r="LTY20" s="300"/>
      <c r="LYA20" s="300"/>
      <c r="LYB20" s="300"/>
      <c r="LYC20" s="300"/>
      <c r="LYD20" s="300"/>
      <c r="LYE20" s="300"/>
      <c r="LYF20" s="300"/>
      <c r="MCH20" s="300"/>
      <c r="MCI20" s="300"/>
      <c r="MCJ20" s="300"/>
      <c r="MCK20" s="300"/>
      <c r="MCL20" s="300"/>
      <c r="MCM20" s="300"/>
      <c r="MGO20" s="300"/>
      <c r="MGP20" s="300"/>
      <c r="MGQ20" s="300"/>
      <c r="MGR20" s="300"/>
      <c r="MGS20" s="300"/>
      <c r="MGT20" s="300"/>
      <c r="MKV20" s="300"/>
      <c r="MKW20" s="300"/>
      <c r="MKX20" s="300"/>
      <c r="MKY20" s="300"/>
      <c r="MKZ20" s="300"/>
      <c r="MLA20" s="300"/>
      <c r="MPC20" s="300"/>
      <c r="MPD20" s="300"/>
      <c r="MPE20" s="300"/>
      <c r="MPF20" s="300"/>
      <c r="MPG20" s="300"/>
      <c r="MPH20" s="300"/>
      <c r="MTJ20" s="300"/>
      <c r="MTK20" s="300"/>
      <c r="MTL20" s="300"/>
      <c r="MTM20" s="300"/>
      <c r="MTN20" s="300"/>
      <c r="MTO20" s="300"/>
      <c r="MXQ20" s="300"/>
      <c r="MXR20" s="300"/>
      <c r="MXS20" s="300"/>
      <c r="MXT20" s="300"/>
      <c r="MXU20" s="300"/>
      <c r="MXV20" s="300"/>
      <c r="NBX20" s="300"/>
      <c r="NBY20" s="300"/>
      <c r="NBZ20" s="300"/>
      <c r="NCA20" s="300"/>
      <c r="NCB20" s="300"/>
      <c r="NCC20" s="300"/>
      <c r="NGE20" s="300"/>
      <c r="NGF20" s="300"/>
      <c r="NGG20" s="300"/>
      <c r="NGH20" s="300"/>
      <c r="NGI20" s="300"/>
      <c r="NGJ20" s="300"/>
      <c r="NKL20" s="300"/>
      <c r="NKM20" s="300"/>
      <c r="NKN20" s="300"/>
      <c r="NKO20" s="300"/>
      <c r="NKP20" s="300"/>
      <c r="NKQ20" s="300"/>
      <c r="NOS20" s="300"/>
      <c r="NOT20" s="300"/>
      <c r="NOU20" s="300"/>
      <c r="NOV20" s="300"/>
      <c r="NOW20" s="300"/>
      <c r="NOX20" s="300"/>
      <c r="NSZ20" s="300"/>
      <c r="NTA20" s="300"/>
      <c r="NTB20" s="300"/>
      <c r="NTC20" s="300"/>
      <c r="NTD20" s="300"/>
      <c r="NTE20" s="300"/>
      <c r="NXG20" s="300"/>
      <c r="NXH20" s="300"/>
      <c r="NXI20" s="300"/>
      <c r="NXJ20" s="300"/>
      <c r="NXK20" s="300"/>
      <c r="NXL20" s="300"/>
      <c r="OBN20" s="300"/>
      <c r="OBO20" s="300"/>
      <c r="OBP20" s="300"/>
      <c r="OBQ20" s="300"/>
      <c r="OBR20" s="300"/>
      <c r="OBS20" s="300"/>
      <c r="OFU20" s="300"/>
      <c r="OFV20" s="300"/>
      <c r="OFW20" s="300"/>
      <c r="OFX20" s="300"/>
      <c r="OFY20" s="300"/>
      <c r="OFZ20" s="300"/>
      <c r="OKB20" s="300"/>
      <c r="OKC20" s="300"/>
      <c r="OKD20" s="300"/>
      <c r="OKE20" s="300"/>
      <c r="OKF20" s="300"/>
      <c r="OKG20" s="300"/>
      <c r="OOI20" s="300"/>
      <c r="OOJ20" s="300"/>
      <c r="OOK20" s="300"/>
      <c r="OOL20" s="300"/>
      <c r="OOM20" s="300"/>
      <c r="OON20" s="300"/>
      <c r="OSP20" s="300"/>
      <c r="OSQ20" s="300"/>
      <c r="OSR20" s="300"/>
      <c r="OSS20" s="300"/>
      <c r="OST20" s="300"/>
      <c r="OSU20" s="300"/>
      <c r="OWW20" s="300"/>
      <c r="OWX20" s="300"/>
      <c r="OWY20" s="300"/>
      <c r="OWZ20" s="300"/>
      <c r="OXA20" s="300"/>
      <c r="OXB20" s="300"/>
      <c r="PBD20" s="300"/>
      <c r="PBE20" s="300"/>
      <c r="PBF20" s="300"/>
      <c r="PBG20" s="300"/>
      <c r="PBH20" s="300"/>
      <c r="PBI20" s="300"/>
      <c r="PFK20" s="300"/>
      <c r="PFL20" s="300"/>
      <c r="PFM20" s="300"/>
      <c r="PFN20" s="300"/>
      <c r="PFO20" s="300"/>
      <c r="PFP20" s="300"/>
      <c r="PJR20" s="300"/>
      <c r="PJS20" s="300"/>
      <c r="PJT20" s="300"/>
      <c r="PJU20" s="300"/>
      <c r="PJV20" s="300"/>
      <c r="PJW20" s="300"/>
      <c r="PNY20" s="300"/>
      <c r="PNZ20" s="300"/>
      <c r="POA20" s="300"/>
      <c r="POB20" s="300"/>
      <c r="POC20" s="300"/>
      <c r="POD20" s="300"/>
      <c r="PSF20" s="300"/>
      <c r="PSG20" s="300"/>
      <c r="PSH20" s="300"/>
      <c r="PSI20" s="300"/>
      <c r="PSJ20" s="300"/>
      <c r="PSK20" s="300"/>
    </row>
    <row r="21" spans="1:998 1104:1997 2103:2996 3102:3995 4101:5105 5211:6104 6210:7103 7209:8102 8208:9212 9318:10211 10317:11210 11316:11321" x14ac:dyDescent="0.25">
      <c r="A21" s="302">
        <f>Setup!E17+100</f>
        <v>138</v>
      </c>
      <c r="B21" s="297">
        <f>VLOOKUP(C21,CX18:CY22,2,FALSE)</f>
        <v>3</v>
      </c>
      <c r="C21" s="298" t="str">
        <f>Setup!D17</f>
        <v>Scotland</v>
      </c>
      <c r="D21" s="297">
        <f>SUMPRODUCT((DA3:DA105=C21)*(DE3:DE105="W"))+SUMPRODUCT((DD3:DD105=C21)*(DF3:DF105="W"))</f>
        <v>0</v>
      </c>
      <c r="E21" s="297">
        <f>SUMPRODUCT((DA3:DA105=C21)*(DE3:DE105="D"))+SUMPRODUCT((DD3:DD105=C21)*(DF3:DF105="D"))</f>
        <v>0</v>
      </c>
      <c r="F21" s="297">
        <f>SUMPRODUCT((DA3:DA105=C21)*(DE3:DE105="L"))+SUMPRODUCT((DD3:DD105=C21)*(DF3:DF105="L"))</f>
        <v>0</v>
      </c>
      <c r="G21" s="297">
        <f>SUMIF(DA3:DA123,C21,DB3:DB123)+SUMIF(DD3:DD123,C21,DC3:DC123)</f>
        <v>0</v>
      </c>
      <c r="H21" s="297">
        <f>SUMIF(DD3:DD123,C21,DB3:DB123)+SUMIF(DA3:DA123,C21,DC3:DC123)</f>
        <v>0</v>
      </c>
      <c r="I21" s="297">
        <f t="shared" si="23"/>
        <v>1000</v>
      </c>
      <c r="J21" s="297">
        <f t="shared" si="24"/>
        <v>0</v>
      </c>
      <c r="K21" s="297">
        <f>IF(Setup!F17&lt;&gt;"",Setup!F17,-A21)</f>
        <v>-138</v>
      </c>
      <c r="L21" s="297">
        <f>IF(COUNTIF(J18:J22,4)&lt;&gt;4,RANK(J21,J18:J22),J100)</f>
        <v>1</v>
      </c>
      <c r="N21" s="297">
        <f>SUMPRODUCT((L18:L21=L21)*(K18:K21&lt;K21))+L21</f>
        <v>2</v>
      </c>
      <c r="O21" s="298" t="str">
        <f>INDEX(C18:C22,MATCH(4,N18:N22,0),0)</f>
        <v>Brazil</v>
      </c>
      <c r="P21" s="297">
        <f>INDEX(L18:L22,MATCH(O21,C18:C22,0),0)</f>
        <v>1</v>
      </c>
      <c r="Q21" s="297" t="str">
        <f>IF(AND(Q20&lt;&gt;"",P21=1),O21,"")</f>
        <v>Brazil</v>
      </c>
      <c r="R21" s="297" t="str">
        <f>IF(AND(R20&lt;&gt;"",P22=2),O22,"")</f>
        <v/>
      </c>
      <c r="V21" s="297" t="str">
        <f t="shared" si="27"/>
        <v>Brazil</v>
      </c>
      <c r="W21" s="297">
        <f>SUMPRODUCT((DA3:DA105=V21)*(DD3:DD105=V22)*(DE3:DE105="W"))+SUMPRODUCT((DA3:DA105=V21)*(DD3:DD105=V18)*(DE3:DE105="W"))+SUMPRODUCT((DA3:DA105=V21)*(DD3:DD105=V19)*(DE3:DE105="W"))+SUMPRODUCT((DA3:DA105=V21)*(DD3:DD105=V20)*(DE3:DE105="W"))+SUMPRODUCT((DA3:DA105=V22)*(DD3:DD105=V21)*(DF3:DF105="W"))+SUMPRODUCT((DA3:DA105=V18)*(DD3:DD105=V21)*(DF3:DF105="W"))+SUMPRODUCT((DA3:DA105=V19)*(DD3:DD105=V21)*(DF3:DF105="W"))+SUMPRODUCT((DA3:DA105=V20)*(DD3:DD105=V21)*(DF3:DF105="W"))</f>
        <v>0</v>
      </c>
      <c r="X21" s="297">
        <f>SUMPRODUCT((DA3:DA105=V21)*(DD3:DD105=V22)*(DE3:DE105="D"))+SUMPRODUCT((DA3:DA105=V21)*(DD3:DD105=V18)*(DE3:DE105="D"))+SUMPRODUCT((DA3:DA105=V21)*(DD3:DD105=V19)*(DE3:DE105="D"))+SUMPRODUCT((DA3:DA105=V21)*(DD3:DD105=V20)*(DE3:DE105="D"))+SUMPRODUCT((DA3:DA105=V22)*(DD3:DD105=V21)*(DE3:DE105="D"))+SUMPRODUCT((DA3:DA105=V18)*(DD3:DD105=V21)*(DE3:DE105="D"))+SUMPRODUCT((DA3:DA105=V19)*(DD3:DD105=V21)*(DE3:DE105="D"))+SUMPRODUCT((DA3:DA105=V20)*(DD3:DD105=V21)*(DE3:DE105="D"))</f>
        <v>0</v>
      </c>
      <c r="Y21" s="297">
        <f>SUMPRODUCT((DA3:DA105=V21)*(DD3:DD105=V22)*(DE3:DE105="L"))+SUMPRODUCT((DA3:DA105=V21)*(DD3:DD105=V18)*(DE3:DE105="L"))+SUMPRODUCT((DA3:DA105=V21)*(DD3:DD105=V19)*(DE3:DE105="L"))+SUMPRODUCT((DA3:DA105=V21)*(DD3:DD105=V20)*(DE3:DE105="L"))+SUMPRODUCT((DA3:DA105=V22)*(DD3:DD105=V21)*(DF3:DF105="L"))+SUMPRODUCT((DA3:DA105=V18)*(DD3:DD105=V21)*(DF3:DF105="L"))+SUMPRODUCT((DA3:DA105=V19)*(DD3:DD105=V21)*(DF3:DF105="L"))+SUMPRODUCT((DA3:DA105=V20)*(DD3:DD105=V21)*(DF3:DF105="L"))</f>
        <v>0</v>
      </c>
      <c r="Z21" s="297">
        <f>SUMPRODUCT((DA3:DA105=V21)*(DD3:DD105=V22)*DB3:DB105)+SUMPRODUCT((DA3:DA105=V21)*(DD3:DD105=V18)*DB3:DB105)+SUMPRODUCT((DA3:DA105=V21)*(DD3:DD105=V19)*DB3:DB105)+SUMPRODUCT((DA3:DA105=V21)*(DD3:DD105=V20)*DB3:DB105)+SUMPRODUCT((DA3:DA105=V22)*(DD3:DD105=V21)*DC3:DC105)+SUMPRODUCT((DA3:DA105=V18)*(DD3:DD105=V21)*DC3:DC105)+SUMPRODUCT((DA3:DA105=V19)*(DD3:DD105=V21)*DC3:DC105)+SUMPRODUCT((DA3:DA105=V20)*(DD3:DD105=V21)*DC3:DC105)</f>
        <v>0</v>
      </c>
      <c r="AA21" s="297">
        <f>SUMPRODUCT((DA3:DA105=V21)*(DD3:DD105=V22)*DC3:DC105)+SUMPRODUCT((DA3:DA105=V21)*(DD3:DD105=V18)*DC3:DC105)+SUMPRODUCT((DA3:DA105=V21)*(DD3:DD105=V19)*DC3:DC105)+SUMPRODUCT((DA3:DA105=V21)*(DD3:DD105=V20)*DC3:DC105)+SUMPRODUCT((DA3:DA105=V22)*(DD3:DD105=V21)*DB3:DB105)+SUMPRODUCT((DA3:DA105=V18)*(DD3:DD105=V21)*DB3:DB105)+SUMPRODUCT((DA3:DA105=V19)*(DD3:DD105=V21)*DB3:DB105)+SUMPRODUCT((DA3:DA105=V20)*(DD3:DD105=V21)*DB3:DB105)</f>
        <v>0</v>
      </c>
      <c r="AB21" s="297">
        <f>Z21-AA21+1000</f>
        <v>1000</v>
      </c>
      <c r="AC21" s="297">
        <f t="shared" si="25"/>
        <v>0</v>
      </c>
      <c r="AD21" s="297">
        <f>IF(V21&lt;&gt;"",VLOOKUP(V21,C4:I52,7,FALSE),"")</f>
        <v>1000</v>
      </c>
      <c r="AE21" s="297">
        <f>IF(V21&lt;&gt;"",VLOOKUP(V21,C4:I52,5,FALSE),"")</f>
        <v>0</v>
      </c>
      <c r="AF21" s="297">
        <f>IF(V21&lt;&gt;"",VLOOKUP(V21,C4:K52,9,FALSE),"")</f>
        <v>-105</v>
      </c>
      <c r="AG21" s="297">
        <f t="shared" si="26"/>
        <v>0</v>
      </c>
      <c r="AH21" s="297">
        <f>IF(V21&lt;&gt;"",RANK(AG21,AG18:AG22),"")</f>
        <v>1</v>
      </c>
      <c r="AI21" s="297">
        <f>IF(V21&lt;&gt;"",SUMPRODUCT((AG18:AG22=AG21)*(AB18:AB22&gt;AB21)),"")</f>
        <v>0</v>
      </c>
      <c r="AJ21" s="297">
        <f>IF(V21&lt;&gt;"",SUMPRODUCT((AG18:AG22=AG21)*(AB18:AB22=AB21)*(Z18:Z22&gt;Z21)),"")</f>
        <v>0</v>
      </c>
      <c r="AK21" s="297">
        <f>IF(V21&lt;&gt;"",SUMPRODUCT((AG18:AG22=AG21)*(AB18:AB22=AB21)*(Z18:Z22=Z21)*(AD18:AD22&gt;AD21)),"")</f>
        <v>0</v>
      </c>
      <c r="AL21" s="297">
        <f>IF(V21&lt;&gt;"",SUMPRODUCT((AG18:AG22=AG21)*(AB18:AB22=AB21)*(Z18:Z22=Z21)*(AD18:AD22=AD21)*(AE18:AE22&gt;AE21)),"")</f>
        <v>0</v>
      </c>
      <c r="AM21" s="297">
        <f>IF(V21&lt;&gt;"",SUMPRODUCT((AG18:AG22=AG21)*(AB18:AB22=AB21)*(Z18:Z22=Z21)*(AD18:AD22=AD21)*(AE18:AE22=AE21)*(AF18:AF22&gt;AF21)),"")</f>
        <v>0</v>
      </c>
      <c r="AN21" s="297">
        <f>IF(V21&lt;&gt;"",IF(SUM(X18:X21)=12,SUM(AH21:AM21),IF(AN100&lt;&gt;"",IF(U96=3,AN100,AN100+U96),SUM(AH21:AM21))),"")</f>
        <v>1</v>
      </c>
      <c r="AO21" s="297" t="str">
        <f>IF(V21&lt;&gt;"",INDEX(V18:V22,MATCH(4,AN18:AN22,0),0),"")</f>
        <v>Haiti</v>
      </c>
      <c r="AP21" s="297" t="str">
        <f>IF(R20&lt;&gt;"",R20,"")</f>
        <v/>
      </c>
      <c r="AQ21" s="297" t="str">
        <f>IF(AP21&lt;&gt;"",SUMPRODUCT((DA3:DA105=AP21)*(DD3:DD105=AP22)*(DE3:DE105="W"))+SUMPRODUCT((DA3:DA105=AP21)*(DD3:DD105=AP19)*(DE3:DE105="W"))+SUMPRODUCT((DA3:DA105=AP21)*(DD3:DD105=AP20)*(DE3:DE105="W"))+SUMPRODUCT((DA3:DA105=AP22)*(DD3:DD105=AP21)*(DF3:DF105="W"))+SUMPRODUCT((DA3:DA105=AP19)*(DD3:DD105=AP21)*(DF3:DF105="W"))+SUMPRODUCT((DA3:DA105=AP20)*(DD3:DD105=AP21)*(DF3:DF105="W")),"")</f>
        <v/>
      </c>
      <c r="AR21" s="297" t="str">
        <f>IF(AP21&lt;&gt;"",SUMPRODUCT((DA3:DA105=AP21)*(DD3:DD105=AP22)*(DE3:DE105="D"))+SUMPRODUCT((DA3:DA105=AP21)*(DD3:DD105=AP19)*(DE3:DE105="D"))+SUMPRODUCT((DA3:DA105=AP21)*(DD3:DD105=AP20)*(DE3:DE105="D"))+SUMPRODUCT((DA3:DA105=AP22)*(DD3:DD105=AP21)*(DE3:DE105="D"))+SUMPRODUCT((DA3:DA105=AP19)*(DD3:DD105=AP21)*(DE3:DE105="D"))+SUMPRODUCT((DA3:DA105=AP20)*(DD3:DD105=AP21)*(DE3:DE105="D")),"")</f>
        <v/>
      </c>
      <c r="AS21" s="297" t="str">
        <f>IF(AP21&lt;&gt;"",SUMPRODUCT((DA3:DA105=AP21)*(DD3:DD105=AP22)*(DE3:DE105="L"))+SUMPRODUCT((DA3:DA105=AP21)*(DD3:DD105=AP19)*(DE3:DE105="L"))+SUMPRODUCT((DA3:DA105=AP21)*(DD3:DD105=AP20)*(DE3:DE105="L"))+SUMPRODUCT((DA3:DA105=AP22)*(DD3:DD105=AP21)*(DF3:DF105="L"))+SUMPRODUCT((DA3:DA105=AP19)*(DD3:DD105=AP21)*(DF3:DF105="L"))+SUMPRODUCT((DA3:DA105=AP20)*(DD3:DD105=AP21)*(DF3:DF105="L")),"")</f>
        <v/>
      </c>
      <c r="AT21" s="297">
        <f>SUMPRODUCT((DA3:DA105=AP21)*(DD3:DD105=AP22)*DB3:DB105)+SUMPRODUCT((DA3:DA105=AP21)*(DD3:DD105=AP18)*DB3:DB105)+SUMPRODUCT((DA3:DA105=AP21)*(DD3:DD105=AP19)*DB3:DB105)+SUMPRODUCT((DA3:DA105=AP21)*(DD3:DD105=AP20)*DB3:DB105)+SUMPRODUCT((DA3:DA105=AP22)*(DD3:DD105=AP21)*DC3:DC105)+SUMPRODUCT((DA3:DA105=AP18)*(DD3:DD105=AP21)*DC3:DC105)+SUMPRODUCT((DA3:DA105=AP19)*(DD3:DD105=AP21)*DC3:DC105)+SUMPRODUCT((DA3:DA105=AP20)*(DD3:DD105=AP21)*DC3:DC105)</f>
        <v>0</v>
      </c>
      <c r="AU21" s="297">
        <f>SUMPRODUCT((DA3:DA105=AP21)*(DD3:DD105=AP22)*DC3:DC105)+SUMPRODUCT((DA3:DA105=AP21)*(DD3:DD105=AP18)*DC3:DC105)+SUMPRODUCT((DA3:DA105=AP21)*(DD3:DD105=AP19)*DC3:DC105)+SUMPRODUCT((DA3:DA105=AP21)*(DD3:DD105=AP20)*DC3:DC105)+SUMPRODUCT((DA3:DA105=AP22)*(DD3:DD105=AP21)*DB3:DB105)+SUMPRODUCT((DA3:DA105=AP18)*(DD3:DD105=AP21)*DB3:DB105)+SUMPRODUCT((DA3:DA105=AP19)*(DD3:DD105=AP21)*DB3:DB105)+SUMPRODUCT((DA3:DA105=AP20)*(DD3:DD105=AP21)*DB3:DB105)</f>
        <v>0</v>
      </c>
      <c r="AV21" s="297">
        <f>AT21-AU21+1000</f>
        <v>1000</v>
      </c>
      <c r="AW21" s="297" t="str">
        <f t="shared" si="28"/>
        <v/>
      </c>
      <c r="AX21" s="297" t="str">
        <f>IF(AP21&lt;&gt;"",VLOOKUP(AP21,C4:I52,7,FALSE),"")</f>
        <v/>
      </c>
      <c r="AY21" s="297" t="str">
        <f>IF(AP21&lt;&gt;"",VLOOKUP(AP21,C4:I52,5,FALSE),"")</f>
        <v/>
      </c>
      <c r="AZ21" s="297" t="str">
        <f>IF(AP21&lt;&gt;"",VLOOKUP(AP21,C4:K52,9,FALSE),"")</f>
        <v/>
      </c>
      <c r="BA21" s="297" t="str">
        <f t="shared" si="29"/>
        <v/>
      </c>
      <c r="BB21" s="297" t="str">
        <f>IF(AP21&lt;&gt;"",RANK(BA21,BA18:BA22),"")</f>
        <v/>
      </c>
      <c r="BC21" s="297" t="str">
        <f>IF(AP21&lt;&gt;"",SUMPRODUCT((BA18:BA22=BA21)*(AV18:AV22&gt;AV21)),"")</f>
        <v/>
      </c>
      <c r="BD21" s="297" t="str">
        <f>IF(AP21&lt;&gt;"",SUMPRODUCT((BA18:BA22=BA21)*(AV18:AV22=AV21)*(AT18:AT22&gt;AT21)),"")</f>
        <v/>
      </c>
      <c r="BE21" s="297" t="str">
        <f>IF(AP21&lt;&gt;"",SUMPRODUCT((BA18:BA22=BA21)*(AV18:AV22=AV21)*(AT18:AT22=AT21)*(AX18:AX22&gt;AX21)),"")</f>
        <v/>
      </c>
      <c r="BF21" s="297" t="str">
        <f>IF(AP21&lt;&gt;"",SUMPRODUCT((BA18:BA22=BA21)*(AV18:AV22=AV21)*(AT18:AT22=AT21)*(AX18:AX22=AX21)*(AY18:AY22&gt;AY21)),"")</f>
        <v/>
      </c>
      <c r="BG21" s="297" t="str">
        <f>IF(AP21&lt;&gt;"",SUMPRODUCT((BA18:BA22=BA21)*(AV18:AV22=AV21)*(AT18:AT22=AT21)*(AX18:AX22=AX21)*(AY18:AY22=AY21)*(AZ18:AZ22&gt;AZ21)),"")</f>
        <v/>
      </c>
      <c r="BH21" s="297" t="str">
        <f>IF(AP21&lt;&gt;"",IF(BH100&lt;&gt;"",IF(AO96=3,BH100,BH100+AO96),SUM(BB21:BG21)+1),"")</f>
        <v/>
      </c>
      <c r="BI21" s="297" t="str">
        <f>IF(AP21&lt;&gt;"",INDEX(AP19:AP22,MATCH(4,BH19:BH22,0),0),"")</f>
        <v/>
      </c>
      <c r="BJ21" s="297" t="str">
        <f>IF(S19&lt;&gt;"",S19,"")</f>
        <v/>
      </c>
      <c r="BK21" s="297">
        <f>SUMPRODUCT((DA3:DA105=BJ21)*(DD3:DD105=BJ22)*(DE3:DE105="W"))+SUMPRODUCT((DA3:DA105=BJ21)*(DD3:DD105=BJ23)*(DE3:DE105="W"))+SUMPRODUCT((DA3:DA105=BJ21)*(DD3:DD105=BJ20)*(DE3:DE105="W"))+SUMPRODUCT((DA3:DA105=BJ22)*(DD3:DD105=BJ21)*(DF3:DF105="W"))+SUMPRODUCT((DA3:DA105=BJ23)*(DD3:DD105=BJ21)*(DF3:DF105="W"))+SUMPRODUCT((DA3:DA105=BJ20)*(DD3:DD105=BJ21)*(DF3:DF105="W"))</f>
        <v>0</v>
      </c>
      <c r="BL21" s="297">
        <f>SUMPRODUCT((DA3:DA105=BJ21)*(DD3:DD105=BJ22)*(DE3:DE105="D"))+SUMPRODUCT((DA3:DA105=BJ21)*(DD3:DD105=BJ23)*(DE3:DE105="D"))+SUMPRODUCT((DA3:DA105=BJ21)*(DD3:DD105=BJ20)*(DE3:DE105="D"))+SUMPRODUCT((DA3:DA105=BJ22)*(DD3:DD105=BJ21)*(DE3:DE105="D"))+SUMPRODUCT((DA3:DA105=BJ23)*(DD3:DD105=BJ21)*(DE3:DE105="D"))+SUMPRODUCT((DA3:DA105=BJ20)*(DD3:DD105=BJ21)*(DE3:DE105="D"))</f>
        <v>0</v>
      </c>
      <c r="BM21" s="297">
        <f>SUMPRODUCT((DA3:DA105=BJ21)*(DD3:DD105=BJ22)*(DE3:DE105="L"))+SUMPRODUCT((DA3:DA105=BJ21)*(DD3:DD105=BJ23)*(DE3:DE105="L"))+SUMPRODUCT((DA3:DA105=BJ21)*(DD3:DD105=BJ20)*(DE3:DE105="L"))+SUMPRODUCT((DA3:DA105=BJ22)*(DD3:DD105=BJ21)*(DF3:DF105="L"))+SUMPRODUCT((DA3:DA105=BJ23)*(DD3:DD105=BJ21)*(DF3:DF105="L"))+SUMPRODUCT((DA3:DA105=BJ20)*(DD3:DD105=BJ21)*(DF3:DF105="L"))</f>
        <v>0</v>
      </c>
      <c r="BN21" s="297">
        <f>SUMPRODUCT((DA3:DA105=BJ21)*(DD3:DD105=BJ22)*DB3:DB105)+SUMPRODUCT((DA3:DA105=BJ21)*(DD3:DD105=BJ18)*DB3:DB105)+SUMPRODUCT((DA3:DA105=BJ21)*(DD3:DD105=BJ19)*DB3:DB105)+SUMPRODUCT((DA3:DA105=BJ21)*(DD3:DD105=BJ20)*DB3:DB105)+SUMPRODUCT((DA3:DA105=BJ22)*(DD3:DD105=BJ21)*DC3:DC105)+SUMPRODUCT((DA3:DA105=BJ18)*(DD3:DD105=BJ21)*DC3:DC105)+SUMPRODUCT((DA3:DA105=BJ19)*(DD3:DD105=BJ21)*DC3:DC105)+SUMPRODUCT((DA3:DA105=BJ20)*(DD3:DD105=BJ21)*DC3:DC105)</f>
        <v>0</v>
      </c>
      <c r="BO21" s="297">
        <f>SUMPRODUCT((DA3:DA105=BJ21)*(DD3:DD105=BJ22)*DC3:DC105)+SUMPRODUCT((DA3:DA105=BJ21)*(DD3:DD105=BJ18)*DC3:DC105)+SUMPRODUCT((DA3:DA105=BJ21)*(DD3:DD105=BJ19)*DC3:DC105)+SUMPRODUCT((DA3:DA105=BJ21)*(DD3:DD105=BJ20)*DC3:DC105)+SUMPRODUCT((DA3:DA105=BJ22)*(DD3:DD105=BJ21)*DB3:DB105)+SUMPRODUCT((DA3:DA105=BJ18)*(DD3:DD105=BJ21)*DB3:DB105)+SUMPRODUCT((DA3:DA105=BJ19)*(DD3:DD105=BJ21)*DB3:DB105)+SUMPRODUCT((DA3:DA105=BJ20)*(DD3:DD105=BJ21)*DB3:DB105)</f>
        <v>0</v>
      </c>
      <c r="BP21" s="297">
        <f>BN21-BO21+1000</f>
        <v>1000</v>
      </c>
      <c r="BQ21" s="297" t="str">
        <f t="shared" si="30"/>
        <v/>
      </c>
      <c r="BR21" s="297" t="str">
        <f>IF(BJ21&lt;&gt;"",VLOOKUP(BJ21,C4:I52,7,FALSE),"")</f>
        <v/>
      </c>
      <c r="BS21" s="297" t="str">
        <f>IF(BJ21&lt;&gt;"",VLOOKUP(BJ21,C4:I52,5,FALSE),"")</f>
        <v/>
      </c>
      <c r="BT21" s="297" t="str">
        <f>IF(BJ21&lt;&gt;"",VLOOKUP(BJ21,C4:K52,9,FALSE),"")</f>
        <v/>
      </c>
      <c r="BU21" s="297" t="str">
        <f t="shared" si="31"/>
        <v/>
      </c>
      <c r="BV21" s="297" t="str">
        <f>IF(BJ21&lt;&gt;"",RANK(BU21,BU18:BU22),"")</f>
        <v/>
      </c>
      <c r="BW21" s="297" t="str">
        <f>IF(BJ21&lt;&gt;"",SUMPRODUCT((BU18:BU22=BU21)*(BP18:BP22&gt;BP21)),"")</f>
        <v/>
      </c>
      <c r="BX21" s="297" t="str">
        <f>IF(BJ21&lt;&gt;"",SUMPRODUCT((BU18:BU22=BU21)*(BP18:BP22=BP21)*(BN18:BN22&gt;BN21)),"")</f>
        <v/>
      </c>
      <c r="BY21" s="297" t="str">
        <f>IF(BJ21&lt;&gt;"",SUMPRODUCT((BU18:BU22=BU21)*(BP18:BP22=BP21)*(BN18:BN22=BN21)*(BR18:BR22&gt;BR21)),"")</f>
        <v/>
      </c>
      <c r="BZ21" s="297" t="str">
        <f>IF(BJ21&lt;&gt;"",SUMPRODUCT((BU18:BU22=BU21)*(BP18:BP22=BP21)*(BN18:BN22=BN21)*(BR18:BR22=BR21)*(BS18:BS22&gt;BS21)),"")</f>
        <v/>
      </c>
      <c r="CA21" s="297" t="str">
        <f>IF(BJ21&lt;&gt;"",SUMPRODUCT((BU18:BU22=BU21)*(BP18:BP22=BP21)*(BN18:BN22=BN21)*(BR18:BR22=BR21)*(BS18:BS22=BS21)*(BT18:BT22&gt;BT21)),"")</f>
        <v/>
      </c>
      <c r="CB21" s="297" t="str">
        <f>IF(BJ21&lt;&gt;"",SUM(BV21:CA21)+2,"")</f>
        <v/>
      </c>
      <c r="CC21" s="297" t="str">
        <f>IF(BJ21&lt;&gt;"",INDEX(BJ20:BJ22,MATCH(4,CB20:CB22,0),0),"")</f>
        <v/>
      </c>
      <c r="CD21" s="297" t="str">
        <f>IF(T18&lt;&gt;"",T18,"")</f>
        <v/>
      </c>
      <c r="CE21" s="297">
        <f>SUMPRODUCT((DA3:DA105=CD21)*(DD3:DD105=CD22)*(DE3:DE105="W"))+SUMPRODUCT((DA3:DA105=CD21)*(DD3:DD105=CD23)*(DE3:DE105="W"))+SUMPRODUCT((DA3:DA105=CD21)*(DD3:DD105=CD24)*(DE3:DE105="W"))+SUMPRODUCT((DA3:DA105=CD22)*(DD3:DD105=CD21)*(DF3:DF105="W"))+SUMPRODUCT((DA3:DA105=CD23)*(DD3:DD105=CD21)*(DF3:DF105="W"))+SUMPRODUCT((DA3:DA105=CD24)*(DD3:DD105=CD21)*(DF3:DF105="W"))</f>
        <v>0</v>
      </c>
      <c r="CF21" s="297">
        <f>SUMPRODUCT((DA3:DA105=CD21)*(DD3:DD105=CD22)*(DE3:DE105="D"))+SUMPRODUCT((DA3:DA105=CD21)*(DD3:DD105=CD23)*(DE3:DE105="D"))+SUMPRODUCT((DA3:DA105=CD21)*(DD3:DD105=CD24)*(DE3:DE105="D"))+SUMPRODUCT((DA3:DA105=CD22)*(DD3:DD105=CD21)*(DE3:DE105="D"))+SUMPRODUCT((DA3:DA105=CD23)*(DD3:DD105=CD21)*(DE3:DE105="D"))+SUMPRODUCT((DA3:DA105=CD24)*(DD3:DD105=CD21)*(DE3:DE105="D"))</f>
        <v>0</v>
      </c>
      <c r="CG21" s="297">
        <f>SUMPRODUCT((DA3:DA105=CD21)*(DD3:DD105=CD22)*(DE3:DE105="L"))+SUMPRODUCT((DA3:DA105=CD21)*(DD3:DD105=CD23)*(DE3:DE105="L"))+SUMPRODUCT((DA3:DA105=CD21)*(DD3:DD105=CD24)*(DE3:DE105="L"))+SUMPRODUCT((DA3:DA105=CD22)*(DD3:DD105=CD21)*(DF3:DF105="L"))+SUMPRODUCT((DA3:DA105=CD23)*(DD3:DD105=CD21)*(DF3:DF105="L"))+SUMPRODUCT((DA3:DA105=CD24)*(DD3:DD105=CD21)*(DF3:DF105="L"))</f>
        <v>0</v>
      </c>
      <c r="CH21" s="297">
        <f>SUMPRODUCT((DA3:DA105=CD21)*(DD3:DD105=CD22)*DB3:DB105)+SUMPRODUCT((DA3:DA105=CD21)*(DD3:DD105=CD18)*DB3:DB105)+SUMPRODUCT((DA3:DA105=CD21)*(DD3:DD105=CD19)*DB3:DB105)+SUMPRODUCT((DA3:DA105=CD21)*(DD3:DD105=CD20)*DB3:DB105)+SUMPRODUCT((DA3:DA105=CD22)*(DD3:DD105=CD21)*DC3:DC105)+SUMPRODUCT((DA3:DA105=CD18)*(DD3:DD105=CD21)*DC3:DC105)+SUMPRODUCT((DA3:DA105=CD19)*(DD3:DD105=CD21)*DC3:DC105)+SUMPRODUCT((DA3:DA105=CD20)*(DD3:DD105=CD21)*DC3:DC105)</f>
        <v>0</v>
      </c>
      <c r="CI21" s="297">
        <f>SUMPRODUCT((DA3:DA105=CD21)*(DD3:DD105=CD22)*DC3:DC105)+SUMPRODUCT((DA3:DA105=CD21)*(DD3:DD105=CD18)*DC3:DC105)+SUMPRODUCT((DA3:DA105=CD21)*(DD3:DD105=CD19)*DC3:DC105)+SUMPRODUCT((DA3:DA105=CD21)*(DD3:DD105=CD20)*DC3:DC105)+SUMPRODUCT((DA3:DA105=CD22)*(DD3:DD105=CD21)*DB3:DB105)+SUMPRODUCT((DA3:DA105=CD18)*(DD3:DD105=CD21)*DB3:DB105)+SUMPRODUCT((DA3:DA105=CD19)*(DD3:DD105=CD21)*DB3:DB105)+SUMPRODUCT((DA3:DA105=CD20)*(DD3:DD105=CD21)*DB3:DB105)</f>
        <v>0</v>
      </c>
      <c r="CJ21" s="297">
        <f>CH21-CI21+1000</f>
        <v>1000</v>
      </c>
      <c r="CK21" s="297" t="str">
        <f t="shared" ref="CK21" si="32">IF(CD21&lt;&gt;"",CE21*3+CF21*1,"")</f>
        <v/>
      </c>
      <c r="CL21" s="297" t="str">
        <f>IF(CD21&lt;&gt;"",VLOOKUP(CD21,C4:I52,7,FALSE),"")</f>
        <v/>
      </c>
      <c r="CM21" s="297" t="str">
        <f>IF(CD21&lt;&gt;"",VLOOKUP(CD21,C4:I52,5,FALSE),"")</f>
        <v/>
      </c>
      <c r="CN21" s="297" t="str">
        <f>IF(CD21&lt;&gt;"",VLOOKUP(CD21,C4:K52,9,FALSE),"")</f>
        <v/>
      </c>
      <c r="CO21" s="297" t="str">
        <f t="shared" ref="CO21" si="33">CK21</f>
        <v/>
      </c>
      <c r="CP21" s="297" t="str">
        <f>IF(CD21&lt;&gt;"",RANK(CO21,CO18:CO22),"")</f>
        <v/>
      </c>
      <c r="CQ21" s="297" t="str">
        <f>IF(CD21&lt;&gt;"",SUMPRODUCT((CO18:CO22=CO21)*(CJ18:CJ22&gt;CJ21)),"")</f>
        <v/>
      </c>
      <c r="CR21" s="297" t="str">
        <f>IF(CD21&lt;&gt;"",SUMPRODUCT((CO18:CO22=CO21)*(CJ18:CJ22=CJ21)*(CH18:CH22&gt;CH21)),"")</f>
        <v/>
      </c>
      <c r="CS21" s="297" t="str">
        <f>IF(CD21&lt;&gt;"",SUMPRODUCT((CO18:CO22=CO21)*(CJ18:CJ22=CJ21)*(CH18:CH22=CH21)*(CL18:CL22&gt;CL21)),"")</f>
        <v/>
      </c>
      <c r="CT21" s="297" t="str">
        <f>IF(CD21&lt;&gt;"",SUMPRODUCT((CO18:CO22=CO21)*(CJ18:CJ22=CJ21)*(CH18:CH22=CH21)*(CL18:CL22=CL21)*(CM18:CM22&gt;CM21)),"")</f>
        <v/>
      </c>
      <c r="CU21" s="297" t="str">
        <f>IF(CD21&lt;&gt;"",SUMPRODUCT((CO18:CO22=CO21)*(CJ18:CJ22=CJ21)*(CH18:CH22=CH21)*(CL18:CL22=CL21)*(CM18:CM22=CM21)*(CN18:CN22&gt;CN21)),"")</f>
        <v/>
      </c>
      <c r="CV21" s="297" t="str">
        <f>IF(CD21&lt;&gt;"",SUM(CP21:CU21)+3,"")</f>
        <v/>
      </c>
      <c r="CW21" s="297" t="str">
        <f>IF(CD21&lt;&gt;"",IF(CV21=4,CD21,CD22),"")</f>
        <v/>
      </c>
      <c r="CX21" s="297" t="str">
        <f>IF(CW21&lt;&gt;"",CW21,IF(CC21&lt;&gt;"",CC21,IF(BI21&lt;&gt;"",BI21,IF(AO21&lt;&gt;"",AO21,O21))))</f>
        <v>Haiti</v>
      </c>
      <c r="CY21" s="297">
        <v>4</v>
      </c>
      <c r="CZ21" s="297">
        <v>19</v>
      </c>
      <c r="DA21" s="300" t="str">
        <f>Matches!F26</f>
        <v>Argentina</v>
      </c>
      <c r="DB21" s="300">
        <f>IF(DA2&lt;&gt;"",IF(AND(Matches!H26&lt;&gt;"",Matches!I26&lt;&gt;""),Matches!H26,0),"")</f>
        <v>0</v>
      </c>
      <c r="DC21" s="300">
        <f>IF(DA2&lt;&gt;"",IF(AND(Matches!H26&lt;&gt;"",Matches!I26&lt;&gt;""),Matches!I26,0),"")</f>
        <v>0</v>
      </c>
      <c r="DD21" s="300" t="str">
        <f>Matches!K26</f>
        <v>Algeria</v>
      </c>
      <c r="DE21" s="300" t="str">
        <f>IF(AND(Matches!H26&lt;&gt;"",Matches!I26&lt;&gt;""),IF(DB21&gt;DC21,"W",IF(DB21=DC21,"D","L")),"")</f>
        <v/>
      </c>
      <c r="DF21" s="300" t="str">
        <f t="shared" si="0"/>
        <v/>
      </c>
      <c r="HH21" s="300"/>
      <c r="HI21" s="300"/>
      <c r="HJ21" s="300"/>
      <c r="HK21" s="300"/>
      <c r="HL21" s="300"/>
      <c r="HM21" s="300"/>
      <c r="LO21" s="300"/>
      <c r="LP21" s="300"/>
      <c r="LQ21" s="300"/>
      <c r="LR21" s="300"/>
      <c r="LS21" s="300"/>
      <c r="LT21" s="300"/>
      <c r="PV21" s="300"/>
      <c r="PW21" s="300"/>
      <c r="PX21" s="300"/>
      <c r="PY21" s="300"/>
      <c r="PZ21" s="300"/>
      <c r="QA21" s="300"/>
      <c r="UC21" s="300"/>
      <c r="UD21" s="300"/>
      <c r="UE21" s="300"/>
      <c r="UF21" s="300"/>
      <c r="UG21" s="300"/>
      <c r="UH21" s="300"/>
      <c r="YJ21" s="300"/>
      <c r="YK21" s="300"/>
      <c r="YL21" s="300"/>
      <c r="YM21" s="300"/>
      <c r="YN21" s="300"/>
      <c r="YO21" s="300"/>
      <c r="ACQ21" s="300"/>
      <c r="ACR21" s="300"/>
      <c r="ACS21" s="300"/>
      <c r="ACT21" s="300"/>
      <c r="ACU21" s="300"/>
      <c r="ACV21" s="300"/>
      <c r="AGX21" s="300"/>
      <c r="AGY21" s="300"/>
      <c r="AGZ21" s="300"/>
      <c r="AHA21" s="300"/>
      <c r="AHB21" s="300"/>
      <c r="AHC21" s="300"/>
      <c r="ALE21" s="300"/>
      <c r="ALF21" s="300"/>
      <c r="ALG21" s="300"/>
      <c r="ALH21" s="300"/>
      <c r="ALI21" s="300"/>
      <c r="ALJ21" s="300"/>
      <c r="APL21" s="300"/>
      <c r="APM21" s="300"/>
      <c r="APN21" s="300"/>
      <c r="APO21" s="300"/>
      <c r="APP21" s="300"/>
      <c r="APQ21" s="300"/>
      <c r="ATS21" s="300"/>
      <c r="ATT21" s="300"/>
      <c r="ATU21" s="300"/>
      <c r="ATV21" s="300"/>
      <c r="ATW21" s="300"/>
      <c r="ATX21" s="300"/>
      <c r="AXZ21" s="300"/>
      <c r="AYA21" s="300"/>
      <c r="AYB21" s="300"/>
      <c r="AYC21" s="300"/>
      <c r="AYD21" s="300"/>
      <c r="AYE21" s="300"/>
      <c r="BCG21" s="300"/>
      <c r="BCH21" s="300"/>
      <c r="BCI21" s="300"/>
      <c r="BCJ21" s="300"/>
      <c r="BCK21" s="300"/>
      <c r="BCL21" s="300"/>
      <c r="BGN21" s="300"/>
      <c r="BGO21" s="300"/>
      <c r="BGP21" s="300"/>
      <c r="BGQ21" s="300"/>
      <c r="BGR21" s="300"/>
      <c r="BGS21" s="300"/>
      <c r="BKU21" s="300"/>
      <c r="BKV21" s="300"/>
      <c r="BKW21" s="300"/>
      <c r="BKX21" s="300"/>
      <c r="BKY21" s="300"/>
      <c r="BKZ21" s="300"/>
      <c r="BPB21" s="300"/>
      <c r="BPC21" s="300"/>
      <c r="BPD21" s="300"/>
      <c r="BPE21" s="300"/>
      <c r="BPF21" s="300"/>
      <c r="BPG21" s="300"/>
      <c r="BTI21" s="300"/>
      <c r="BTJ21" s="300"/>
      <c r="BTK21" s="300"/>
      <c r="BTL21" s="300"/>
      <c r="BTM21" s="300"/>
      <c r="BTN21" s="300"/>
      <c r="BXP21" s="300"/>
      <c r="BXQ21" s="300"/>
      <c r="BXR21" s="300"/>
      <c r="BXS21" s="300"/>
      <c r="BXT21" s="300"/>
      <c r="BXU21" s="300"/>
      <c r="CBW21" s="300"/>
      <c r="CBX21" s="300"/>
      <c r="CBY21" s="300"/>
      <c r="CBZ21" s="300"/>
      <c r="CCA21" s="300"/>
      <c r="CCB21" s="300"/>
      <c r="CGD21" s="300"/>
      <c r="CGE21" s="300"/>
      <c r="CGF21" s="300"/>
      <c r="CGG21" s="300"/>
      <c r="CGH21" s="300"/>
      <c r="CGI21" s="300"/>
      <c r="CKK21" s="300"/>
      <c r="CKL21" s="300"/>
      <c r="CKM21" s="300"/>
      <c r="CKN21" s="300"/>
      <c r="CKO21" s="300"/>
      <c r="CKP21" s="300"/>
      <c r="COR21" s="300"/>
      <c r="COS21" s="300"/>
      <c r="COT21" s="300"/>
      <c r="COU21" s="300"/>
      <c r="COV21" s="300"/>
      <c r="COW21" s="300"/>
      <c r="CSY21" s="300"/>
      <c r="CSZ21" s="300"/>
      <c r="CTA21" s="300"/>
      <c r="CTB21" s="300"/>
      <c r="CTC21" s="300"/>
      <c r="CTD21" s="300"/>
      <c r="CXF21" s="300"/>
      <c r="CXG21" s="300"/>
      <c r="CXH21" s="300"/>
      <c r="CXI21" s="300"/>
      <c r="CXJ21" s="300"/>
      <c r="CXK21" s="300"/>
      <c r="DBM21" s="300"/>
      <c r="DBN21" s="300"/>
      <c r="DBO21" s="300"/>
      <c r="DBP21" s="300"/>
      <c r="DBQ21" s="300"/>
      <c r="DBR21" s="300"/>
      <c r="DFT21" s="300"/>
      <c r="DFU21" s="300"/>
      <c r="DFV21" s="300"/>
      <c r="DFW21" s="300"/>
      <c r="DFX21" s="300"/>
      <c r="DFY21" s="300"/>
      <c r="DKA21" s="300"/>
      <c r="DKB21" s="300"/>
      <c r="DKC21" s="300"/>
      <c r="DKD21" s="300"/>
      <c r="DKE21" s="300"/>
      <c r="DKF21" s="300"/>
      <c r="DOH21" s="300"/>
      <c r="DOI21" s="300"/>
      <c r="DOJ21" s="300"/>
      <c r="DOK21" s="300"/>
      <c r="DOL21" s="300"/>
      <c r="DOM21" s="300"/>
      <c r="DSO21" s="300"/>
      <c r="DSP21" s="300"/>
      <c r="DSQ21" s="300"/>
      <c r="DSR21" s="300"/>
      <c r="DSS21" s="300"/>
      <c r="DST21" s="300"/>
      <c r="DWV21" s="300"/>
      <c r="DWW21" s="300"/>
      <c r="DWX21" s="300"/>
      <c r="DWY21" s="300"/>
      <c r="DWZ21" s="300"/>
      <c r="DXA21" s="300"/>
      <c r="EBC21" s="300"/>
      <c r="EBD21" s="300"/>
      <c r="EBE21" s="300"/>
      <c r="EBF21" s="300"/>
      <c r="EBG21" s="300"/>
      <c r="EBH21" s="300"/>
      <c r="EFJ21" s="300"/>
      <c r="EFK21" s="300"/>
      <c r="EFL21" s="300"/>
      <c r="EFM21" s="300"/>
      <c r="EFN21" s="300"/>
      <c r="EFO21" s="300"/>
      <c r="EJQ21" s="300"/>
      <c r="EJR21" s="300"/>
      <c r="EJS21" s="300"/>
      <c r="EJT21" s="300"/>
      <c r="EJU21" s="300"/>
      <c r="EJV21" s="300"/>
      <c r="ENX21" s="300"/>
      <c r="ENY21" s="300"/>
      <c r="ENZ21" s="300"/>
      <c r="EOA21" s="300"/>
      <c r="EOB21" s="300"/>
      <c r="EOC21" s="300"/>
      <c r="ESE21" s="300"/>
      <c r="ESF21" s="300"/>
      <c r="ESG21" s="300"/>
      <c r="ESH21" s="300"/>
      <c r="ESI21" s="300"/>
      <c r="ESJ21" s="300"/>
      <c r="EWL21" s="300"/>
      <c r="EWM21" s="300"/>
      <c r="EWN21" s="300"/>
      <c r="EWO21" s="300"/>
      <c r="EWP21" s="300"/>
      <c r="EWQ21" s="300"/>
      <c r="FAS21" s="300"/>
      <c r="FAT21" s="300"/>
      <c r="FAU21" s="300"/>
      <c r="FAV21" s="300"/>
      <c r="FAW21" s="300"/>
      <c r="FAX21" s="300"/>
      <c r="FEZ21" s="300"/>
      <c r="FFA21" s="300"/>
      <c r="FFB21" s="300"/>
      <c r="FFC21" s="300"/>
      <c r="FFD21" s="300"/>
      <c r="FFE21" s="300"/>
      <c r="FJG21" s="300"/>
      <c r="FJH21" s="300"/>
      <c r="FJI21" s="300"/>
      <c r="FJJ21" s="300"/>
      <c r="FJK21" s="300"/>
      <c r="FJL21" s="300"/>
      <c r="FNN21" s="300"/>
      <c r="FNO21" s="300"/>
      <c r="FNP21" s="300"/>
      <c r="FNQ21" s="300"/>
      <c r="FNR21" s="300"/>
      <c r="FNS21" s="300"/>
      <c r="FRU21" s="300"/>
      <c r="FRV21" s="300"/>
      <c r="FRW21" s="300"/>
      <c r="FRX21" s="300"/>
      <c r="FRY21" s="300"/>
      <c r="FRZ21" s="300"/>
      <c r="FWB21" s="300"/>
      <c r="FWC21" s="300"/>
      <c r="FWD21" s="300"/>
      <c r="FWE21" s="300"/>
      <c r="FWF21" s="300"/>
      <c r="FWG21" s="300"/>
      <c r="GAI21" s="300"/>
      <c r="GAJ21" s="300"/>
      <c r="GAK21" s="300"/>
      <c r="GAL21" s="300"/>
      <c r="GAM21" s="300"/>
      <c r="GAN21" s="300"/>
      <c r="GEP21" s="300"/>
      <c r="GEQ21" s="300"/>
      <c r="GER21" s="300"/>
      <c r="GES21" s="300"/>
      <c r="GET21" s="300"/>
      <c r="GEU21" s="300"/>
      <c r="GIW21" s="300"/>
      <c r="GIX21" s="300"/>
      <c r="GIY21" s="300"/>
      <c r="GIZ21" s="300"/>
      <c r="GJA21" s="300"/>
      <c r="GJB21" s="300"/>
      <c r="GND21" s="300"/>
      <c r="GNE21" s="300"/>
      <c r="GNF21" s="300"/>
      <c r="GNG21" s="300"/>
      <c r="GNH21" s="300"/>
      <c r="GNI21" s="300"/>
      <c r="GRK21" s="300"/>
      <c r="GRL21" s="300"/>
      <c r="GRM21" s="300"/>
      <c r="GRN21" s="300"/>
      <c r="GRO21" s="300"/>
      <c r="GRP21" s="300"/>
      <c r="GVR21" s="300"/>
      <c r="GVS21" s="300"/>
      <c r="GVT21" s="300"/>
      <c r="GVU21" s="300"/>
      <c r="GVV21" s="300"/>
      <c r="GVW21" s="300"/>
      <c r="GZY21" s="300"/>
      <c r="GZZ21" s="300"/>
      <c r="HAA21" s="300"/>
      <c r="HAB21" s="300"/>
      <c r="HAC21" s="300"/>
      <c r="HAD21" s="300"/>
      <c r="HEF21" s="300"/>
      <c r="HEG21" s="300"/>
      <c r="HEH21" s="300"/>
      <c r="HEI21" s="300"/>
      <c r="HEJ21" s="300"/>
      <c r="HEK21" s="300"/>
      <c r="HIM21" s="300"/>
      <c r="HIN21" s="300"/>
      <c r="HIO21" s="300"/>
      <c r="HIP21" s="300"/>
      <c r="HIQ21" s="300"/>
      <c r="HIR21" s="300"/>
      <c r="HMT21" s="300"/>
      <c r="HMU21" s="300"/>
      <c r="HMV21" s="300"/>
      <c r="HMW21" s="300"/>
      <c r="HMX21" s="300"/>
      <c r="HMY21" s="300"/>
      <c r="HRA21" s="300"/>
      <c r="HRB21" s="300"/>
      <c r="HRC21" s="300"/>
      <c r="HRD21" s="300"/>
      <c r="HRE21" s="300"/>
      <c r="HRF21" s="300"/>
      <c r="HVH21" s="300"/>
      <c r="HVI21" s="300"/>
      <c r="HVJ21" s="300"/>
      <c r="HVK21" s="300"/>
      <c r="HVL21" s="300"/>
      <c r="HVM21" s="300"/>
      <c r="HZO21" s="300"/>
      <c r="HZP21" s="300"/>
      <c r="HZQ21" s="300"/>
      <c r="HZR21" s="300"/>
      <c r="HZS21" s="300"/>
      <c r="HZT21" s="300"/>
      <c r="IDV21" s="300"/>
      <c r="IDW21" s="300"/>
      <c r="IDX21" s="300"/>
      <c r="IDY21" s="300"/>
      <c r="IDZ21" s="300"/>
      <c r="IEA21" s="300"/>
      <c r="IIC21" s="300"/>
      <c r="IID21" s="300"/>
      <c r="IIE21" s="300"/>
      <c r="IIF21" s="300"/>
      <c r="IIG21" s="300"/>
      <c r="IIH21" s="300"/>
      <c r="IMJ21" s="300"/>
      <c r="IMK21" s="300"/>
      <c r="IML21" s="300"/>
      <c r="IMM21" s="300"/>
      <c r="IMN21" s="300"/>
      <c r="IMO21" s="300"/>
      <c r="IQQ21" s="300"/>
      <c r="IQR21" s="300"/>
      <c r="IQS21" s="300"/>
      <c r="IQT21" s="300"/>
      <c r="IQU21" s="300"/>
      <c r="IQV21" s="300"/>
      <c r="IUX21" s="300"/>
      <c r="IUY21" s="300"/>
      <c r="IUZ21" s="300"/>
      <c r="IVA21" s="300"/>
      <c r="IVB21" s="300"/>
      <c r="IVC21" s="300"/>
      <c r="IZE21" s="300"/>
      <c r="IZF21" s="300"/>
      <c r="IZG21" s="300"/>
      <c r="IZH21" s="300"/>
      <c r="IZI21" s="300"/>
      <c r="IZJ21" s="300"/>
      <c r="JDL21" s="300"/>
      <c r="JDM21" s="300"/>
      <c r="JDN21" s="300"/>
      <c r="JDO21" s="300"/>
      <c r="JDP21" s="300"/>
      <c r="JDQ21" s="300"/>
      <c r="JHS21" s="300"/>
      <c r="JHT21" s="300"/>
      <c r="JHU21" s="300"/>
      <c r="JHV21" s="300"/>
      <c r="JHW21" s="300"/>
      <c r="JHX21" s="300"/>
      <c r="JLZ21" s="300"/>
      <c r="JMA21" s="300"/>
      <c r="JMB21" s="300"/>
      <c r="JMC21" s="300"/>
      <c r="JMD21" s="300"/>
      <c r="JME21" s="300"/>
      <c r="JQG21" s="300"/>
      <c r="JQH21" s="300"/>
      <c r="JQI21" s="300"/>
      <c r="JQJ21" s="300"/>
      <c r="JQK21" s="300"/>
      <c r="JQL21" s="300"/>
      <c r="JUN21" s="300"/>
      <c r="JUO21" s="300"/>
      <c r="JUP21" s="300"/>
      <c r="JUQ21" s="300"/>
      <c r="JUR21" s="300"/>
      <c r="JUS21" s="300"/>
      <c r="JYU21" s="300"/>
      <c r="JYV21" s="300"/>
      <c r="JYW21" s="300"/>
      <c r="JYX21" s="300"/>
      <c r="JYY21" s="300"/>
      <c r="JYZ21" s="300"/>
      <c r="KDB21" s="300"/>
      <c r="KDC21" s="300"/>
      <c r="KDD21" s="300"/>
      <c r="KDE21" s="300"/>
      <c r="KDF21" s="300"/>
      <c r="KDG21" s="300"/>
      <c r="KHI21" s="300"/>
      <c r="KHJ21" s="300"/>
      <c r="KHK21" s="300"/>
      <c r="KHL21" s="300"/>
      <c r="KHM21" s="300"/>
      <c r="KHN21" s="300"/>
      <c r="KLP21" s="300"/>
      <c r="KLQ21" s="300"/>
      <c r="KLR21" s="300"/>
      <c r="KLS21" s="300"/>
      <c r="KLT21" s="300"/>
      <c r="KLU21" s="300"/>
      <c r="KPW21" s="300"/>
      <c r="KPX21" s="300"/>
      <c r="KPY21" s="300"/>
      <c r="KPZ21" s="300"/>
      <c r="KQA21" s="300"/>
      <c r="KQB21" s="300"/>
      <c r="KUD21" s="300"/>
      <c r="KUE21" s="300"/>
      <c r="KUF21" s="300"/>
      <c r="KUG21" s="300"/>
      <c r="KUH21" s="300"/>
      <c r="KUI21" s="300"/>
      <c r="KYK21" s="300"/>
      <c r="KYL21" s="300"/>
      <c r="KYM21" s="300"/>
      <c r="KYN21" s="300"/>
      <c r="KYO21" s="300"/>
      <c r="KYP21" s="300"/>
      <c r="LCR21" s="300"/>
      <c r="LCS21" s="300"/>
      <c r="LCT21" s="300"/>
      <c r="LCU21" s="300"/>
      <c r="LCV21" s="300"/>
      <c r="LCW21" s="300"/>
      <c r="LGY21" s="300"/>
      <c r="LGZ21" s="300"/>
      <c r="LHA21" s="300"/>
      <c r="LHB21" s="300"/>
      <c r="LHC21" s="300"/>
      <c r="LHD21" s="300"/>
      <c r="LLF21" s="300"/>
      <c r="LLG21" s="300"/>
      <c r="LLH21" s="300"/>
      <c r="LLI21" s="300"/>
      <c r="LLJ21" s="300"/>
      <c r="LLK21" s="300"/>
      <c r="LPM21" s="300"/>
      <c r="LPN21" s="300"/>
      <c r="LPO21" s="300"/>
      <c r="LPP21" s="300"/>
      <c r="LPQ21" s="300"/>
      <c r="LPR21" s="300"/>
      <c r="LTT21" s="300"/>
      <c r="LTU21" s="300"/>
      <c r="LTV21" s="300"/>
      <c r="LTW21" s="300"/>
      <c r="LTX21" s="300"/>
      <c r="LTY21" s="300"/>
      <c r="LYA21" s="300"/>
      <c r="LYB21" s="300"/>
      <c r="LYC21" s="300"/>
      <c r="LYD21" s="300"/>
      <c r="LYE21" s="300"/>
      <c r="LYF21" s="300"/>
      <c r="MCH21" s="300"/>
      <c r="MCI21" s="300"/>
      <c r="MCJ21" s="300"/>
      <c r="MCK21" s="300"/>
      <c r="MCL21" s="300"/>
      <c r="MCM21" s="300"/>
      <c r="MGO21" s="300"/>
      <c r="MGP21" s="300"/>
      <c r="MGQ21" s="300"/>
      <c r="MGR21" s="300"/>
      <c r="MGS21" s="300"/>
      <c r="MGT21" s="300"/>
      <c r="MKV21" s="300"/>
      <c r="MKW21" s="300"/>
      <c r="MKX21" s="300"/>
      <c r="MKY21" s="300"/>
      <c r="MKZ21" s="300"/>
      <c r="MLA21" s="300"/>
      <c r="MPC21" s="300"/>
      <c r="MPD21" s="300"/>
      <c r="MPE21" s="300"/>
      <c r="MPF21" s="300"/>
      <c r="MPG21" s="300"/>
      <c r="MPH21" s="300"/>
      <c r="MTJ21" s="300"/>
      <c r="MTK21" s="300"/>
      <c r="MTL21" s="300"/>
      <c r="MTM21" s="300"/>
      <c r="MTN21" s="300"/>
      <c r="MTO21" s="300"/>
      <c r="MXQ21" s="300"/>
      <c r="MXR21" s="300"/>
      <c r="MXS21" s="300"/>
      <c r="MXT21" s="300"/>
      <c r="MXU21" s="300"/>
      <c r="MXV21" s="300"/>
      <c r="NBX21" s="300"/>
      <c r="NBY21" s="300"/>
      <c r="NBZ21" s="300"/>
      <c r="NCA21" s="300"/>
      <c r="NCB21" s="300"/>
      <c r="NCC21" s="300"/>
      <c r="NGE21" s="300"/>
      <c r="NGF21" s="300"/>
      <c r="NGG21" s="300"/>
      <c r="NGH21" s="300"/>
      <c r="NGI21" s="300"/>
      <c r="NGJ21" s="300"/>
      <c r="NKL21" s="300"/>
      <c r="NKM21" s="300"/>
      <c r="NKN21" s="300"/>
      <c r="NKO21" s="300"/>
      <c r="NKP21" s="300"/>
      <c r="NKQ21" s="300"/>
      <c r="NOS21" s="300"/>
      <c r="NOT21" s="300"/>
      <c r="NOU21" s="300"/>
      <c r="NOV21" s="300"/>
      <c r="NOW21" s="300"/>
      <c r="NOX21" s="300"/>
      <c r="NSZ21" s="300"/>
      <c r="NTA21" s="300"/>
      <c r="NTB21" s="300"/>
      <c r="NTC21" s="300"/>
      <c r="NTD21" s="300"/>
      <c r="NTE21" s="300"/>
      <c r="NXG21" s="300"/>
      <c r="NXH21" s="300"/>
      <c r="NXI21" s="300"/>
      <c r="NXJ21" s="300"/>
      <c r="NXK21" s="300"/>
      <c r="NXL21" s="300"/>
      <c r="OBN21" s="300"/>
      <c r="OBO21" s="300"/>
      <c r="OBP21" s="300"/>
      <c r="OBQ21" s="300"/>
      <c r="OBR21" s="300"/>
      <c r="OBS21" s="300"/>
      <c r="OFU21" s="300"/>
      <c r="OFV21" s="300"/>
      <c r="OFW21" s="300"/>
      <c r="OFX21" s="300"/>
      <c r="OFY21" s="300"/>
      <c r="OFZ21" s="300"/>
      <c r="OKB21" s="300"/>
      <c r="OKC21" s="300"/>
      <c r="OKD21" s="300"/>
      <c r="OKE21" s="300"/>
      <c r="OKF21" s="300"/>
      <c r="OKG21" s="300"/>
      <c r="OOI21" s="300"/>
      <c r="OOJ21" s="300"/>
      <c r="OOK21" s="300"/>
      <c r="OOL21" s="300"/>
      <c r="OOM21" s="300"/>
      <c r="OON21" s="300"/>
      <c r="OSP21" s="300"/>
      <c r="OSQ21" s="300"/>
      <c r="OSR21" s="300"/>
      <c r="OSS21" s="300"/>
      <c r="OST21" s="300"/>
      <c r="OSU21" s="300"/>
      <c r="OWW21" s="300"/>
      <c r="OWX21" s="300"/>
      <c r="OWY21" s="300"/>
      <c r="OWZ21" s="300"/>
      <c r="OXA21" s="300"/>
      <c r="OXB21" s="300"/>
      <c r="PBD21" s="300"/>
      <c r="PBE21" s="300"/>
      <c r="PBF21" s="300"/>
      <c r="PBG21" s="300"/>
      <c r="PBH21" s="300"/>
      <c r="PBI21" s="300"/>
      <c r="PFK21" s="300"/>
      <c r="PFL21" s="300"/>
      <c r="PFM21" s="300"/>
      <c r="PFN21" s="300"/>
      <c r="PFO21" s="300"/>
      <c r="PFP21" s="300"/>
      <c r="PJR21" s="300"/>
      <c r="PJS21" s="300"/>
      <c r="PJT21" s="300"/>
      <c r="PJU21" s="300"/>
      <c r="PJV21" s="300"/>
      <c r="PJW21" s="300"/>
      <c r="PNY21" s="300"/>
      <c r="PNZ21" s="300"/>
      <c r="POA21" s="300"/>
      <c r="POB21" s="300"/>
      <c r="POC21" s="300"/>
      <c r="POD21" s="300"/>
      <c r="PSF21" s="300"/>
      <c r="PSG21" s="300"/>
      <c r="PSH21" s="300"/>
      <c r="PSI21" s="300"/>
      <c r="PSJ21" s="300"/>
      <c r="PSK21" s="300"/>
    </row>
    <row r="22" spans="1:998 1104:1997 2103:2996 3102:3995 4101:5105 5211:6104 6210:7103 7209:8102 8208:9212 9318:10211 10317:11210 11316:11321" x14ac:dyDescent="0.25">
      <c r="CZ22" s="297">
        <v>20</v>
      </c>
      <c r="DA22" s="300" t="str">
        <f>Matches!F27</f>
        <v>Austria</v>
      </c>
      <c r="DB22" s="300">
        <f>IF(DA2&lt;&gt;"",IF(AND(Matches!H27&lt;&gt;"",Matches!I27&lt;&gt;""),Matches!H27,0),"")</f>
        <v>0</v>
      </c>
      <c r="DC22" s="300">
        <f>IF(DA2&lt;&gt;"",IF(AND(Matches!H27&lt;&gt;"",Matches!I27&lt;&gt;""),Matches!I27,0),"")</f>
        <v>0</v>
      </c>
      <c r="DD22" s="300" t="str">
        <f>Matches!K27</f>
        <v>Jordan</v>
      </c>
      <c r="DE22" s="300" t="str">
        <f>IF(AND(Matches!H27&lt;&gt;"",Matches!I27&lt;&gt;""),IF(DB22&gt;DC22,"W",IF(DB22=DC22,"D","L")),"")</f>
        <v/>
      </c>
      <c r="DF22" s="300" t="str">
        <f t="shared" si="0"/>
        <v/>
      </c>
      <c r="HH22" s="300"/>
      <c r="HI22" s="300"/>
      <c r="HJ22" s="300"/>
      <c r="HK22" s="300"/>
      <c r="HL22" s="300"/>
      <c r="HM22" s="300"/>
      <c r="LO22" s="300"/>
      <c r="LP22" s="300"/>
      <c r="LQ22" s="300"/>
      <c r="LR22" s="300"/>
      <c r="LS22" s="300"/>
      <c r="LT22" s="300"/>
      <c r="PV22" s="300"/>
      <c r="PW22" s="300"/>
      <c r="PX22" s="300"/>
      <c r="PY22" s="300"/>
      <c r="PZ22" s="300"/>
      <c r="QA22" s="300"/>
      <c r="UC22" s="300"/>
      <c r="UD22" s="300"/>
      <c r="UE22" s="300"/>
      <c r="UF22" s="300"/>
      <c r="UG22" s="300"/>
      <c r="UH22" s="300"/>
      <c r="YJ22" s="300"/>
      <c r="YK22" s="300"/>
      <c r="YL22" s="300"/>
      <c r="YM22" s="300"/>
      <c r="YN22" s="300"/>
      <c r="YO22" s="300"/>
      <c r="ACQ22" s="300"/>
      <c r="ACR22" s="300"/>
      <c r="ACS22" s="300"/>
      <c r="ACT22" s="300"/>
      <c r="ACU22" s="300"/>
      <c r="ACV22" s="300"/>
      <c r="AGX22" s="300"/>
      <c r="AGY22" s="300"/>
      <c r="AGZ22" s="300"/>
      <c r="AHA22" s="300"/>
      <c r="AHB22" s="300"/>
      <c r="AHC22" s="300"/>
      <c r="ALE22" s="300"/>
      <c r="ALF22" s="300"/>
      <c r="ALG22" s="300"/>
      <c r="ALH22" s="300"/>
      <c r="ALI22" s="300"/>
      <c r="ALJ22" s="300"/>
      <c r="APL22" s="300"/>
      <c r="APM22" s="300"/>
      <c r="APN22" s="300"/>
      <c r="APO22" s="300"/>
      <c r="APP22" s="300"/>
      <c r="APQ22" s="300"/>
      <c r="ATS22" s="300"/>
      <c r="ATT22" s="300"/>
      <c r="ATU22" s="300"/>
      <c r="ATV22" s="300"/>
      <c r="ATW22" s="300"/>
      <c r="ATX22" s="300"/>
      <c r="AXZ22" s="300"/>
      <c r="AYA22" s="300"/>
      <c r="AYB22" s="300"/>
      <c r="AYC22" s="300"/>
      <c r="AYD22" s="300"/>
      <c r="AYE22" s="300"/>
      <c r="BCG22" s="300"/>
      <c r="BCH22" s="300"/>
      <c r="BCI22" s="300"/>
      <c r="BCJ22" s="300"/>
      <c r="BCK22" s="300"/>
      <c r="BCL22" s="300"/>
      <c r="BGN22" s="300"/>
      <c r="BGO22" s="300"/>
      <c r="BGP22" s="300"/>
      <c r="BGQ22" s="300"/>
      <c r="BGR22" s="300"/>
      <c r="BGS22" s="300"/>
      <c r="BKU22" s="300"/>
      <c r="BKV22" s="300"/>
      <c r="BKW22" s="300"/>
      <c r="BKX22" s="300"/>
      <c r="BKY22" s="300"/>
      <c r="BKZ22" s="300"/>
      <c r="BPB22" s="300"/>
      <c r="BPC22" s="300"/>
      <c r="BPD22" s="300"/>
      <c r="BPE22" s="300"/>
      <c r="BPF22" s="300"/>
      <c r="BPG22" s="300"/>
      <c r="BTI22" s="300"/>
      <c r="BTJ22" s="300"/>
      <c r="BTK22" s="300"/>
      <c r="BTL22" s="300"/>
      <c r="BTM22" s="300"/>
      <c r="BTN22" s="300"/>
      <c r="BXP22" s="300"/>
      <c r="BXQ22" s="300"/>
      <c r="BXR22" s="300"/>
      <c r="BXS22" s="300"/>
      <c r="BXT22" s="300"/>
      <c r="BXU22" s="300"/>
      <c r="CBW22" s="300"/>
      <c r="CBX22" s="300"/>
      <c r="CBY22" s="300"/>
      <c r="CBZ22" s="300"/>
      <c r="CCA22" s="300"/>
      <c r="CCB22" s="300"/>
      <c r="CGD22" s="300"/>
      <c r="CGE22" s="300"/>
      <c r="CGF22" s="300"/>
      <c r="CGG22" s="300"/>
      <c r="CGH22" s="300"/>
      <c r="CGI22" s="300"/>
      <c r="CKK22" s="300"/>
      <c r="CKL22" s="300"/>
      <c r="CKM22" s="300"/>
      <c r="CKN22" s="300"/>
      <c r="CKO22" s="300"/>
      <c r="CKP22" s="300"/>
      <c r="COR22" s="300"/>
      <c r="COS22" s="300"/>
      <c r="COT22" s="300"/>
      <c r="COU22" s="300"/>
      <c r="COV22" s="300"/>
      <c r="COW22" s="300"/>
      <c r="CSY22" s="300"/>
      <c r="CSZ22" s="300"/>
      <c r="CTA22" s="300"/>
      <c r="CTB22" s="300"/>
      <c r="CTC22" s="300"/>
      <c r="CTD22" s="300"/>
      <c r="CXF22" s="300"/>
      <c r="CXG22" s="300"/>
      <c r="CXH22" s="300"/>
      <c r="CXI22" s="300"/>
      <c r="CXJ22" s="300"/>
      <c r="CXK22" s="300"/>
      <c r="DBM22" s="300"/>
      <c r="DBN22" s="300"/>
      <c r="DBO22" s="300"/>
      <c r="DBP22" s="300"/>
      <c r="DBQ22" s="300"/>
      <c r="DBR22" s="300"/>
      <c r="DFT22" s="300"/>
      <c r="DFU22" s="300"/>
      <c r="DFV22" s="300"/>
      <c r="DFW22" s="300"/>
      <c r="DFX22" s="300"/>
      <c r="DFY22" s="300"/>
      <c r="DKA22" s="300"/>
      <c r="DKB22" s="300"/>
      <c r="DKC22" s="300"/>
      <c r="DKD22" s="300"/>
      <c r="DKE22" s="300"/>
      <c r="DKF22" s="300"/>
      <c r="DOH22" s="300"/>
      <c r="DOI22" s="300"/>
      <c r="DOJ22" s="300"/>
      <c r="DOK22" s="300"/>
      <c r="DOL22" s="300"/>
      <c r="DOM22" s="300"/>
      <c r="DSO22" s="300"/>
      <c r="DSP22" s="300"/>
      <c r="DSQ22" s="300"/>
      <c r="DSR22" s="300"/>
      <c r="DSS22" s="300"/>
      <c r="DST22" s="300"/>
      <c r="DWV22" s="300"/>
      <c r="DWW22" s="300"/>
      <c r="DWX22" s="300"/>
      <c r="DWY22" s="300"/>
      <c r="DWZ22" s="300"/>
      <c r="DXA22" s="300"/>
      <c r="EBC22" s="300"/>
      <c r="EBD22" s="300"/>
      <c r="EBE22" s="300"/>
      <c r="EBF22" s="300"/>
      <c r="EBG22" s="300"/>
      <c r="EBH22" s="300"/>
      <c r="EFJ22" s="300"/>
      <c r="EFK22" s="300"/>
      <c r="EFL22" s="300"/>
      <c r="EFM22" s="300"/>
      <c r="EFN22" s="300"/>
      <c r="EFO22" s="300"/>
      <c r="EJQ22" s="300"/>
      <c r="EJR22" s="300"/>
      <c r="EJS22" s="300"/>
      <c r="EJT22" s="300"/>
      <c r="EJU22" s="300"/>
      <c r="EJV22" s="300"/>
      <c r="ENX22" s="300"/>
      <c r="ENY22" s="300"/>
      <c r="ENZ22" s="300"/>
      <c r="EOA22" s="300"/>
      <c r="EOB22" s="300"/>
      <c r="EOC22" s="300"/>
      <c r="ESE22" s="300"/>
      <c r="ESF22" s="300"/>
      <c r="ESG22" s="300"/>
      <c r="ESH22" s="300"/>
      <c r="ESI22" s="300"/>
      <c r="ESJ22" s="300"/>
      <c r="EWL22" s="300"/>
      <c r="EWM22" s="300"/>
      <c r="EWN22" s="300"/>
      <c r="EWO22" s="300"/>
      <c r="EWP22" s="300"/>
      <c r="EWQ22" s="300"/>
      <c r="FAS22" s="300"/>
      <c r="FAT22" s="300"/>
      <c r="FAU22" s="300"/>
      <c r="FAV22" s="300"/>
      <c r="FAW22" s="300"/>
      <c r="FAX22" s="300"/>
      <c r="FEZ22" s="300"/>
      <c r="FFA22" s="300"/>
      <c r="FFB22" s="300"/>
      <c r="FFC22" s="300"/>
      <c r="FFD22" s="300"/>
      <c r="FFE22" s="300"/>
      <c r="FJG22" s="300"/>
      <c r="FJH22" s="300"/>
      <c r="FJI22" s="300"/>
      <c r="FJJ22" s="300"/>
      <c r="FJK22" s="300"/>
      <c r="FJL22" s="300"/>
      <c r="FNN22" s="300"/>
      <c r="FNO22" s="300"/>
      <c r="FNP22" s="300"/>
      <c r="FNQ22" s="300"/>
      <c r="FNR22" s="300"/>
      <c r="FNS22" s="300"/>
      <c r="FRU22" s="300"/>
      <c r="FRV22" s="300"/>
      <c r="FRW22" s="300"/>
      <c r="FRX22" s="300"/>
      <c r="FRY22" s="300"/>
      <c r="FRZ22" s="300"/>
      <c r="FWB22" s="300"/>
      <c r="FWC22" s="300"/>
      <c r="FWD22" s="300"/>
      <c r="FWE22" s="300"/>
      <c r="FWF22" s="300"/>
      <c r="FWG22" s="300"/>
      <c r="GAI22" s="300"/>
      <c r="GAJ22" s="300"/>
      <c r="GAK22" s="300"/>
      <c r="GAL22" s="300"/>
      <c r="GAM22" s="300"/>
      <c r="GAN22" s="300"/>
      <c r="GEP22" s="300"/>
      <c r="GEQ22" s="300"/>
      <c r="GER22" s="300"/>
      <c r="GES22" s="300"/>
      <c r="GET22" s="300"/>
      <c r="GEU22" s="300"/>
      <c r="GIW22" s="300"/>
      <c r="GIX22" s="300"/>
      <c r="GIY22" s="300"/>
      <c r="GIZ22" s="300"/>
      <c r="GJA22" s="300"/>
      <c r="GJB22" s="300"/>
      <c r="GND22" s="300"/>
      <c r="GNE22" s="300"/>
      <c r="GNF22" s="300"/>
      <c r="GNG22" s="300"/>
      <c r="GNH22" s="300"/>
      <c r="GNI22" s="300"/>
      <c r="GRK22" s="300"/>
      <c r="GRL22" s="300"/>
      <c r="GRM22" s="300"/>
      <c r="GRN22" s="300"/>
      <c r="GRO22" s="300"/>
      <c r="GRP22" s="300"/>
      <c r="GVR22" s="300"/>
      <c r="GVS22" s="300"/>
      <c r="GVT22" s="300"/>
      <c r="GVU22" s="300"/>
      <c r="GVV22" s="300"/>
      <c r="GVW22" s="300"/>
      <c r="GZY22" s="300"/>
      <c r="GZZ22" s="300"/>
      <c r="HAA22" s="300"/>
      <c r="HAB22" s="300"/>
      <c r="HAC22" s="300"/>
      <c r="HAD22" s="300"/>
      <c r="HEF22" s="300"/>
      <c r="HEG22" s="300"/>
      <c r="HEH22" s="300"/>
      <c r="HEI22" s="300"/>
      <c r="HEJ22" s="300"/>
      <c r="HEK22" s="300"/>
      <c r="HIM22" s="300"/>
      <c r="HIN22" s="300"/>
      <c r="HIO22" s="300"/>
      <c r="HIP22" s="300"/>
      <c r="HIQ22" s="300"/>
      <c r="HIR22" s="300"/>
      <c r="HMT22" s="300"/>
      <c r="HMU22" s="300"/>
      <c r="HMV22" s="300"/>
      <c r="HMW22" s="300"/>
      <c r="HMX22" s="300"/>
      <c r="HMY22" s="300"/>
      <c r="HRA22" s="300"/>
      <c r="HRB22" s="300"/>
      <c r="HRC22" s="300"/>
      <c r="HRD22" s="300"/>
      <c r="HRE22" s="300"/>
      <c r="HRF22" s="300"/>
      <c r="HVH22" s="300"/>
      <c r="HVI22" s="300"/>
      <c r="HVJ22" s="300"/>
      <c r="HVK22" s="300"/>
      <c r="HVL22" s="300"/>
      <c r="HVM22" s="300"/>
      <c r="HZO22" s="300"/>
      <c r="HZP22" s="300"/>
      <c r="HZQ22" s="300"/>
      <c r="HZR22" s="300"/>
      <c r="HZS22" s="300"/>
      <c r="HZT22" s="300"/>
      <c r="IDV22" s="300"/>
      <c r="IDW22" s="300"/>
      <c r="IDX22" s="300"/>
      <c r="IDY22" s="300"/>
      <c r="IDZ22" s="300"/>
      <c r="IEA22" s="300"/>
      <c r="IIC22" s="300"/>
      <c r="IID22" s="300"/>
      <c r="IIE22" s="300"/>
      <c r="IIF22" s="300"/>
      <c r="IIG22" s="300"/>
      <c r="IIH22" s="300"/>
      <c r="IMJ22" s="300"/>
      <c r="IMK22" s="300"/>
      <c r="IML22" s="300"/>
      <c r="IMM22" s="300"/>
      <c r="IMN22" s="300"/>
      <c r="IMO22" s="300"/>
      <c r="IQQ22" s="300"/>
      <c r="IQR22" s="300"/>
      <c r="IQS22" s="300"/>
      <c r="IQT22" s="300"/>
      <c r="IQU22" s="300"/>
      <c r="IQV22" s="300"/>
      <c r="IUX22" s="300"/>
      <c r="IUY22" s="300"/>
      <c r="IUZ22" s="300"/>
      <c r="IVA22" s="300"/>
      <c r="IVB22" s="300"/>
      <c r="IVC22" s="300"/>
      <c r="IZE22" s="300"/>
      <c r="IZF22" s="300"/>
      <c r="IZG22" s="300"/>
      <c r="IZH22" s="300"/>
      <c r="IZI22" s="300"/>
      <c r="IZJ22" s="300"/>
      <c r="JDL22" s="300"/>
      <c r="JDM22" s="300"/>
      <c r="JDN22" s="300"/>
      <c r="JDO22" s="300"/>
      <c r="JDP22" s="300"/>
      <c r="JDQ22" s="300"/>
      <c r="JHS22" s="300"/>
      <c r="JHT22" s="300"/>
      <c r="JHU22" s="300"/>
      <c r="JHV22" s="300"/>
      <c r="JHW22" s="300"/>
      <c r="JHX22" s="300"/>
      <c r="JLZ22" s="300"/>
      <c r="JMA22" s="300"/>
      <c r="JMB22" s="300"/>
      <c r="JMC22" s="300"/>
      <c r="JMD22" s="300"/>
      <c r="JME22" s="300"/>
      <c r="JQG22" s="300"/>
      <c r="JQH22" s="300"/>
      <c r="JQI22" s="300"/>
      <c r="JQJ22" s="300"/>
      <c r="JQK22" s="300"/>
      <c r="JQL22" s="300"/>
      <c r="JUN22" s="300"/>
      <c r="JUO22" s="300"/>
      <c r="JUP22" s="300"/>
      <c r="JUQ22" s="300"/>
      <c r="JUR22" s="300"/>
      <c r="JUS22" s="300"/>
      <c r="JYU22" s="300"/>
      <c r="JYV22" s="300"/>
      <c r="JYW22" s="300"/>
      <c r="JYX22" s="300"/>
      <c r="JYY22" s="300"/>
      <c r="JYZ22" s="300"/>
      <c r="KDB22" s="300"/>
      <c r="KDC22" s="300"/>
      <c r="KDD22" s="300"/>
      <c r="KDE22" s="300"/>
      <c r="KDF22" s="300"/>
      <c r="KDG22" s="300"/>
      <c r="KHI22" s="300"/>
      <c r="KHJ22" s="300"/>
      <c r="KHK22" s="300"/>
      <c r="KHL22" s="300"/>
      <c r="KHM22" s="300"/>
      <c r="KHN22" s="300"/>
      <c r="KLP22" s="300"/>
      <c r="KLQ22" s="300"/>
      <c r="KLR22" s="300"/>
      <c r="KLS22" s="300"/>
      <c r="KLT22" s="300"/>
      <c r="KLU22" s="300"/>
      <c r="KPW22" s="300"/>
      <c r="KPX22" s="300"/>
      <c r="KPY22" s="300"/>
      <c r="KPZ22" s="300"/>
      <c r="KQA22" s="300"/>
      <c r="KQB22" s="300"/>
      <c r="KUD22" s="300"/>
      <c r="KUE22" s="300"/>
      <c r="KUF22" s="300"/>
      <c r="KUG22" s="300"/>
      <c r="KUH22" s="300"/>
      <c r="KUI22" s="300"/>
      <c r="KYK22" s="300"/>
      <c r="KYL22" s="300"/>
      <c r="KYM22" s="300"/>
      <c r="KYN22" s="300"/>
      <c r="KYO22" s="300"/>
      <c r="KYP22" s="300"/>
      <c r="LCR22" s="300"/>
      <c r="LCS22" s="300"/>
      <c r="LCT22" s="300"/>
      <c r="LCU22" s="300"/>
      <c r="LCV22" s="300"/>
      <c r="LCW22" s="300"/>
      <c r="LGY22" s="300"/>
      <c r="LGZ22" s="300"/>
      <c r="LHA22" s="300"/>
      <c r="LHB22" s="300"/>
      <c r="LHC22" s="300"/>
      <c r="LHD22" s="300"/>
      <c r="LLF22" s="300"/>
      <c r="LLG22" s="300"/>
      <c r="LLH22" s="300"/>
      <c r="LLI22" s="300"/>
      <c r="LLJ22" s="300"/>
      <c r="LLK22" s="300"/>
      <c r="LPM22" s="300"/>
      <c r="LPN22" s="300"/>
      <c r="LPO22" s="300"/>
      <c r="LPP22" s="300"/>
      <c r="LPQ22" s="300"/>
      <c r="LPR22" s="300"/>
      <c r="LTT22" s="300"/>
      <c r="LTU22" s="300"/>
      <c r="LTV22" s="300"/>
      <c r="LTW22" s="300"/>
      <c r="LTX22" s="300"/>
      <c r="LTY22" s="300"/>
      <c r="LYA22" s="300"/>
      <c r="LYB22" s="300"/>
      <c r="LYC22" s="300"/>
      <c r="LYD22" s="300"/>
      <c r="LYE22" s="300"/>
      <c r="LYF22" s="300"/>
      <c r="MCH22" s="300"/>
      <c r="MCI22" s="300"/>
      <c r="MCJ22" s="300"/>
      <c r="MCK22" s="300"/>
      <c r="MCL22" s="300"/>
      <c r="MCM22" s="300"/>
      <c r="MGO22" s="300"/>
      <c r="MGP22" s="300"/>
      <c r="MGQ22" s="300"/>
      <c r="MGR22" s="300"/>
      <c r="MGS22" s="300"/>
      <c r="MGT22" s="300"/>
      <c r="MKV22" s="300"/>
      <c r="MKW22" s="300"/>
      <c r="MKX22" s="300"/>
      <c r="MKY22" s="300"/>
      <c r="MKZ22" s="300"/>
      <c r="MLA22" s="300"/>
      <c r="MPC22" s="300"/>
      <c r="MPD22" s="300"/>
      <c r="MPE22" s="300"/>
      <c r="MPF22" s="300"/>
      <c r="MPG22" s="300"/>
      <c r="MPH22" s="300"/>
      <c r="MTJ22" s="300"/>
      <c r="MTK22" s="300"/>
      <c r="MTL22" s="300"/>
      <c r="MTM22" s="300"/>
      <c r="MTN22" s="300"/>
      <c r="MTO22" s="300"/>
      <c r="MXQ22" s="300"/>
      <c r="MXR22" s="300"/>
      <c r="MXS22" s="300"/>
      <c r="MXT22" s="300"/>
      <c r="MXU22" s="300"/>
      <c r="MXV22" s="300"/>
      <c r="NBX22" s="300"/>
      <c r="NBY22" s="300"/>
      <c r="NBZ22" s="300"/>
      <c r="NCA22" s="300"/>
      <c r="NCB22" s="300"/>
      <c r="NCC22" s="300"/>
      <c r="NGE22" s="300"/>
      <c r="NGF22" s="300"/>
      <c r="NGG22" s="300"/>
      <c r="NGH22" s="300"/>
      <c r="NGI22" s="300"/>
      <c r="NGJ22" s="300"/>
      <c r="NKL22" s="300"/>
      <c r="NKM22" s="300"/>
      <c r="NKN22" s="300"/>
      <c r="NKO22" s="300"/>
      <c r="NKP22" s="300"/>
      <c r="NKQ22" s="300"/>
      <c r="NOS22" s="300"/>
      <c r="NOT22" s="300"/>
      <c r="NOU22" s="300"/>
      <c r="NOV22" s="300"/>
      <c r="NOW22" s="300"/>
      <c r="NOX22" s="300"/>
      <c r="NSZ22" s="300"/>
      <c r="NTA22" s="300"/>
      <c r="NTB22" s="300"/>
      <c r="NTC22" s="300"/>
      <c r="NTD22" s="300"/>
      <c r="NTE22" s="300"/>
      <c r="NXG22" s="300"/>
      <c r="NXH22" s="300"/>
      <c r="NXI22" s="300"/>
      <c r="NXJ22" s="300"/>
      <c r="NXK22" s="300"/>
      <c r="NXL22" s="300"/>
      <c r="OBN22" s="300"/>
      <c r="OBO22" s="300"/>
      <c r="OBP22" s="300"/>
      <c r="OBQ22" s="300"/>
      <c r="OBR22" s="300"/>
      <c r="OBS22" s="300"/>
      <c r="OFU22" s="300"/>
      <c r="OFV22" s="300"/>
      <c r="OFW22" s="300"/>
      <c r="OFX22" s="300"/>
      <c r="OFY22" s="300"/>
      <c r="OFZ22" s="300"/>
      <c r="OKB22" s="300"/>
      <c r="OKC22" s="300"/>
      <c r="OKD22" s="300"/>
      <c r="OKE22" s="300"/>
      <c r="OKF22" s="300"/>
      <c r="OKG22" s="300"/>
      <c r="OOI22" s="300"/>
      <c r="OOJ22" s="300"/>
      <c r="OOK22" s="300"/>
      <c r="OOL22" s="300"/>
      <c r="OOM22" s="300"/>
      <c r="OON22" s="300"/>
      <c r="OSP22" s="300"/>
      <c r="OSQ22" s="300"/>
      <c r="OSR22" s="300"/>
      <c r="OSS22" s="300"/>
      <c r="OST22" s="300"/>
      <c r="OSU22" s="300"/>
      <c r="OWW22" s="300"/>
      <c r="OWX22" s="300"/>
      <c r="OWY22" s="300"/>
      <c r="OWZ22" s="300"/>
      <c r="OXA22" s="300"/>
      <c r="OXB22" s="300"/>
      <c r="PBD22" s="300"/>
      <c r="PBE22" s="300"/>
      <c r="PBF22" s="300"/>
      <c r="PBG22" s="300"/>
      <c r="PBH22" s="300"/>
      <c r="PBI22" s="300"/>
      <c r="PFK22" s="300"/>
      <c r="PFL22" s="300"/>
      <c r="PFM22" s="300"/>
      <c r="PFN22" s="300"/>
      <c r="PFO22" s="300"/>
      <c r="PFP22" s="300"/>
      <c r="PJR22" s="300"/>
      <c r="PJS22" s="300"/>
      <c r="PJT22" s="300"/>
      <c r="PJU22" s="300"/>
      <c r="PJV22" s="300"/>
      <c r="PJW22" s="300"/>
      <c r="PNY22" s="300"/>
      <c r="PNZ22" s="300"/>
      <c r="POA22" s="300"/>
      <c r="POB22" s="300"/>
      <c r="POC22" s="300"/>
      <c r="POD22" s="300"/>
      <c r="PSF22" s="300"/>
      <c r="PSG22" s="300"/>
      <c r="PSH22" s="300"/>
      <c r="PSI22" s="300"/>
      <c r="PSJ22" s="300"/>
      <c r="PSK22" s="300"/>
    </row>
    <row r="23" spans="1:998 1104:1997 2103:2996 3102:3995 4101:5105 5211:6104 6210:7103 7209:8102 8208:9212 9318:10211 10317:11210 11316:11321" x14ac:dyDescent="0.25">
      <c r="CZ23" s="297">
        <v>21</v>
      </c>
      <c r="DA23" s="300" t="str">
        <f>Matches!F28</f>
        <v>Ghana</v>
      </c>
      <c r="DB23" s="300">
        <f>IF(DA2&lt;&gt;"",IF(AND(Matches!H28&lt;&gt;"",Matches!I28&lt;&gt;""),Matches!H28,0),"")</f>
        <v>0</v>
      </c>
      <c r="DC23" s="300">
        <f>IF(DA2&lt;&gt;"",IF(AND(Matches!H28&lt;&gt;"",Matches!I28&lt;&gt;""),Matches!I28,0),"")</f>
        <v>0</v>
      </c>
      <c r="DD23" s="300" t="str">
        <f>Matches!K28</f>
        <v>Panama</v>
      </c>
      <c r="DE23" s="300" t="str">
        <f>IF(AND(Matches!H28&lt;&gt;"",Matches!I28&lt;&gt;""),IF(DB23&gt;DC23,"W",IF(DB23=DC23,"D","L")),"")</f>
        <v/>
      </c>
      <c r="DF23" s="300" t="str">
        <f t="shared" si="0"/>
        <v/>
      </c>
      <c r="HH23" s="300"/>
      <c r="HI23" s="300"/>
      <c r="HJ23" s="300"/>
      <c r="HK23" s="300"/>
      <c r="HL23" s="300"/>
      <c r="HM23" s="300"/>
      <c r="LO23" s="300"/>
      <c r="LP23" s="300"/>
      <c r="LQ23" s="300"/>
      <c r="LR23" s="300"/>
      <c r="LS23" s="300"/>
      <c r="LT23" s="300"/>
      <c r="PV23" s="300"/>
      <c r="PW23" s="300"/>
      <c r="PX23" s="300"/>
      <c r="PY23" s="300"/>
      <c r="PZ23" s="300"/>
      <c r="QA23" s="300"/>
      <c r="UC23" s="300"/>
      <c r="UD23" s="300"/>
      <c r="UE23" s="300"/>
      <c r="UF23" s="300"/>
      <c r="UG23" s="300"/>
      <c r="UH23" s="300"/>
      <c r="YJ23" s="300"/>
      <c r="YK23" s="300"/>
      <c r="YL23" s="300"/>
      <c r="YM23" s="300"/>
      <c r="YN23" s="300"/>
      <c r="YO23" s="300"/>
      <c r="ACQ23" s="300"/>
      <c r="ACR23" s="300"/>
      <c r="ACS23" s="300"/>
      <c r="ACT23" s="300"/>
      <c r="ACU23" s="300"/>
      <c r="ACV23" s="300"/>
      <c r="AGX23" s="300"/>
      <c r="AGY23" s="300"/>
      <c r="AGZ23" s="300"/>
      <c r="AHA23" s="300"/>
      <c r="AHB23" s="300"/>
      <c r="AHC23" s="300"/>
      <c r="ALE23" s="300"/>
      <c r="ALF23" s="300"/>
      <c r="ALG23" s="300"/>
      <c r="ALH23" s="300"/>
      <c r="ALI23" s="300"/>
      <c r="ALJ23" s="300"/>
      <c r="APL23" s="300"/>
      <c r="APM23" s="300"/>
      <c r="APN23" s="300"/>
      <c r="APO23" s="300"/>
      <c r="APP23" s="300"/>
      <c r="APQ23" s="300"/>
      <c r="ATS23" s="300"/>
      <c r="ATT23" s="300"/>
      <c r="ATU23" s="300"/>
      <c r="ATV23" s="300"/>
      <c r="ATW23" s="300"/>
      <c r="ATX23" s="300"/>
      <c r="AXZ23" s="300"/>
      <c r="AYA23" s="300"/>
      <c r="AYB23" s="300"/>
      <c r="AYC23" s="300"/>
      <c r="AYD23" s="300"/>
      <c r="AYE23" s="300"/>
      <c r="BCG23" s="300"/>
      <c r="BCH23" s="300"/>
      <c r="BCI23" s="300"/>
      <c r="BCJ23" s="300"/>
      <c r="BCK23" s="300"/>
      <c r="BCL23" s="300"/>
      <c r="BGN23" s="300"/>
      <c r="BGO23" s="300"/>
      <c r="BGP23" s="300"/>
      <c r="BGQ23" s="300"/>
      <c r="BGR23" s="300"/>
      <c r="BGS23" s="300"/>
      <c r="BKU23" s="300"/>
      <c r="BKV23" s="300"/>
      <c r="BKW23" s="300"/>
      <c r="BKX23" s="300"/>
      <c r="BKY23" s="300"/>
      <c r="BKZ23" s="300"/>
      <c r="BPB23" s="300"/>
      <c r="BPC23" s="300"/>
      <c r="BPD23" s="300"/>
      <c r="BPE23" s="300"/>
      <c r="BPF23" s="300"/>
      <c r="BPG23" s="300"/>
      <c r="BTI23" s="300"/>
      <c r="BTJ23" s="300"/>
      <c r="BTK23" s="300"/>
      <c r="BTL23" s="300"/>
      <c r="BTM23" s="300"/>
      <c r="BTN23" s="300"/>
      <c r="BXP23" s="300"/>
      <c r="BXQ23" s="300"/>
      <c r="BXR23" s="300"/>
      <c r="BXS23" s="300"/>
      <c r="BXT23" s="300"/>
      <c r="BXU23" s="300"/>
      <c r="CBW23" s="300"/>
      <c r="CBX23" s="300"/>
      <c r="CBY23" s="300"/>
      <c r="CBZ23" s="300"/>
      <c r="CCA23" s="300"/>
      <c r="CCB23" s="300"/>
      <c r="CGD23" s="300"/>
      <c r="CGE23" s="300"/>
      <c r="CGF23" s="300"/>
      <c r="CGG23" s="300"/>
      <c r="CGH23" s="300"/>
      <c r="CGI23" s="300"/>
      <c r="CKK23" s="300"/>
      <c r="CKL23" s="300"/>
      <c r="CKM23" s="300"/>
      <c r="CKN23" s="300"/>
      <c r="CKO23" s="300"/>
      <c r="CKP23" s="300"/>
      <c r="COR23" s="300"/>
      <c r="COS23" s="300"/>
      <c r="COT23" s="300"/>
      <c r="COU23" s="300"/>
      <c r="COV23" s="300"/>
      <c r="COW23" s="300"/>
      <c r="CSY23" s="300"/>
      <c r="CSZ23" s="300"/>
      <c r="CTA23" s="300"/>
      <c r="CTB23" s="300"/>
      <c r="CTC23" s="300"/>
      <c r="CTD23" s="300"/>
      <c r="CXF23" s="300"/>
      <c r="CXG23" s="300"/>
      <c r="CXH23" s="300"/>
      <c r="CXI23" s="300"/>
      <c r="CXJ23" s="300"/>
      <c r="CXK23" s="300"/>
      <c r="DBM23" s="300"/>
      <c r="DBN23" s="300"/>
      <c r="DBO23" s="300"/>
      <c r="DBP23" s="300"/>
      <c r="DBQ23" s="300"/>
      <c r="DBR23" s="300"/>
      <c r="DFT23" s="300"/>
      <c r="DFU23" s="300"/>
      <c r="DFV23" s="300"/>
      <c r="DFW23" s="300"/>
      <c r="DFX23" s="300"/>
      <c r="DFY23" s="300"/>
      <c r="DKA23" s="300"/>
      <c r="DKB23" s="300"/>
      <c r="DKC23" s="300"/>
      <c r="DKD23" s="300"/>
      <c r="DKE23" s="300"/>
      <c r="DKF23" s="300"/>
      <c r="DOH23" s="300"/>
      <c r="DOI23" s="300"/>
      <c r="DOJ23" s="300"/>
      <c r="DOK23" s="300"/>
      <c r="DOL23" s="300"/>
      <c r="DOM23" s="300"/>
      <c r="DSO23" s="300"/>
      <c r="DSP23" s="300"/>
      <c r="DSQ23" s="300"/>
      <c r="DSR23" s="300"/>
      <c r="DSS23" s="300"/>
      <c r="DST23" s="300"/>
      <c r="DWV23" s="300"/>
      <c r="DWW23" s="300"/>
      <c r="DWX23" s="300"/>
      <c r="DWY23" s="300"/>
      <c r="DWZ23" s="300"/>
      <c r="DXA23" s="300"/>
      <c r="EBC23" s="300"/>
      <c r="EBD23" s="300"/>
      <c r="EBE23" s="300"/>
      <c r="EBF23" s="300"/>
      <c r="EBG23" s="300"/>
      <c r="EBH23" s="300"/>
      <c r="EFJ23" s="300"/>
      <c r="EFK23" s="300"/>
      <c r="EFL23" s="300"/>
      <c r="EFM23" s="300"/>
      <c r="EFN23" s="300"/>
      <c r="EFO23" s="300"/>
      <c r="EJQ23" s="300"/>
      <c r="EJR23" s="300"/>
      <c r="EJS23" s="300"/>
      <c r="EJT23" s="300"/>
      <c r="EJU23" s="300"/>
      <c r="EJV23" s="300"/>
      <c r="ENX23" s="300"/>
      <c r="ENY23" s="300"/>
      <c r="ENZ23" s="300"/>
      <c r="EOA23" s="300"/>
      <c r="EOB23" s="300"/>
      <c r="EOC23" s="300"/>
      <c r="ESE23" s="300"/>
      <c r="ESF23" s="300"/>
      <c r="ESG23" s="300"/>
      <c r="ESH23" s="300"/>
      <c r="ESI23" s="300"/>
      <c r="ESJ23" s="300"/>
      <c r="EWL23" s="300"/>
      <c r="EWM23" s="300"/>
      <c r="EWN23" s="300"/>
      <c r="EWO23" s="300"/>
      <c r="EWP23" s="300"/>
      <c r="EWQ23" s="300"/>
      <c r="FAS23" s="300"/>
      <c r="FAT23" s="300"/>
      <c r="FAU23" s="300"/>
      <c r="FAV23" s="300"/>
      <c r="FAW23" s="300"/>
      <c r="FAX23" s="300"/>
      <c r="FEZ23" s="300"/>
      <c r="FFA23" s="300"/>
      <c r="FFB23" s="300"/>
      <c r="FFC23" s="300"/>
      <c r="FFD23" s="300"/>
      <c r="FFE23" s="300"/>
      <c r="FJG23" s="300"/>
      <c r="FJH23" s="300"/>
      <c r="FJI23" s="300"/>
      <c r="FJJ23" s="300"/>
      <c r="FJK23" s="300"/>
      <c r="FJL23" s="300"/>
      <c r="FNN23" s="300"/>
      <c r="FNO23" s="300"/>
      <c r="FNP23" s="300"/>
      <c r="FNQ23" s="300"/>
      <c r="FNR23" s="300"/>
      <c r="FNS23" s="300"/>
      <c r="FRU23" s="300"/>
      <c r="FRV23" s="300"/>
      <c r="FRW23" s="300"/>
      <c r="FRX23" s="300"/>
      <c r="FRY23" s="300"/>
      <c r="FRZ23" s="300"/>
      <c r="FWB23" s="300"/>
      <c r="FWC23" s="300"/>
      <c r="FWD23" s="300"/>
      <c r="FWE23" s="300"/>
      <c r="FWF23" s="300"/>
      <c r="FWG23" s="300"/>
      <c r="GAI23" s="300"/>
      <c r="GAJ23" s="300"/>
      <c r="GAK23" s="300"/>
      <c r="GAL23" s="300"/>
      <c r="GAM23" s="300"/>
      <c r="GAN23" s="300"/>
      <c r="GEP23" s="300"/>
      <c r="GEQ23" s="300"/>
      <c r="GER23" s="300"/>
      <c r="GES23" s="300"/>
      <c r="GET23" s="300"/>
      <c r="GEU23" s="300"/>
      <c r="GIW23" s="300"/>
      <c r="GIX23" s="300"/>
      <c r="GIY23" s="300"/>
      <c r="GIZ23" s="300"/>
      <c r="GJA23" s="300"/>
      <c r="GJB23" s="300"/>
      <c r="GND23" s="300"/>
      <c r="GNE23" s="300"/>
      <c r="GNF23" s="300"/>
      <c r="GNG23" s="300"/>
      <c r="GNH23" s="300"/>
      <c r="GNI23" s="300"/>
      <c r="GRK23" s="300"/>
      <c r="GRL23" s="300"/>
      <c r="GRM23" s="300"/>
      <c r="GRN23" s="300"/>
      <c r="GRO23" s="300"/>
      <c r="GRP23" s="300"/>
      <c r="GVR23" s="300"/>
      <c r="GVS23" s="300"/>
      <c r="GVT23" s="300"/>
      <c r="GVU23" s="300"/>
      <c r="GVV23" s="300"/>
      <c r="GVW23" s="300"/>
      <c r="GZY23" s="300"/>
      <c r="GZZ23" s="300"/>
      <c r="HAA23" s="300"/>
      <c r="HAB23" s="300"/>
      <c r="HAC23" s="300"/>
      <c r="HAD23" s="300"/>
      <c r="HEF23" s="300"/>
      <c r="HEG23" s="300"/>
      <c r="HEH23" s="300"/>
      <c r="HEI23" s="300"/>
      <c r="HEJ23" s="300"/>
      <c r="HEK23" s="300"/>
      <c r="HIM23" s="300"/>
      <c r="HIN23" s="300"/>
      <c r="HIO23" s="300"/>
      <c r="HIP23" s="300"/>
      <c r="HIQ23" s="300"/>
      <c r="HIR23" s="300"/>
      <c r="HMT23" s="300"/>
      <c r="HMU23" s="300"/>
      <c r="HMV23" s="300"/>
      <c r="HMW23" s="300"/>
      <c r="HMX23" s="300"/>
      <c r="HMY23" s="300"/>
      <c r="HRA23" s="300"/>
      <c r="HRB23" s="300"/>
      <c r="HRC23" s="300"/>
      <c r="HRD23" s="300"/>
      <c r="HRE23" s="300"/>
      <c r="HRF23" s="300"/>
      <c r="HVH23" s="300"/>
      <c r="HVI23" s="300"/>
      <c r="HVJ23" s="300"/>
      <c r="HVK23" s="300"/>
      <c r="HVL23" s="300"/>
      <c r="HVM23" s="300"/>
      <c r="HZO23" s="300"/>
      <c r="HZP23" s="300"/>
      <c r="HZQ23" s="300"/>
      <c r="HZR23" s="300"/>
      <c r="HZS23" s="300"/>
      <c r="HZT23" s="300"/>
      <c r="IDV23" s="300"/>
      <c r="IDW23" s="300"/>
      <c r="IDX23" s="300"/>
      <c r="IDY23" s="300"/>
      <c r="IDZ23" s="300"/>
      <c r="IEA23" s="300"/>
      <c r="IIC23" s="300"/>
      <c r="IID23" s="300"/>
      <c r="IIE23" s="300"/>
      <c r="IIF23" s="300"/>
      <c r="IIG23" s="300"/>
      <c r="IIH23" s="300"/>
      <c r="IMJ23" s="300"/>
      <c r="IMK23" s="300"/>
      <c r="IML23" s="300"/>
      <c r="IMM23" s="300"/>
      <c r="IMN23" s="300"/>
      <c r="IMO23" s="300"/>
      <c r="IQQ23" s="300"/>
      <c r="IQR23" s="300"/>
      <c r="IQS23" s="300"/>
      <c r="IQT23" s="300"/>
      <c r="IQU23" s="300"/>
      <c r="IQV23" s="300"/>
      <c r="IUX23" s="300"/>
      <c r="IUY23" s="300"/>
      <c r="IUZ23" s="300"/>
      <c r="IVA23" s="300"/>
      <c r="IVB23" s="300"/>
      <c r="IVC23" s="300"/>
      <c r="IZE23" s="300"/>
      <c r="IZF23" s="300"/>
      <c r="IZG23" s="300"/>
      <c r="IZH23" s="300"/>
      <c r="IZI23" s="300"/>
      <c r="IZJ23" s="300"/>
      <c r="JDL23" s="300"/>
      <c r="JDM23" s="300"/>
      <c r="JDN23" s="300"/>
      <c r="JDO23" s="300"/>
      <c r="JDP23" s="300"/>
      <c r="JDQ23" s="300"/>
      <c r="JHS23" s="300"/>
      <c r="JHT23" s="300"/>
      <c r="JHU23" s="300"/>
      <c r="JHV23" s="300"/>
      <c r="JHW23" s="300"/>
      <c r="JHX23" s="300"/>
      <c r="JLZ23" s="300"/>
      <c r="JMA23" s="300"/>
      <c r="JMB23" s="300"/>
      <c r="JMC23" s="300"/>
      <c r="JMD23" s="300"/>
      <c r="JME23" s="300"/>
      <c r="JQG23" s="300"/>
      <c r="JQH23" s="300"/>
      <c r="JQI23" s="300"/>
      <c r="JQJ23" s="300"/>
      <c r="JQK23" s="300"/>
      <c r="JQL23" s="300"/>
      <c r="JUN23" s="300"/>
      <c r="JUO23" s="300"/>
      <c r="JUP23" s="300"/>
      <c r="JUQ23" s="300"/>
      <c r="JUR23" s="300"/>
      <c r="JUS23" s="300"/>
      <c r="JYU23" s="300"/>
      <c r="JYV23" s="300"/>
      <c r="JYW23" s="300"/>
      <c r="JYX23" s="300"/>
      <c r="JYY23" s="300"/>
      <c r="JYZ23" s="300"/>
      <c r="KDB23" s="300"/>
      <c r="KDC23" s="300"/>
      <c r="KDD23" s="300"/>
      <c r="KDE23" s="300"/>
      <c r="KDF23" s="300"/>
      <c r="KDG23" s="300"/>
      <c r="KHI23" s="300"/>
      <c r="KHJ23" s="300"/>
      <c r="KHK23" s="300"/>
      <c r="KHL23" s="300"/>
      <c r="KHM23" s="300"/>
      <c r="KHN23" s="300"/>
      <c r="KLP23" s="300"/>
      <c r="KLQ23" s="300"/>
      <c r="KLR23" s="300"/>
      <c r="KLS23" s="300"/>
      <c r="KLT23" s="300"/>
      <c r="KLU23" s="300"/>
      <c r="KPW23" s="300"/>
      <c r="KPX23" s="300"/>
      <c r="KPY23" s="300"/>
      <c r="KPZ23" s="300"/>
      <c r="KQA23" s="300"/>
      <c r="KQB23" s="300"/>
      <c r="KUD23" s="300"/>
      <c r="KUE23" s="300"/>
      <c r="KUF23" s="300"/>
      <c r="KUG23" s="300"/>
      <c r="KUH23" s="300"/>
      <c r="KUI23" s="300"/>
      <c r="KYK23" s="300"/>
      <c r="KYL23" s="300"/>
      <c r="KYM23" s="300"/>
      <c r="KYN23" s="300"/>
      <c r="KYO23" s="300"/>
      <c r="KYP23" s="300"/>
      <c r="LCR23" s="300"/>
      <c r="LCS23" s="300"/>
      <c r="LCT23" s="300"/>
      <c r="LCU23" s="300"/>
      <c r="LCV23" s="300"/>
      <c r="LCW23" s="300"/>
      <c r="LGY23" s="300"/>
      <c r="LGZ23" s="300"/>
      <c r="LHA23" s="300"/>
      <c r="LHB23" s="300"/>
      <c r="LHC23" s="300"/>
      <c r="LHD23" s="300"/>
      <c r="LLF23" s="300"/>
      <c r="LLG23" s="300"/>
      <c r="LLH23" s="300"/>
      <c r="LLI23" s="300"/>
      <c r="LLJ23" s="300"/>
      <c r="LLK23" s="300"/>
      <c r="LPM23" s="300"/>
      <c r="LPN23" s="300"/>
      <c r="LPO23" s="300"/>
      <c r="LPP23" s="300"/>
      <c r="LPQ23" s="300"/>
      <c r="LPR23" s="300"/>
      <c r="LTT23" s="300"/>
      <c r="LTU23" s="300"/>
      <c r="LTV23" s="300"/>
      <c r="LTW23" s="300"/>
      <c r="LTX23" s="300"/>
      <c r="LTY23" s="300"/>
      <c r="LYA23" s="300"/>
      <c r="LYB23" s="300"/>
      <c r="LYC23" s="300"/>
      <c r="LYD23" s="300"/>
      <c r="LYE23" s="300"/>
      <c r="LYF23" s="300"/>
      <c r="MCH23" s="300"/>
      <c r="MCI23" s="300"/>
      <c r="MCJ23" s="300"/>
      <c r="MCK23" s="300"/>
      <c r="MCL23" s="300"/>
      <c r="MCM23" s="300"/>
      <c r="MGO23" s="300"/>
      <c r="MGP23" s="300"/>
      <c r="MGQ23" s="300"/>
      <c r="MGR23" s="300"/>
      <c r="MGS23" s="300"/>
      <c r="MGT23" s="300"/>
      <c r="MKV23" s="300"/>
      <c r="MKW23" s="300"/>
      <c r="MKX23" s="300"/>
      <c r="MKY23" s="300"/>
      <c r="MKZ23" s="300"/>
      <c r="MLA23" s="300"/>
      <c r="MPC23" s="300"/>
      <c r="MPD23" s="300"/>
      <c r="MPE23" s="300"/>
      <c r="MPF23" s="300"/>
      <c r="MPG23" s="300"/>
      <c r="MPH23" s="300"/>
      <c r="MTJ23" s="300"/>
      <c r="MTK23" s="300"/>
      <c r="MTL23" s="300"/>
      <c r="MTM23" s="300"/>
      <c r="MTN23" s="300"/>
      <c r="MTO23" s="300"/>
      <c r="MXQ23" s="300"/>
      <c r="MXR23" s="300"/>
      <c r="MXS23" s="300"/>
      <c r="MXT23" s="300"/>
      <c r="MXU23" s="300"/>
      <c r="MXV23" s="300"/>
      <c r="NBX23" s="300"/>
      <c r="NBY23" s="300"/>
      <c r="NBZ23" s="300"/>
      <c r="NCA23" s="300"/>
      <c r="NCB23" s="300"/>
      <c r="NCC23" s="300"/>
      <c r="NGE23" s="300"/>
      <c r="NGF23" s="300"/>
      <c r="NGG23" s="300"/>
      <c r="NGH23" s="300"/>
      <c r="NGI23" s="300"/>
      <c r="NGJ23" s="300"/>
      <c r="NKL23" s="300"/>
      <c r="NKM23" s="300"/>
      <c r="NKN23" s="300"/>
      <c r="NKO23" s="300"/>
      <c r="NKP23" s="300"/>
      <c r="NKQ23" s="300"/>
      <c r="NOS23" s="300"/>
      <c r="NOT23" s="300"/>
      <c r="NOU23" s="300"/>
      <c r="NOV23" s="300"/>
      <c r="NOW23" s="300"/>
      <c r="NOX23" s="300"/>
      <c r="NSZ23" s="300"/>
      <c r="NTA23" s="300"/>
      <c r="NTB23" s="300"/>
      <c r="NTC23" s="300"/>
      <c r="NTD23" s="300"/>
      <c r="NTE23" s="300"/>
      <c r="NXG23" s="300"/>
      <c r="NXH23" s="300"/>
      <c r="NXI23" s="300"/>
      <c r="NXJ23" s="300"/>
      <c r="NXK23" s="300"/>
      <c r="NXL23" s="300"/>
      <c r="OBN23" s="300"/>
      <c r="OBO23" s="300"/>
      <c r="OBP23" s="300"/>
      <c r="OBQ23" s="300"/>
      <c r="OBR23" s="300"/>
      <c r="OBS23" s="300"/>
      <c r="OFU23" s="300"/>
      <c r="OFV23" s="300"/>
      <c r="OFW23" s="300"/>
      <c r="OFX23" s="300"/>
      <c r="OFY23" s="300"/>
      <c r="OFZ23" s="300"/>
      <c r="OKB23" s="300"/>
      <c r="OKC23" s="300"/>
      <c r="OKD23" s="300"/>
      <c r="OKE23" s="300"/>
      <c r="OKF23" s="300"/>
      <c r="OKG23" s="300"/>
      <c r="OOI23" s="300"/>
      <c r="OOJ23" s="300"/>
      <c r="OOK23" s="300"/>
      <c r="OOL23" s="300"/>
      <c r="OOM23" s="300"/>
      <c r="OON23" s="300"/>
      <c r="OSP23" s="300"/>
      <c r="OSQ23" s="300"/>
      <c r="OSR23" s="300"/>
      <c r="OSS23" s="300"/>
      <c r="OST23" s="300"/>
      <c r="OSU23" s="300"/>
      <c r="OWW23" s="300"/>
      <c r="OWX23" s="300"/>
      <c r="OWY23" s="300"/>
      <c r="OWZ23" s="300"/>
      <c r="OXA23" s="300"/>
      <c r="OXB23" s="300"/>
      <c r="PBD23" s="300"/>
      <c r="PBE23" s="300"/>
      <c r="PBF23" s="300"/>
      <c r="PBG23" s="300"/>
      <c r="PBH23" s="300"/>
      <c r="PBI23" s="300"/>
      <c r="PFK23" s="300"/>
      <c r="PFL23" s="300"/>
      <c r="PFM23" s="300"/>
      <c r="PFN23" s="300"/>
      <c r="PFO23" s="300"/>
      <c r="PFP23" s="300"/>
      <c r="PJR23" s="300"/>
      <c r="PJS23" s="300"/>
      <c r="PJT23" s="300"/>
      <c r="PJU23" s="300"/>
      <c r="PJV23" s="300"/>
      <c r="PJW23" s="300"/>
      <c r="PNY23" s="300"/>
      <c r="PNZ23" s="300"/>
      <c r="POA23" s="300"/>
      <c r="POB23" s="300"/>
      <c r="POC23" s="300"/>
      <c r="POD23" s="300"/>
      <c r="PSF23" s="300"/>
      <c r="PSG23" s="300"/>
      <c r="PSH23" s="300"/>
      <c r="PSI23" s="300"/>
      <c r="PSJ23" s="300"/>
      <c r="PSK23" s="300"/>
    </row>
    <row r="24" spans="1:998 1104:1997 2103:2996 3102:3995 4101:5105 5211:6104 6210:7103 7209:8102 8208:9212 9318:10211 10317:11210 11316:11321" x14ac:dyDescent="0.25">
      <c r="CZ24" s="297">
        <v>22</v>
      </c>
      <c r="DA24" s="300" t="str">
        <f>Matches!F29</f>
        <v>England</v>
      </c>
      <c r="DB24" s="300">
        <f>IF(DA2&lt;&gt;"",IF(AND(Matches!H29&lt;&gt;"",Matches!I29&lt;&gt;""),Matches!H29,0),"")</f>
        <v>0</v>
      </c>
      <c r="DC24" s="300">
        <f>IF(DA2&lt;&gt;"",IF(AND(Matches!H29&lt;&gt;"",Matches!I29&lt;&gt;""),Matches!I29,0),"")</f>
        <v>0</v>
      </c>
      <c r="DD24" s="300" t="str">
        <f>Matches!K29</f>
        <v>Croatia</v>
      </c>
      <c r="DE24" s="300" t="str">
        <f>IF(AND(Matches!H29&lt;&gt;"",Matches!I29&lt;&gt;""),IF(DB24&gt;DC24,"W",IF(DB24=DC24,"D","L")),"")</f>
        <v/>
      </c>
      <c r="DF24" s="300" t="str">
        <f t="shared" si="0"/>
        <v/>
      </c>
      <c r="HH24" s="300"/>
      <c r="HI24" s="300"/>
      <c r="HJ24" s="300"/>
      <c r="HK24" s="300"/>
      <c r="HL24" s="300"/>
      <c r="HM24" s="300"/>
      <c r="LO24" s="300"/>
      <c r="LP24" s="300"/>
      <c r="LQ24" s="300"/>
      <c r="LR24" s="300"/>
      <c r="LS24" s="300"/>
      <c r="LT24" s="300"/>
      <c r="PV24" s="300"/>
      <c r="PW24" s="300"/>
      <c r="PX24" s="300"/>
      <c r="PY24" s="300"/>
      <c r="PZ24" s="300"/>
      <c r="QA24" s="300"/>
      <c r="UC24" s="300"/>
      <c r="UD24" s="300"/>
      <c r="UE24" s="300"/>
      <c r="UF24" s="300"/>
      <c r="UG24" s="300"/>
      <c r="UH24" s="300"/>
      <c r="YJ24" s="300"/>
      <c r="YK24" s="300"/>
      <c r="YL24" s="300"/>
      <c r="YM24" s="300"/>
      <c r="YN24" s="300"/>
      <c r="YO24" s="300"/>
      <c r="ACQ24" s="300"/>
      <c r="ACR24" s="300"/>
      <c r="ACS24" s="300"/>
      <c r="ACT24" s="300"/>
      <c r="ACU24" s="300"/>
      <c r="ACV24" s="300"/>
      <c r="AGX24" s="300"/>
      <c r="AGY24" s="300"/>
      <c r="AGZ24" s="300"/>
      <c r="AHA24" s="300"/>
      <c r="AHB24" s="300"/>
      <c r="AHC24" s="300"/>
      <c r="ALE24" s="300"/>
      <c r="ALF24" s="300"/>
      <c r="ALG24" s="300"/>
      <c r="ALH24" s="300"/>
      <c r="ALI24" s="300"/>
      <c r="ALJ24" s="300"/>
      <c r="APL24" s="300"/>
      <c r="APM24" s="300"/>
      <c r="APN24" s="300"/>
      <c r="APO24" s="300"/>
      <c r="APP24" s="300"/>
      <c r="APQ24" s="300"/>
      <c r="ATS24" s="300"/>
      <c r="ATT24" s="300"/>
      <c r="ATU24" s="300"/>
      <c r="ATV24" s="300"/>
      <c r="ATW24" s="300"/>
      <c r="ATX24" s="300"/>
      <c r="AXZ24" s="300"/>
      <c r="AYA24" s="300"/>
      <c r="AYB24" s="300"/>
      <c r="AYC24" s="300"/>
      <c r="AYD24" s="300"/>
      <c r="AYE24" s="300"/>
      <c r="BCG24" s="300"/>
      <c r="BCH24" s="300"/>
      <c r="BCI24" s="300"/>
      <c r="BCJ24" s="300"/>
      <c r="BCK24" s="300"/>
      <c r="BCL24" s="300"/>
      <c r="BGN24" s="300"/>
      <c r="BGO24" s="300"/>
      <c r="BGP24" s="300"/>
      <c r="BGQ24" s="300"/>
      <c r="BGR24" s="300"/>
      <c r="BGS24" s="300"/>
      <c r="BKU24" s="300"/>
      <c r="BKV24" s="300"/>
      <c r="BKW24" s="300"/>
      <c r="BKX24" s="300"/>
      <c r="BKY24" s="300"/>
      <c r="BKZ24" s="300"/>
      <c r="BPB24" s="300"/>
      <c r="BPC24" s="300"/>
      <c r="BPD24" s="300"/>
      <c r="BPE24" s="300"/>
      <c r="BPF24" s="300"/>
      <c r="BPG24" s="300"/>
      <c r="BTI24" s="300"/>
      <c r="BTJ24" s="300"/>
      <c r="BTK24" s="300"/>
      <c r="BTL24" s="300"/>
      <c r="BTM24" s="300"/>
      <c r="BTN24" s="300"/>
      <c r="BXP24" s="300"/>
      <c r="BXQ24" s="300"/>
      <c r="BXR24" s="300"/>
      <c r="BXS24" s="300"/>
      <c r="BXT24" s="300"/>
      <c r="BXU24" s="300"/>
      <c r="CBW24" s="300"/>
      <c r="CBX24" s="300"/>
      <c r="CBY24" s="300"/>
      <c r="CBZ24" s="300"/>
      <c r="CCA24" s="300"/>
      <c r="CCB24" s="300"/>
      <c r="CGD24" s="300"/>
      <c r="CGE24" s="300"/>
      <c r="CGF24" s="300"/>
      <c r="CGG24" s="300"/>
      <c r="CGH24" s="300"/>
      <c r="CGI24" s="300"/>
      <c r="CKK24" s="300"/>
      <c r="CKL24" s="300"/>
      <c r="CKM24" s="300"/>
      <c r="CKN24" s="300"/>
      <c r="CKO24" s="300"/>
      <c r="CKP24" s="300"/>
      <c r="COR24" s="300"/>
      <c r="COS24" s="300"/>
      <c r="COT24" s="300"/>
      <c r="COU24" s="300"/>
      <c r="COV24" s="300"/>
      <c r="COW24" s="300"/>
      <c r="CSY24" s="300"/>
      <c r="CSZ24" s="300"/>
      <c r="CTA24" s="300"/>
      <c r="CTB24" s="300"/>
      <c r="CTC24" s="300"/>
      <c r="CTD24" s="300"/>
      <c r="CXF24" s="300"/>
      <c r="CXG24" s="300"/>
      <c r="CXH24" s="300"/>
      <c r="CXI24" s="300"/>
      <c r="CXJ24" s="300"/>
      <c r="CXK24" s="300"/>
      <c r="DBM24" s="300"/>
      <c r="DBN24" s="300"/>
      <c r="DBO24" s="300"/>
      <c r="DBP24" s="300"/>
      <c r="DBQ24" s="300"/>
      <c r="DBR24" s="300"/>
      <c r="DFT24" s="300"/>
      <c r="DFU24" s="300"/>
      <c r="DFV24" s="300"/>
      <c r="DFW24" s="300"/>
      <c r="DFX24" s="300"/>
      <c r="DFY24" s="300"/>
      <c r="DKA24" s="300"/>
      <c r="DKB24" s="300"/>
      <c r="DKC24" s="300"/>
      <c r="DKD24" s="300"/>
      <c r="DKE24" s="300"/>
      <c r="DKF24" s="300"/>
      <c r="DOH24" s="300"/>
      <c r="DOI24" s="300"/>
      <c r="DOJ24" s="300"/>
      <c r="DOK24" s="300"/>
      <c r="DOL24" s="300"/>
      <c r="DOM24" s="300"/>
      <c r="DSO24" s="300"/>
      <c r="DSP24" s="300"/>
      <c r="DSQ24" s="300"/>
      <c r="DSR24" s="300"/>
      <c r="DSS24" s="300"/>
      <c r="DST24" s="300"/>
      <c r="DWV24" s="300"/>
      <c r="DWW24" s="300"/>
      <c r="DWX24" s="300"/>
      <c r="DWY24" s="300"/>
      <c r="DWZ24" s="300"/>
      <c r="DXA24" s="300"/>
      <c r="EBC24" s="300"/>
      <c r="EBD24" s="300"/>
      <c r="EBE24" s="300"/>
      <c r="EBF24" s="300"/>
      <c r="EBG24" s="300"/>
      <c r="EBH24" s="300"/>
      <c r="EFJ24" s="300"/>
      <c r="EFK24" s="300"/>
      <c r="EFL24" s="300"/>
      <c r="EFM24" s="300"/>
      <c r="EFN24" s="300"/>
      <c r="EFO24" s="300"/>
      <c r="EJQ24" s="300"/>
      <c r="EJR24" s="300"/>
      <c r="EJS24" s="300"/>
      <c r="EJT24" s="300"/>
      <c r="EJU24" s="300"/>
      <c r="EJV24" s="300"/>
      <c r="ENX24" s="300"/>
      <c r="ENY24" s="300"/>
      <c r="ENZ24" s="300"/>
      <c r="EOA24" s="300"/>
      <c r="EOB24" s="300"/>
      <c r="EOC24" s="300"/>
      <c r="ESE24" s="300"/>
      <c r="ESF24" s="300"/>
      <c r="ESG24" s="300"/>
      <c r="ESH24" s="300"/>
      <c r="ESI24" s="300"/>
      <c r="ESJ24" s="300"/>
      <c r="EWL24" s="300"/>
      <c r="EWM24" s="300"/>
      <c r="EWN24" s="300"/>
      <c r="EWO24" s="300"/>
      <c r="EWP24" s="300"/>
      <c r="EWQ24" s="300"/>
      <c r="FAS24" s="300"/>
      <c r="FAT24" s="300"/>
      <c r="FAU24" s="300"/>
      <c r="FAV24" s="300"/>
      <c r="FAW24" s="300"/>
      <c r="FAX24" s="300"/>
      <c r="FEZ24" s="300"/>
      <c r="FFA24" s="300"/>
      <c r="FFB24" s="300"/>
      <c r="FFC24" s="300"/>
      <c r="FFD24" s="300"/>
      <c r="FFE24" s="300"/>
      <c r="FJG24" s="300"/>
      <c r="FJH24" s="300"/>
      <c r="FJI24" s="300"/>
      <c r="FJJ24" s="300"/>
      <c r="FJK24" s="300"/>
      <c r="FJL24" s="300"/>
      <c r="FNN24" s="300"/>
      <c r="FNO24" s="300"/>
      <c r="FNP24" s="300"/>
      <c r="FNQ24" s="300"/>
      <c r="FNR24" s="300"/>
      <c r="FNS24" s="300"/>
      <c r="FRU24" s="300"/>
      <c r="FRV24" s="300"/>
      <c r="FRW24" s="300"/>
      <c r="FRX24" s="300"/>
      <c r="FRY24" s="300"/>
      <c r="FRZ24" s="300"/>
      <c r="FWB24" s="300"/>
      <c r="FWC24" s="300"/>
      <c r="FWD24" s="300"/>
      <c r="FWE24" s="300"/>
      <c r="FWF24" s="300"/>
      <c r="FWG24" s="300"/>
      <c r="GAI24" s="300"/>
      <c r="GAJ24" s="300"/>
      <c r="GAK24" s="300"/>
      <c r="GAL24" s="300"/>
      <c r="GAM24" s="300"/>
      <c r="GAN24" s="300"/>
      <c r="GEP24" s="300"/>
      <c r="GEQ24" s="300"/>
      <c r="GER24" s="300"/>
      <c r="GES24" s="300"/>
      <c r="GET24" s="300"/>
      <c r="GEU24" s="300"/>
      <c r="GIW24" s="300"/>
      <c r="GIX24" s="300"/>
      <c r="GIY24" s="300"/>
      <c r="GIZ24" s="300"/>
      <c r="GJA24" s="300"/>
      <c r="GJB24" s="300"/>
      <c r="GND24" s="300"/>
      <c r="GNE24" s="300"/>
      <c r="GNF24" s="300"/>
      <c r="GNG24" s="300"/>
      <c r="GNH24" s="300"/>
      <c r="GNI24" s="300"/>
      <c r="GRK24" s="300"/>
      <c r="GRL24" s="300"/>
      <c r="GRM24" s="300"/>
      <c r="GRN24" s="300"/>
      <c r="GRO24" s="300"/>
      <c r="GRP24" s="300"/>
      <c r="GVR24" s="300"/>
      <c r="GVS24" s="300"/>
      <c r="GVT24" s="300"/>
      <c r="GVU24" s="300"/>
      <c r="GVV24" s="300"/>
      <c r="GVW24" s="300"/>
      <c r="GZY24" s="300"/>
      <c r="GZZ24" s="300"/>
      <c r="HAA24" s="300"/>
      <c r="HAB24" s="300"/>
      <c r="HAC24" s="300"/>
      <c r="HAD24" s="300"/>
      <c r="HEF24" s="300"/>
      <c r="HEG24" s="300"/>
      <c r="HEH24" s="300"/>
      <c r="HEI24" s="300"/>
      <c r="HEJ24" s="300"/>
      <c r="HEK24" s="300"/>
      <c r="HIM24" s="300"/>
      <c r="HIN24" s="300"/>
      <c r="HIO24" s="300"/>
      <c r="HIP24" s="300"/>
      <c r="HIQ24" s="300"/>
      <c r="HIR24" s="300"/>
      <c r="HMT24" s="300"/>
      <c r="HMU24" s="300"/>
      <c r="HMV24" s="300"/>
      <c r="HMW24" s="300"/>
      <c r="HMX24" s="300"/>
      <c r="HMY24" s="300"/>
      <c r="HRA24" s="300"/>
      <c r="HRB24" s="300"/>
      <c r="HRC24" s="300"/>
      <c r="HRD24" s="300"/>
      <c r="HRE24" s="300"/>
      <c r="HRF24" s="300"/>
      <c r="HVH24" s="300"/>
      <c r="HVI24" s="300"/>
      <c r="HVJ24" s="300"/>
      <c r="HVK24" s="300"/>
      <c r="HVL24" s="300"/>
      <c r="HVM24" s="300"/>
      <c r="HZO24" s="300"/>
      <c r="HZP24" s="300"/>
      <c r="HZQ24" s="300"/>
      <c r="HZR24" s="300"/>
      <c r="HZS24" s="300"/>
      <c r="HZT24" s="300"/>
      <c r="IDV24" s="300"/>
      <c r="IDW24" s="300"/>
      <c r="IDX24" s="300"/>
      <c r="IDY24" s="300"/>
      <c r="IDZ24" s="300"/>
      <c r="IEA24" s="300"/>
      <c r="IIC24" s="300"/>
      <c r="IID24" s="300"/>
      <c r="IIE24" s="300"/>
      <c r="IIF24" s="300"/>
      <c r="IIG24" s="300"/>
      <c r="IIH24" s="300"/>
      <c r="IMJ24" s="300"/>
      <c r="IMK24" s="300"/>
      <c r="IML24" s="300"/>
      <c r="IMM24" s="300"/>
      <c r="IMN24" s="300"/>
      <c r="IMO24" s="300"/>
      <c r="IQQ24" s="300"/>
      <c r="IQR24" s="300"/>
      <c r="IQS24" s="300"/>
      <c r="IQT24" s="300"/>
      <c r="IQU24" s="300"/>
      <c r="IQV24" s="300"/>
      <c r="IUX24" s="300"/>
      <c r="IUY24" s="300"/>
      <c r="IUZ24" s="300"/>
      <c r="IVA24" s="300"/>
      <c r="IVB24" s="300"/>
      <c r="IVC24" s="300"/>
      <c r="IZE24" s="300"/>
      <c r="IZF24" s="300"/>
      <c r="IZG24" s="300"/>
      <c r="IZH24" s="300"/>
      <c r="IZI24" s="300"/>
      <c r="IZJ24" s="300"/>
      <c r="JDL24" s="300"/>
      <c r="JDM24" s="300"/>
      <c r="JDN24" s="300"/>
      <c r="JDO24" s="300"/>
      <c r="JDP24" s="300"/>
      <c r="JDQ24" s="300"/>
      <c r="JHS24" s="300"/>
      <c r="JHT24" s="300"/>
      <c r="JHU24" s="300"/>
      <c r="JHV24" s="300"/>
      <c r="JHW24" s="300"/>
      <c r="JHX24" s="300"/>
      <c r="JLZ24" s="300"/>
      <c r="JMA24" s="300"/>
      <c r="JMB24" s="300"/>
      <c r="JMC24" s="300"/>
      <c r="JMD24" s="300"/>
      <c r="JME24" s="300"/>
      <c r="JQG24" s="300"/>
      <c r="JQH24" s="300"/>
      <c r="JQI24" s="300"/>
      <c r="JQJ24" s="300"/>
      <c r="JQK24" s="300"/>
      <c r="JQL24" s="300"/>
      <c r="JUN24" s="300"/>
      <c r="JUO24" s="300"/>
      <c r="JUP24" s="300"/>
      <c r="JUQ24" s="300"/>
      <c r="JUR24" s="300"/>
      <c r="JUS24" s="300"/>
      <c r="JYU24" s="300"/>
      <c r="JYV24" s="300"/>
      <c r="JYW24" s="300"/>
      <c r="JYX24" s="300"/>
      <c r="JYY24" s="300"/>
      <c r="JYZ24" s="300"/>
      <c r="KDB24" s="300"/>
      <c r="KDC24" s="300"/>
      <c r="KDD24" s="300"/>
      <c r="KDE24" s="300"/>
      <c r="KDF24" s="300"/>
      <c r="KDG24" s="300"/>
      <c r="KHI24" s="300"/>
      <c r="KHJ24" s="300"/>
      <c r="KHK24" s="300"/>
      <c r="KHL24" s="300"/>
      <c r="KHM24" s="300"/>
      <c r="KHN24" s="300"/>
      <c r="KLP24" s="300"/>
      <c r="KLQ24" s="300"/>
      <c r="KLR24" s="300"/>
      <c r="KLS24" s="300"/>
      <c r="KLT24" s="300"/>
      <c r="KLU24" s="300"/>
      <c r="KPW24" s="300"/>
      <c r="KPX24" s="300"/>
      <c r="KPY24" s="300"/>
      <c r="KPZ24" s="300"/>
      <c r="KQA24" s="300"/>
      <c r="KQB24" s="300"/>
      <c r="KUD24" s="300"/>
      <c r="KUE24" s="300"/>
      <c r="KUF24" s="300"/>
      <c r="KUG24" s="300"/>
      <c r="KUH24" s="300"/>
      <c r="KUI24" s="300"/>
      <c r="KYK24" s="300"/>
      <c r="KYL24" s="300"/>
      <c r="KYM24" s="300"/>
      <c r="KYN24" s="300"/>
      <c r="KYO24" s="300"/>
      <c r="KYP24" s="300"/>
      <c r="LCR24" s="300"/>
      <c r="LCS24" s="300"/>
      <c r="LCT24" s="300"/>
      <c r="LCU24" s="300"/>
      <c r="LCV24" s="300"/>
      <c r="LCW24" s="300"/>
      <c r="LGY24" s="300"/>
      <c r="LGZ24" s="300"/>
      <c r="LHA24" s="300"/>
      <c r="LHB24" s="300"/>
      <c r="LHC24" s="300"/>
      <c r="LHD24" s="300"/>
      <c r="LLF24" s="300"/>
      <c r="LLG24" s="300"/>
      <c r="LLH24" s="300"/>
      <c r="LLI24" s="300"/>
      <c r="LLJ24" s="300"/>
      <c r="LLK24" s="300"/>
      <c r="LPM24" s="300"/>
      <c r="LPN24" s="300"/>
      <c r="LPO24" s="300"/>
      <c r="LPP24" s="300"/>
      <c r="LPQ24" s="300"/>
      <c r="LPR24" s="300"/>
      <c r="LTT24" s="300"/>
      <c r="LTU24" s="300"/>
      <c r="LTV24" s="300"/>
      <c r="LTW24" s="300"/>
      <c r="LTX24" s="300"/>
      <c r="LTY24" s="300"/>
      <c r="LYA24" s="300"/>
      <c r="LYB24" s="300"/>
      <c r="LYC24" s="300"/>
      <c r="LYD24" s="300"/>
      <c r="LYE24" s="300"/>
      <c r="LYF24" s="300"/>
      <c r="MCH24" s="300"/>
      <c r="MCI24" s="300"/>
      <c r="MCJ24" s="300"/>
      <c r="MCK24" s="300"/>
      <c r="MCL24" s="300"/>
      <c r="MCM24" s="300"/>
      <c r="MGO24" s="300"/>
      <c r="MGP24" s="300"/>
      <c r="MGQ24" s="300"/>
      <c r="MGR24" s="300"/>
      <c r="MGS24" s="300"/>
      <c r="MGT24" s="300"/>
      <c r="MKV24" s="300"/>
      <c r="MKW24" s="300"/>
      <c r="MKX24" s="300"/>
      <c r="MKY24" s="300"/>
      <c r="MKZ24" s="300"/>
      <c r="MLA24" s="300"/>
      <c r="MPC24" s="300"/>
      <c r="MPD24" s="300"/>
      <c r="MPE24" s="300"/>
      <c r="MPF24" s="300"/>
      <c r="MPG24" s="300"/>
      <c r="MPH24" s="300"/>
      <c r="MTJ24" s="300"/>
      <c r="MTK24" s="300"/>
      <c r="MTL24" s="300"/>
      <c r="MTM24" s="300"/>
      <c r="MTN24" s="300"/>
      <c r="MTO24" s="300"/>
      <c r="MXQ24" s="300"/>
      <c r="MXR24" s="300"/>
      <c r="MXS24" s="300"/>
      <c r="MXT24" s="300"/>
      <c r="MXU24" s="300"/>
      <c r="MXV24" s="300"/>
      <c r="NBX24" s="300"/>
      <c r="NBY24" s="300"/>
      <c r="NBZ24" s="300"/>
      <c r="NCA24" s="300"/>
      <c r="NCB24" s="300"/>
      <c r="NCC24" s="300"/>
      <c r="NGE24" s="300"/>
      <c r="NGF24" s="300"/>
      <c r="NGG24" s="300"/>
      <c r="NGH24" s="300"/>
      <c r="NGI24" s="300"/>
      <c r="NGJ24" s="300"/>
      <c r="NKL24" s="300"/>
      <c r="NKM24" s="300"/>
      <c r="NKN24" s="300"/>
      <c r="NKO24" s="300"/>
      <c r="NKP24" s="300"/>
      <c r="NKQ24" s="300"/>
      <c r="NOS24" s="300"/>
      <c r="NOT24" s="300"/>
      <c r="NOU24" s="300"/>
      <c r="NOV24" s="300"/>
      <c r="NOW24" s="300"/>
      <c r="NOX24" s="300"/>
      <c r="NSZ24" s="300"/>
      <c r="NTA24" s="300"/>
      <c r="NTB24" s="300"/>
      <c r="NTC24" s="300"/>
      <c r="NTD24" s="300"/>
      <c r="NTE24" s="300"/>
      <c r="NXG24" s="300"/>
      <c r="NXH24" s="300"/>
      <c r="NXI24" s="300"/>
      <c r="NXJ24" s="300"/>
      <c r="NXK24" s="300"/>
      <c r="NXL24" s="300"/>
      <c r="OBN24" s="300"/>
      <c r="OBO24" s="300"/>
      <c r="OBP24" s="300"/>
      <c r="OBQ24" s="300"/>
      <c r="OBR24" s="300"/>
      <c r="OBS24" s="300"/>
      <c r="OFU24" s="300"/>
      <c r="OFV24" s="300"/>
      <c r="OFW24" s="300"/>
      <c r="OFX24" s="300"/>
      <c r="OFY24" s="300"/>
      <c r="OFZ24" s="300"/>
      <c r="OKB24" s="300"/>
      <c r="OKC24" s="300"/>
      <c r="OKD24" s="300"/>
      <c r="OKE24" s="300"/>
      <c r="OKF24" s="300"/>
      <c r="OKG24" s="300"/>
      <c r="OOI24" s="300"/>
      <c r="OOJ24" s="300"/>
      <c r="OOK24" s="300"/>
      <c r="OOL24" s="300"/>
      <c r="OOM24" s="300"/>
      <c r="OON24" s="300"/>
      <c r="OSP24" s="300"/>
      <c r="OSQ24" s="300"/>
      <c r="OSR24" s="300"/>
      <c r="OSS24" s="300"/>
      <c r="OST24" s="300"/>
      <c r="OSU24" s="300"/>
      <c r="OWW24" s="300"/>
      <c r="OWX24" s="300"/>
      <c r="OWY24" s="300"/>
      <c r="OWZ24" s="300"/>
      <c r="OXA24" s="300"/>
      <c r="OXB24" s="300"/>
      <c r="PBD24" s="300"/>
      <c r="PBE24" s="300"/>
      <c r="PBF24" s="300"/>
      <c r="PBG24" s="300"/>
      <c r="PBH24" s="300"/>
      <c r="PBI24" s="300"/>
      <c r="PFK24" s="300"/>
      <c r="PFL24" s="300"/>
      <c r="PFM24" s="300"/>
      <c r="PFN24" s="300"/>
      <c r="PFO24" s="300"/>
      <c r="PFP24" s="300"/>
      <c r="PJR24" s="300"/>
      <c r="PJS24" s="300"/>
      <c r="PJT24" s="300"/>
      <c r="PJU24" s="300"/>
      <c r="PJV24" s="300"/>
      <c r="PJW24" s="300"/>
      <c r="PNY24" s="300"/>
      <c r="PNZ24" s="300"/>
      <c r="POA24" s="300"/>
      <c r="POB24" s="300"/>
      <c r="POC24" s="300"/>
      <c r="POD24" s="300"/>
      <c r="PSF24" s="300"/>
      <c r="PSG24" s="300"/>
      <c r="PSH24" s="300"/>
      <c r="PSI24" s="300"/>
      <c r="PSJ24" s="300"/>
      <c r="PSK24" s="300"/>
    </row>
    <row r="25" spans="1:998 1104:1997 2103:2996 3102:3995 4101:5105 5211:6104 6210:7103 7209:8102 8208:9212 9318:10211 10317:11210 11316:11321" x14ac:dyDescent="0.25">
      <c r="A25" s="302">
        <f>Setup!E18+100</f>
        <v>115</v>
      </c>
      <c r="B25" s="297">
        <f>VLOOKUP(C25,CX25:CY29,2,FALSE)</f>
        <v>1</v>
      </c>
      <c r="C25" s="298" t="str">
        <f>Setup!D18</f>
        <v>USA</v>
      </c>
      <c r="D25" s="297">
        <f>SUMPRODUCT((DA3:DA105=C25)*(DE3:DE105="W"))+SUMPRODUCT((DD3:DD105=C25)*(DF3:DF105="W"))</f>
        <v>0</v>
      </c>
      <c r="E25" s="297">
        <f>SUMPRODUCT((DA3:DA105=C25)*(DE3:DE105="D"))+SUMPRODUCT((DD3:DD105=C25)*(DF3:DF105="D"))</f>
        <v>0</v>
      </c>
      <c r="F25" s="297">
        <f>SUMPRODUCT((DA3:DA105=C25)*(DE3:DE105="L"))+SUMPRODUCT((DD3:DD105=C25)*(DF3:DF105="L"))</f>
        <v>0</v>
      </c>
      <c r="G25" s="297">
        <f>SUMIF(DA3:DA123,C25,DB3:DB123)+SUMIF(DD3:DD123,C25,DC3:DC123)</f>
        <v>0</v>
      </c>
      <c r="H25" s="297">
        <f>SUMIF(DD3:DD123,C25,DB3:DB123)+SUMIF(DA3:DA123,C25,DC3:DC123)</f>
        <v>0</v>
      </c>
      <c r="I25" s="297">
        <f t="shared" ref="I25:I28" si="34">G25-H25+1000</f>
        <v>1000</v>
      </c>
      <c r="J25" s="297">
        <f t="shared" ref="J25:J28" si="35">D25*3+E25*1</f>
        <v>0</v>
      </c>
      <c r="K25" s="297">
        <f>IF(Setup!F18&lt;&gt;"",Setup!F18,-A25)</f>
        <v>-115</v>
      </c>
      <c r="L25" s="297">
        <f>IF(COUNTIF(J25:J29,4)&lt;&gt;4,RANK(J25,J25:J29),J104)</f>
        <v>1</v>
      </c>
      <c r="N25" s="297">
        <f>SUMPRODUCT((L25:L28=L25)*(K25:K28&lt;K25))+L25</f>
        <v>4</v>
      </c>
      <c r="O25" s="298" t="str">
        <f>INDEX(C25:C29,MATCH(1,N25:N29,0),0)</f>
        <v>Paraguay</v>
      </c>
      <c r="P25" s="297">
        <f>INDEX(L25:L29,MATCH(O25,C25:C29,0),0)</f>
        <v>1</v>
      </c>
      <c r="Q25" s="297" t="str">
        <f>IF(P26=1,O25,"")</f>
        <v>Paraguay</v>
      </c>
      <c r="R25" s="297" t="str">
        <f>IF(P27=2,O26,"")</f>
        <v/>
      </c>
      <c r="S25" s="297" t="str">
        <f>IF(P28=3,O27,"")</f>
        <v/>
      </c>
      <c r="T25" s="297" t="str">
        <f>IF(P29=4,O28,"")</f>
        <v/>
      </c>
      <c r="V25" s="297" t="str">
        <f>IF(Q25&lt;&gt;"",Q25,"")</f>
        <v>Paraguay</v>
      </c>
      <c r="W25" s="297">
        <f>SUMPRODUCT((DA3:DA105=V25)*(DD3:DD105=V26)*(DE3:DE105="W"))+SUMPRODUCT((DA3:DA105=V25)*(DD3:DD105=V27)*(DE3:DE105="W"))+SUMPRODUCT((DA3:DA105=V25)*(DD3:DD105=V28)*(DE3:DE105="W"))+SUMPRODUCT((DA3:DA105=V25)*(DD3:DD105=V29)*(DE3:DE105="W"))+SUMPRODUCT((DA3:DA105=V26)*(DD3:DD105=V25)*(DF3:DF105="W"))+SUMPRODUCT((DA3:DA105=V27)*(DD3:DD105=V25)*(DF3:DF105="W"))+SUMPRODUCT((DA3:DA105=V28)*(DD3:DD105=V25)*(DF3:DF105="W"))+SUMPRODUCT((DA3:DA105=V29)*(DD3:DD105=V25)*(DF3:DF105="W"))</f>
        <v>0</v>
      </c>
      <c r="X25" s="297">
        <f>SUMPRODUCT((DA3:DA105=V25)*(DD3:DD105=V26)*(DE3:DE105="D"))+SUMPRODUCT((DA3:DA105=V25)*(DD3:DD105=V27)*(DE3:DE105="D"))+SUMPRODUCT((DA3:DA105=V25)*(DD3:DD105=V28)*(DE3:DE105="D"))+SUMPRODUCT((DA3:DA105=V25)*(DD3:DD105=V29)*(DE3:DE105="D"))+SUMPRODUCT((DA3:DA105=V26)*(DD3:DD105=V25)*(DE3:DE105="D"))+SUMPRODUCT((DA3:DA105=V27)*(DD3:DD105=V25)*(DE3:DE105="D"))+SUMPRODUCT((DA3:DA105=V28)*(DD3:DD105=V25)*(DE3:DE105="D"))+SUMPRODUCT((DA3:DA105=V29)*(DD3:DD105=V25)*(DE3:DE105="D"))</f>
        <v>0</v>
      </c>
      <c r="Y25" s="297">
        <f>SUMPRODUCT((DA3:DA105=V25)*(DD3:DD105=V26)*(DE3:DE105="L"))+SUMPRODUCT((DA3:DA105=V25)*(DD3:DD105=V27)*(DE3:DE105="L"))+SUMPRODUCT((DA3:DA105=V25)*(DD3:DD105=V28)*(DE3:DE105="L"))+SUMPRODUCT((DA3:DA105=V25)*(DD3:DD105=V29)*(DE3:DE105="L"))+SUMPRODUCT((DA3:DA105=V26)*(DD3:DD105=V25)*(DF3:DF105="L"))+SUMPRODUCT((DA3:DA105=V27)*(DD3:DD105=V25)*(DF3:DF105="L"))+SUMPRODUCT((DA3:DA105=V28)*(DD3:DD105=V25)*(DF3:DF105="L"))+SUMPRODUCT((DA3:DA105=V29)*(DD3:DD105=V25)*(DF3:DF105="L"))</f>
        <v>0</v>
      </c>
      <c r="Z25" s="297">
        <f>SUMPRODUCT((DA3:DA105=V25)*(DD3:DD105=V26)*DB3:DB105)+SUMPRODUCT((DA3:DA105=V25)*(DD3:DD105=V27)*DB3:DB105)+SUMPRODUCT((DA3:DA105=V25)*(DD3:DD105=V28)*DB3:DB105)+SUMPRODUCT((DA3:DA105=V25)*(DD3:DD105=V29)*DB3:DB105)+SUMPRODUCT((DA3:DA105=V26)*(DD3:DD105=V25)*DC3:DC105)+SUMPRODUCT((DA3:DA105=V27)*(DD3:DD105=V25)*DC3:DC105)+SUMPRODUCT((DA3:DA105=V28)*(DD3:DD105=V25)*DC3:DC105)+SUMPRODUCT((DA3:DA105=V29)*(DD3:DD105=V25)*DC3:DC105)</f>
        <v>0</v>
      </c>
      <c r="AA25" s="297">
        <f>SUMPRODUCT((DA3:DA105=V25)*(DD3:DD105=V26)*DC3:DC105)+SUMPRODUCT((DA3:DA105=V25)*(DD3:DD105=V27)*DC3:DC105)+SUMPRODUCT((DA3:DA105=V25)*(DD3:DD105=V28)*DC3:DC105)+SUMPRODUCT((DA3:DA105=V25)*(DD3:DD105=V29)*DC3:DC105)+SUMPRODUCT((DA3:DA105=V26)*(DD3:DD105=V25)*DB3:DB105)+SUMPRODUCT((DA3:DA105=V27)*(DD3:DD105=V25)*DB3:DB105)+SUMPRODUCT((DA3:DA105=V28)*(DD3:DD105=V25)*DB3:DB105)+SUMPRODUCT((DA3:DA105=V29)*(DD3:DD105=V25)*DB3:DB105)</f>
        <v>0</v>
      </c>
      <c r="AB25" s="297">
        <f>Z25-AA25+1000</f>
        <v>1000</v>
      </c>
      <c r="AC25" s="297">
        <f t="shared" ref="AC25:AC28" si="36">IF(V25&lt;&gt;"",W25*3+X25*1,"")</f>
        <v>0</v>
      </c>
      <c r="AD25" s="297">
        <f>IF(V25&lt;&gt;"",VLOOKUP(V25,C4:I52,7,FALSE),"")</f>
        <v>1000</v>
      </c>
      <c r="AE25" s="297">
        <f>IF(V25&lt;&gt;"",VLOOKUP(V25,C4:I52,5,FALSE),"")</f>
        <v>0</v>
      </c>
      <c r="AF25" s="297">
        <f>IF(V25&lt;&gt;"",VLOOKUP(V25,C4:K52,9,FALSE),"")</f>
        <v>-140</v>
      </c>
      <c r="AG25" s="297">
        <f t="shared" ref="AG25:AG28" si="37">AC25</f>
        <v>0</v>
      </c>
      <c r="AH25" s="297">
        <f>IF(V25&lt;&gt;"",RANK(AG25,AG25:AG29),"")</f>
        <v>1</v>
      </c>
      <c r="AI25" s="297">
        <f>IF(V25&lt;&gt;"",SUMPRODUCT((AG25:AG29=AG25)*(AB25:AB29&gt;AB25)),"")</f>
        <v>0</v>
      </c>
      <c r="AJ25" s="297">
        <f>IF(V25&lt;&gt;"",SUMPRODUCT((AG25:AG29=AG25)*(AB25:AB29=AB25)*(Z25:Z29&gt;Z25)),"")</f>
        <v>0</v>
      </c>
      <c r="AK25" s="297">
        <f>IF(V25&lt;&gt;"",SUMPRODUCT((AG25:AG29=AG25)*(AB25:AB29=AB25)*(Z25:Z29=Z25)*(AD25:AD29&gt;AD25)),"")</f>
        <v>0</v>
      </c>
      <c r="AL25" s="297">
        <f>IF(V25&lt;&gt;"",SUMPRODUCT((AG25:AG29=AG25)*(AB25:AB29=AB25)*(Z25:Z29=Z25)*(AD25:AD29=AD25)*(AE25:AE29&gt;AE25)),"")</f>
        <v>0</v>
      </c>
      <c r="AM25" s="297">
        <f>IF(V25&lt;&gt;"",SUMPRODUCT((AG25:AG29=AG25)*(AB25:AB29=AB25)*(Z25:Z29=Z25)*(AD25:AD29=AD25)*(AE25:AE29=AE25)*(AF25:AF29&gt;AF25)),"")</f>
        <v>3</v>
      </c>
      <c r="AN25" s="297">
        <f>IF(V25&lt;&gt;"",IF(SUM(X25:X28)=12,SUM(AH25:AM25),IF(AN104&lt;&gt;"",IF(U103=3,AN104,AN104+U103),SUM(AH25:AM25))),"")</f>
        <v>4</v>
      </c>
      <c r="AO25" s="297" t="str">
        <f>IF(V25&lt;&gt;"",INDEX(V25:V29,MATCH(1,AN25:AN29,0),0),"")</f>
        <v>USA</v>
      </c>
      <c r="CX25" s="297" t="str">
        <f>IF(AO25&lt;&gt;"",AO25,O25)</f>
        <v>USA</v>
      </c>
      <c r="CY25" s="297">
        <v>1</v>
      </c>
      <c r="CZ25" s="297">
        <v>23</v>
      </c>
      <c r="DA25" s="300" t="str">
        <f>Matches!F30</f>
        <v>Portugal</v>
      </c>
      <c r="DB25" s="300">
        <f>IF(DA2&lt;&gt;"",IF(AND(Matches!H30&lt;&gt;"",Matches!I30&lt;&gt;""),Matches!H30,0),"")</f>
        <v>0</v>
      </c>
      <c r="DC25" s="300">
        <f>IF(DA2&lt;&gt;"",IF(AND(Matches!H30&lt;&gt;"",Matches!I30&lt;&gt;""),Matches!I30,0),"")</f>
        <v>0</v>
      </c>
      <c r="DD25" s="300" t="str">
        <f>Matches!K30</f>
        <v>DR Congo</v>
      </c>
      <c r="DE25" s="300" t="str">
        <f>IF(AND(Matches!H30&lt;&gt;"",Matches!I30&lt;&gt;""),IF(DB25&gt;DC25,"W",IF(DB25=DC25,"D","L")),"")</f>
        <v/>
      </c>
      <c r="DF25" s="300" t="str">
        <f t="shared" si="0"/>
        <v/>
      </c>
      <c r="HH25" s="300"/>
      <c r="HI25" s="300"/>
      <c r="HJ25" s="300"/>
      <c r="HK25" s="300"/>
      <c r="HL25" s="300"/>
      <c r="HM25" s="300"/>
      <c r="LO25" s="300"/>
      <c r="LP25" s="300"/>
      <c r="LQ25" s="300"/>
      <c r="LR25" s="300"/>
      <c r="LS25" s="300"/>
      <c r="LT25" s="300"/>
      <c r="PV25" s="300"/>
      <c r="PW25" s="300"/>
      <c r="PX25" s="300"/>
      <c r="PY25" s="300"/>
      <c r="PZ25" s="300"/>
      <c r="QA25" s="300"/>
      <c r="UC25" s="300"/>
      <c r="UD25" s="300"/>
      <c r="UE25" s="300"/>
      <c r="UF25" s="300"/>
      <c r="UG25" s="300"/>
      <c r="UH25" s="300"/>
      <c r="YJ25" s="300"/>
      <c r="YK25" s="300"/>
      <c r="YL25" s="300"/>
      <c r="YM25" s="300"/>
      <c r="YN25" s="300"/>
      <c r="YO25" s="300"/>
      <c r="ACQ25" s="300"/>
      <c r="ACR25" s="300"/>
      <c r="ACS25" s="300"/>
      <c r="ACT25" s="300"/>
      <c r="ACU25" s="300"/>
      <c r="ACV25" s="300"/>
      <c r="AGX25" s="300"/>
      <c r="AGY25" s="300"/>
      <c r="AGZ25" s="300"/>
      <c r="AHA25" s="300"/>
      <c r="AHB25" s="300"/>
      <c r="AHC25" s="300"/>
      <c r="ALE25" s="300"/>
      <c r="ALF25" s="300"/>
      <c r="ALG25" s="300"/>
      <c r="ALH25" s="300"/>
      <c r="ALI25" s="300"/>
      <c r="ALJ25" s="300"/>
      <c r="APL25" s="300"/>
      <c r="APM25" s="300"/>
      <c r="APN25" s="300"/>
      <c r="APO25" s="300"/>
      <c r="APP25" s="300"/>
      <c r="APQ25" s="300"/>
      <c r="ATS25" s="300"/>
      <c r="ATT25" s="300"/>
      <c r="ATU25" s="300"/>
      <c r="ATV25" s="300"/>
      <c r="ATW25" s="300"/>
      <c r="ATX25" s="300"/>
      <c r="AXZ25" s="300"/>
      <c r="AYA25" s="300"/>
      <c r="AYB25" s="300"/>
      <c r="AYC25" s="300"/>
      <c r="AYD25" s="300"/>
      <c r="AYE25" s="300"/>
      <c r="BCG25" s="300"/>
      <c r="BCH25" s="300"/>
      <c r="BCI25" s="300"/>
      <c r="BCJ25" s="300"/>
      <c r="BCK25" s="300"/>
      <c r="BCL25" s="300"/>
      <c r="BGN25" s="300"/>
      <c r="BGO25" s="300"/>
      <c r="BGP25" s="300"/>
      <c r="BGQ25" s="300"/>
      <c r="BGR25" s="300"/>
      <c r="BGS25" s="300"/>
      <c r="BKU25" s="300"/>
      <c r="BKV25" s="300"/>
      <c r="BKW25" s="300"/>
      <c r="BKX25" s="300"/>
      <c r="BKY25" s="300"/>
      <c r="BKZ25" s="300"/>
      <c r="BPB25" s="300"/>
      <c r="BPC25" s="300"/>
      <c r="BPD25" s="300"/>
      <c r="BPE25" s="300"/>
      <c r="BPF25" s="300"/>
      <c r="BPG25" s="300"/>
      <c r="BTI25" s="300"/>
      <c r="BTJ25" s="300"/>
      <c r="BTK25" s="300"/>
      <c r="BTL25" s="300"/>
      <c r="BTM25" s="300"/>
      <c r="BTN25" s="300"/>
      <c r="BXP25" s="300"/>
      <c r="BXQ25" s="300"/>
      <c r="BXR25" s="300"/>
      <c r="BXS25" s="300"/>
      <c r="BXT25" s="300"/>
      <c r="BXU25" s="300"/>
      <c r="CBW25" s="300"/>
      <c r="CBX25" s="300"/>
      <c r="CBY25" s="300"/>
      <c r="CBZ25" s="300"/>
      <c r="CCA25" s="300"/>
      <c r="CCB25" s="300"/>
      <c r="CGD25" s="300"/>
      <c r="CGE25" s="300"/>
      <c r="CGF25" s="300"/>
      <c r="CGG25" s="300"/>
      <c r="CGH25" s="300"/>
      <c r="CGI25" s="300"/>
      <c r="CKK25" s="300"/>
      <c r="CKL25" s="300"/>
      <c r="CKM25" s="300"/>
      <c r="CKN25" s="300"/>
      <c r="CKO25" s="300"/>
      <c r="CKP25" s="300"/>
      <c r="COR25" s="300"/>
      <c r="COS25" s="300"/>
      <c r="COT25" s="300"/>
      <c r="COU25" s="300"/>
      <c r="COV25" s="300"/>
      <c r="COW25" s="300"/>
      <c r="CSY25" s="300"/>
      <c r="CSZ25" s="300"/>
      <c r="CTA25" s="300"/>
      <c r="CTB25" s="300"/>
      <c r="CTC25" s="300"/>
      <c r="CTD25" s="300"/>
      <c r="CXF25" s="300"/>
      <c r="CXG25" s="300"/>
      <c r="CXH25" s="300"/>
      <c r="CXI25" s="300"/>
      <c r="CXJ25" s="300"/>
      <c r="CXK25" s="300"/>
      <c r="DBM25" s="300"/>
      <c r="DBN25" s="300"/>
      <c r="DBO25" s="300"/>
      <c r="DBP25" s="300"/>
      <c r="DBQ25" s="300"/>
      <c r="DBR25" s="300"/>
      <c r="DFT25" s="300"/>
      <c r="DFU25" s="300"/>
      <c r="DFV25" s="300"/>
      <c r="DFW25" s="300"/>
      <c r="DFX25" s="300"/>
      <c r="DFY25" s="300"/>
      <c r="DKA25" s="300"/>
      <c r="DKB25" s="300"/>
      <c r="DKC25" s="300"/>
      <c r="DKD25" s="300"/>
      <c r="DKE25" s="300"/>
      <c r="DKF25" s="300"/>
      <c r="DOH25" s="300"/>
      <c r="DOI25" s="300"/>
      <c r="DOJ25" s="300"/>
      <c r="DOK25" s="300"/>
      <c r="DOL25" s="300"/>
      <c r="DOM25" s="300"/>
      <c r="DSO25" s="300"/>
      <c r="DSP25" s="300"/>
      <c r="DSQ25" s="300"/>
      <c r="DSR25" s="300"/>
      <c r="DSS25" s="300"/>
      <c r="DST25" s="300"/>
      <c r="DWV25" s="300"/>
      <c r="DWW25" s="300"/>
      <c r="DWX25" s="300"/>
      <c r="DWY25" s="300"/>
      <c r="DWZ25" s="300"/>
      <c r="DXA25" s="300"/>
      <c r="EBC25" s="300"/>
      <c r="EBD25" s="300"/>
      <c r="EBE25" s="300"/>
      <c r="EBF25" s="300"/>
      <c r="EBG25" s="300"/>
      <c r="EBH25" s="300"/>
      <c r="EFJ25" s="300"/>
      <c r="EFK25" s="300"/>
      <c r="EFL25" s="300"/>
      <c r="EFM25" s="300"/>
      <c r="EFN25" s="300"/>
      <c r="EFO25" s="300"/>
      <c r="EJQ25" s="300"/>
      <c r="EJR25" s="300"/>
      <c r="EJS25" s="300"/>
      <c r="EJT25" s="300"/>
      <c r="EJU25" s="300"/>
      <c r="EJV25" s="300"/>
      <c r="ENX25" s="300"/>
      <c r="ENY25" s="300"/>
      <c r="ENZ25" s="300"/>
      <c r="EOA25" s="300"/>
      <c r="EOB25" s="300"/>
      <c r="EOC25" s="300"/>
      <c r="ESE25" s="300"/>
      <c r="ESF25" s="300"/>
      <c r="ESG25" s="300"/>
      <c r="ESH25" s="300"/>
      <c r="ESI25" s="300"/>
      <c r="ESJ25" s="300"/>
      <c r="EWL25" s="300"/>
      <c r="EWM25" s="300"/>
      <c r="EWN25" s="300"/>
      <c r="EWO25" s="300"/>
      <c r="EWP25" s="300"/>
      <c r="EWQ25" s="300"/>
      <c r="FAS25" s="300"/>
      <c r="FAT25" s="300"/>
      <c r="FAU25" s="300"/>
      <c r="FAV25" s="300"/>
      <c r="FAW25" s="300"/>
      <c r="FAX25" s="300"/>
      <c r="FEZ25" s="300"/>
      <c r="FFA25" s="300"/>
      <c r="FFB25" s="300"/>
      <c r="FFC25" s="300"/>
      <c r="FFD25" s="300"/>
      <c r="FFE25" s="300"/>
      <c r="FJG25" s="300"/>
      <c r="FJH25" s="300"/>
      <c r="FJI25" s="300"/>
      <c r="FJJ25" s="300"/>
      <c r="FJK25" s="300"/>
      <c r="FJL25" s="300"/>
      <c r="FNN25" s="300"/>
      <c r="FNO25" s="300"/>
      <c r="FNP25" s="300"/>
      <c r="FNQ25" s="300"/>
      <c r="FNR25" s="300"/>
      <c r="FNS25" s="300"/>
      <c r="FRU25" s="300"/>
      <c r="FRV25" s="300"/>
      <c r="FRW25" s="300"/>
      <c r="FRX25" s="300"/>
      <c r="FRY25" s="300"/>
      <c r="FRZ25" s="300"/>
      <c r="FWB25" s="300"/>
      <c r="FWC25" s="300"/>
      <c r="FWD25" s="300"/>
      <c r="FWE25" s="300"/>
      <c r="FWF25" s="300"/>
      <c r="FWG25" s="300"/>
      <c r="GAI25" s="300"/>
      <c r="GAJ25" s="300"/>
      <c r="GAK25" s="300"/>
      <c r="GAL25" s="300"/>
      <c r="GAM25" s="300"/>
      <c r="GAN25" s="300"/>
      <c r="GEP25" s="300"/>
      <c r="GEQ25" s="300"/>
      <c r="GER25" s="300"/>
      <c r="GES25" s="300"/>
      <c r="GET25" s="300"/>
      <c r="GEU25" s="300"/>
      <c r="GIW25" s="300"/>
      <c r="GIX25" s="300"/>
      <c r="GIY25" s="300"/>
      <c r="GIZ25" s="300"/>
      <c r="GJA25" s="300"/>
      <c r="GJB25" s="300"/>
      <c r="GND25" s="300"/>
      <c r="GNE25" s="300"/>
      <c r="GNF25" s="300"/>
      <c r="GNG25" s="300"/>
      <c r="GNH25" s="300"/>
      <c r="GNI25" s="300"/>
      <c r="GRK25" s="300"/>
      <c r="GRL25" s="300"/>
      <c r="GRM25" s="300"/>
      <c r="GRN25" s="300"/>
      <c r="GRO25" s="300"/>
      <c r="GRP25" s="300"/>
      <c r="GVR25" s="300"/>
      <c r="GVS25" s="300"/>
      <c r="GVT25" s="300"/>
      <c r="GVU25" s="300"/>
      <c r="GVV25" s="300"/>
      <c r="GVW25" s="300"/>
      <c r="GZY25" s="300"/>
      <c r="GZZ25" s="300"/>
      <c r="HAA25" s="300"/>
      <c r="HAB25" s="300"/>
      <c r="HAC25" s="300"/>
      <c r="HAD25" s="300"/>
      <c r="HEF25" s="300"/>
      <c r="HEG25" s="300"/>
      <c r="HEH25" s="300"/>
      <c r="HEI25" s="300"/>
      <c r="HEJ25" s="300"/>
      <c r="HEK25" s="300"/>
      <c r="HIM25" s="300"/>
      <c r="HIN25" s="300"/>
      <c r="HIO25" s="300"/>
      <c r="HIP25" s="300"/>
      <c r="HIQ25" s="300"/>
      <c r="HIR25" s="300"/>
      <c r="HMT25" s="300"/>
      <c r="HMU25" s="300"/>
      <c r="HMV25" s="300"/>
      <c r="HMW25" s="300"/>
      <c r="HMX25" s="300"/>
      <c r="HMY25" s="300"/>
      <c r="HRA25" s="300"/>
      <c r="HRB25" s="300"/>
      <c r="HRC25" s="300"/>
      <c r="HRD25" s="300"/>
      <c r="HRE25" s="300"/>
      <c r="HRF25" s="300"/>
      <c r="HVH25" s="300"/>
      <c r="HVI25" s="300"/>
      <c r="HVJ25" s="300"/>
      <c r="HVK25" s="300"/>
      <c r="HVL25" s="300"/>
      <c r="HVM25" s="300"/>
      <c r="HZO25" s="300"/>
      <c r="HZP25" s="300"/>
      <c r="HZQ25" s="300"/>
      <c r="HZR25" s="300"/>
      <c r="HZS25" s="300"/>
      <c r="HZT25" s="300"/>
      <c r="IDV25" s="300"/>
      <c r="IDW25" s="300"/>
      <c r="IDX25" s="300"/>
      <c r="IDY25" s="300"/>
      <c r="IDZ25" s="300"/>
      <c r="IEA25" s="300"/>
      <c r="IIC25" s="300"/>
      <c r="IID25" s="300"/>
      <c r="IIE25" s="300"/>
      <c r="IIF25" s="300"/>
      <c r="IIG25" s="300"/>
      <c r="IIH25" s="300"/>
      <c r="IMJ25" s="300"/>
      <c r="IMK25" s="300"/>
      <c r="IML25" s="300"/>
      <c r="IMM25" s="300"/>
      <c r="IMN25" s="300"/>
      <c r="IMO25" s="300"/>
      <c r="IQQ25" s="300"/>
      <c r="IQR25" s="300"/>
      <c r="IQS25" s="300"/>
      <c r="IQT25" s="300"/>
      <c r="IQU25" s="300"/>
      <c r="IQV25" s="300"/>
      <c r="IUX25" s="300"/>
      <c r="IUY25" s="300"/>
      <c r="IUZ25" s="300"/>
      <c r="IVA25" s="300"/>
      <c r="IVB25" s="300"/>
      <c r="IVC25" s="300"/>
      <c r="IZE25" s="300"/>
      <c r="IZF25" s="300"/>
      <c r="IZG25" s="300"/>
      <c r="IZH25" s="300"/>
      <c r="IZI25" s="300"/>
      <c r="IZJ25" s="300"/>
      <c r="JDL25" s="300"/>
      <c r="JDM25" s="300"/>
      <c r="JDN25" s="300"/>
      <c r="JDO25" s="300"/>
      <c r="JDP25" s="300"/>
      <c r="JDQ25" s="300"/>
      <c r="JHS25" s="300"/>
      <c r="JHT25" s="300"/>
      <c r="JHU25" s="300"/>
      <c r="JHV25" s="300"/>
      <c r="JHW25" s="300"/>
      <c r="JHX25" s="300"/>
      <c r="JLZ25" s="300"/>
      <c r="JMA25" s="300"/>
      <c r="JMB25" s="300"/>
      <c r="JMC25" s="300"/>
      <c r="JMD25" s="300"/>
      <c r="JME25" s="300"/>
      <c r="JQG25" s="300"/>
      <c r="JQH25" s="300"/>
      <c r="JQI25" s="300"/>
      <c r="JQJ25" s="300"/>
      <c r="JQK25" s="300"/>
      <c r="JQL25" s="300"/>
      <c r="JUN25" s="300"/>
      <c r="JUO25" s="300"/>
      <c r="JUP25" s="300"/>
      <c r="JUQ25" s="300"/>
      <c r="JUR25" s="300"/>
      <c r="JUS25" s="300"/>
      <c r="JYU25" s="300"/>
      <c r="JYV25" s="300"/>
      <c r="JYW25" s="300"/>
      <c r="JYX25" s="300"/>
      <c r="JYY25" s="300"/>
      <c r="JYZ25" s="300"/>
      <c r="KDB25" s="300"/>
      <c r="KDC25" s="300"/>
      <c r="KDD25" s="300"/>
      <c r="KDE25" s="300"/>
      <c r="KDF25" s="300"/>
      <c r="KDG25" s="300"/>
      <c r="KHI25" s="300"/>
      <c r="KHJ25" s="300"/>
      <c r="KHK25" s="300"/>
      <c r="KHL25" s="300"/>
      <c r="KHM25" s="300"/>
      <c r="KHN25" s="300"/>
      <c r="KLP25" s="300"/>
      <c r="KLQ25" s="300"/>
      <c r="KLR25" s="300"/>
      <c r="KLS25" s="300"/>
      <c r="KLT25" s="300"/>
      <c r="KLU25" s="300"/>
      <c r="KPW25" s="300"/>
      <c r="KPX25" s="300"/>
      <c r="KPY25" s="300"/>
      <c r="KPZ25" s="300"/>
      <c r="KQA25" s="300"/>
      <c r="KQB25" s="300"/>
      <c r="KUD25" s="300"/>
      <c r="KUE25" s="300"/>
      <c r="KUF25" s="300"/>
      <c r="KUG25" s="300"/>
      <c r="KUH25" s="300"/>
      <c r="KUI25" s="300"/>
      <c r="KYK25" s="300"/>
      <c r="KYL25" s="300"/>
      <c r="KYM25" s="300"/>
      <c r="KYN25" s="300"/>
      <c r="KYO25" s="300"/>
      <c r="KYP25" s="300"/>
      <c r="LCR25" s="300"/>
      <c r="LCS25" s="300"/>
      <c r="LCT25" s="300"/>
      <c r="LCU25" s="300"/>
      <c r="LCV25" s="300"/>
      <c r="LCW25" s="300"/>
      <c r="LGY25" s="300"/>
      <c r="LGZ25" s="300"/>
      <c r="LHA25" s="300"/>
      <c r="LHB25" s="300"/>
      <c r="LHC25" s="300"/>
      <c r="LHD25" s="300"/>
      <c r="LLF25" s="300"/>
      <c r="LLG25" s="300"/>
      <c r="LLH25" s="300"/>
      <c r="LLI25" s="300"/>
      <c r="LLJ25" s="300"/>
      <c r="LLK25" s="300"/>
      <c r="LPM25" s="300"/>
      <c r="LPN25" s="300"/>
      <c r="LPO25" s="300"/>
      <c r="LPP25" s="300"/>
      <c r="LPQ25" s="300"/>
      <c r="LPR25" s="300"/>
      <c r="LTT25" s="300"/>
      <c r="LTU25" s="300"/>
      <c r="LTV25" s="300"/>
      <c r="LTW25" s="300"/>
      <c r="LTX25" s="300"/>
      <c r="LTY25" s="300"/>
      <c r="LYA25" s="300"/>
      <c r="LYB25" s="300"/>
      <c r="LYC25" s="300"/>
      <c r="LYD25" s="300"/>
      <c r="LYE25" s="300"/>
      <c r="LYF25" s="300"/>
      <c r="MCH25" s="300"/>
      <c r="MCI25" s="300"/>
      <c r="MCJ25" s="300"/>
      <c r="MCK25" s="300"/>
      <c r="MCL25" s="300"/>
      <c r="MCM25" s="300"/>
      <c r="MGO25" s="300"/>
      <c r="MGP25" s="300"/>
      <c r="MGQ25" s="300"/>
      <c r="MGR25" s="300"/>
      <c r="MGS25" s="300"/>
      <c r="MGT25" s="300"/>
      <c r="MKV25" s="300"/>
      <c r="MKW25" s="300"/>
      <c r="MKX25" s="300"/>
      <c r="MKY25" s="300"/>
      <c r="MKZ25" s="300"/>
      <c r="MLA25" s="300"/>
      <c r="MPC25" s="300"/>
      <c r="MPD25" s="300"/>
      <c r="MPE25" s="300"/>
      <c r="MPF25" s="300"/>
      <c r="MPG25" s="300"/>
      <c r="MPH25" s="300"/>
      <c r="MTJ25" s="300"/>
      <c r="MTK25" s="300"/>
      <c r="MTL25" s="300"/>
      <c r="MTM25" s="300"/>
      <c r="MTN25" s="300"/>
      <c r="MTO25" s="300"/>
      <c r="MXQ25" s="300"/>
      <c r="MXR25" s="300"/>
      <c r="MXS25" s="300"/>
      <c r="MXT25" s="300"/>
      <c r="MXU25" s="300"/>
      <c r="MXV25" s="300"/>
      <c r="NBX25" s="300"/>
      <c r="NBY25" s="300"/>
      <c r="NBZ25" s="300"/>
      <c r="NCA25" s="300"/>
      <c r="NCB25" s="300"/>
      <c r="NCC25" s="300"/>
      <c r="NGE25" s="300"/>
      <c r="NGF25" s="300"/>
      <c r="NGG25" s="300"/>
      <c r="NGH25" s="300"/>
      <c r="NGI25" s="300"/>
      <c r="NGJ25" s="300"/>
      <c r="NKL25" s="300"/>
      <c r="NKM25" s="300"/>
      <c r="NKN25" s="300"/>
      <c r="NKO25" s="300"/>
      <c r="NKP25" s="300"/>
      <c r="NKQ25" s="300"/>
      <c r="NOS25" s="300"/>
      <c r="NOT25" s="300"/>
      <c r="NOU25" s="300"/>
      <c r="NOV25" s="300"/>
      <c r="NOW25" s="300"/>
      <c r="NOX25" s="300"/>
      <c r="NSZ25" s="300"/>
      <c r="NTA25" s="300"/>
      <c r="NTB25" s="300"/>
      <c r="NTC25" s="300"/>
      <c r="NTD25" s="300"/>
      <c r="NTE25" s="300"/>
      <c r="NXG25" s="300"/>
      <c r="NXH25" s="300"/>
      <c r="NXI25" s="300"/>
      <c r="NXJ25" s="300"/>
      <c r="NXK25" s="300"/>
      <c r="NXL25" s="300"/>
      <c r="OBN25" s="300"/>
      <c r="OBO25" s="300"/>
      <c r="OBP25" s="300"/>
      <c r="OBQ25" s="300"/>
      <c r="OBR25" s="300"/>
      <c r="OBS25" s="300"/>
      <c r="OFU25" s="300"/>
      <c r="OFV25" s="300"/>
      <c r="OFW25" s="300"/>
      <c r="OFX25" s="300"/>
      <c r="OFY25" s="300"/>
      <c r="OFZ25" s="300"/>
      <c r="OKB25" s="300"/>
      <c r="OKC25" s="300"/>
      <c r="OKD25" s="300"/>
      <c r="OKE25" s="300"/>
      <c r="OKF25" s="300"/>
      <c r="OKG25" s="300"/>
      <c r="OOI25" s="300"/>
      <c r="OOJ25" s="300"/>
      <c r="OOK25" s="300"/>
      <c r="OOL25" s="300"/>
      <c r="OOM25" s="300"/>
      <c r="OON25" s="300"/>
      <c r="OSP25" s="300"/>
      <c r="OSQ25" s="300"/>
      <c r="OSR25" s="300"/>
      <c r="OSS25" s="300"/>
      <c r="OST25" s="300"/>
      <c r="OSU25" s="300"/>
      <c r="OWW25" s="300"/>
      <c r="OWX25" s="300"/>
      <c r="OWY25" s="300"/>
      <c r="OWZ25" s="300"/>
      <c r="OXA25" s="300"/>
      <c r="OXB25" s="300"/>
      <c r="PBD25" s="300"/>
      <c r="PBE25" s="300"/>
      <c r="PBF25" s="300"/>
      <c r="PBG25" s="300"/>
      <c r="PBH25" s="300"/>
      <c r="PBI25" s="300"/>
      <c r="PFK25" s="300"/>
      <c r="PFL25" s="300"/>
      <c r="PFM25" s="300"/>
      <c r="PFN25" s="300"/>
      <c r="PFO25" s="300"/>
      <c r="PFP25" s="300"/>
      <c r="PJR25" s="300"/>
      <c r="PJS25" s="300"/>
      <c r="PJT25" s="300"/>
      <c r="PJU25" s="300"/>
      <c r="PJV25" s="300"/>
      <c r="PJW25" s="300"/>
      <c r="PNY25" s="300"/>
      <c r="PNZ25" s="300"/>
      <c r="POA25" s="300"/>
      <c r="POB25" s="300"/>
      <c r="POC25" s="300"/>
      <c r="POD25" s="300"/>
      <c r="PSF25" s="300"/>
      <c r="PSG25" s="300"/>
      <c r="PSH25" s="300"/>
      <c r="PSI25" s="300"/>
      <c r="PSJ25" s="300"/>
      <c r="PSK25" s="300"/>
    </row>
    <row r="26" spans="1:998 1104:1997 2103:2996 3102:3995 4101:5105 5211:6104 6210:7103 7209:8102 8208:9212 9318:10211 10317:11210 11316:11321" x14ac:dyDescent="0.25">
      <c r="A26" s="302">
        <f>Setup!E19+100</f>
        <v>140</v>
      </c>
      <c r="B26" s="297">
        <f>VLOOKUP(C26,CX25:CY29,2,FALSE)</f>
        <v>4</v>
      </c>
      <c r="C26" s="298" t="str">
        <f>Setup!D19</f>
        <v>Paraguay</v>
      </c>
      <c r="D26" s="297">
        <f>SUMPRODUCT((DA3:DA105=C26)*(DE3:DE105="W"))+SUMPRODUCT((DD3:DD105=C26)*(DF3:DF105="W"))</f>
        <v>0</v>
      </c>
      <c r="E26" s="297">
        <f>SUMPRODUCT((DA3:DA105=C26)*(DE3:DE105="D"))+SUMPRODUCT((DD3:DD105=C26)*(DF3:DF105="D"))</f>
        <v>0</v>
      </c>
      <c r="F26" s="297">
        <f>SUMPRODUCT((DA3:DA105=C26)*(DE3:DE105="L"))+SUMPRODUCT((DD3:DD105=C26)*(DF3:DF105="L"))</f>
        <v>0</v>
      </c>
      <c r="G26" s="297">
        <f>SUMIF(DA3:DA123,C26,DB3:DB123)+SUMIF(DD3:DD123,C26,DC3:DC123)</f>
        <v>0</v>
      </c>
      <c r="H26" s="297">
        <f>SUMIF(DD3:DD123,C26,DB3:DB123)+SUMIF(DA3:DA123,C26,DC3:DC123)</f>
        <v>0</v>
      </c>
      <c r="I26" s="297">
        <f t="shared" si="34"/>
        <v>1000</v>
      </c>
      <c r="J26" s="297">
        <f t="shared" si="35"/>
        <v>0</v>
      </c>
      <c r="K26" s="297">
        <f>IF(Setup!F19&lt;&gt;"",Setup!F19,-A26)</f>
        <v>-140</v>
      </c>
      <c r="L26" s="297">
        <f>IF(COUNTIF(J25:J29,4)&lt;&gt;4,RANK(J26,J25:J29),J105)</f>
        <v>1</v>
      </c>
      <c r="N26" s="297">
        <f>SUMPRODUCT((L25:L28=L26)*(K25:K28&lt;K26))+L26</f>
        <v>1</v>
      </c>
      <c r="O26" s="298" t="str">
        <f>INDEX(C25:C29,MATCH(2,N25:N29,0),0)</f>
        <v>Australia</v>
      </c>
      <c r="P26" s="297">
        <f>INDEX(L25:L29,MATCH(O26,C25:C29,0),0)</f>
        <v>1</v>
      </c>
      <c r="Q26" s="297" t="str">
        <f>IF(Q25&lt;&gt;"",O26,"")</f>
        <v>Australia</v>
      </c>
      <c r="R26" s="297" t="str">
        <f>IF(R25&lt;&gt;"",O27,"")</f>
        <v/>
      </c>
      <c r="S26" s="297" t="str">
        <f>IF(S25&lt;&gt;"",O28,"")</f>
        <v/>
      </c>
      <c r="T26" s="297" t="str">
        <f>IF(T25&lt;&gt;"",O29,"")</f>
        <v/>
      </c>
      <c r="V26" s="297" t="str">
        <f t="shared" ref="V26:V28" si="38">IF(Q26&lt;&gt;"",Q26,"")</f>
        <v>Australia</v>
      </c>
      <c r="W26" s="297">
        <f>SUMPRODUCT((DA3:DA105=V26)*(DD3:DD105=V27)*(DE3:DE105="W"))+SUMPRODUCT((DA3:DA105=V26)*(DD3:DD105=V28)*(DE3:DE105="W"))+SUMPRODUCT((DA3:DA105=V26)*(DD3:DD105=V29)*(DE3:DE105="W"))+SUMPRODUCT((DA3:DA105=V26)*(DD3:DD105=V25)*(DE3:DE105="W"))+SUMPRODUCT((DA3:DA105=V27)*(DD3:DD105=V26)*(DF3:DF105="W"))+SUMPRODUCT((DA3:DA105=V28)*(DD3:DD105=V26)*(DF3:DF105="W"))+SUMPRODUCT((DA3:DA105=V29)*(DD3:DD105=V26)*(DF3:DF105="W"))+SUMPRODUCT((DA3:DA105=V25)*(DD3:DD105=V26)*(DF3:DF105="W"))</f>
        <v>0</v>
      </c>
      <c r="X26" s="297">
        <f>SUMPRODUCT((DA3:DA105=V26)*(DD3:DD105=V27)*(DE3:DE105="D"))+SUMPRODUCT((DA3:DA105=V26)*(DD3:DD105=V28)*(DE3:DE105="D"))+SUMPRODUCT((DA3:DA105=V26)*(DD3:DD105=V29)*(DE3:DE105="D"))+SUMPRODUCT((DA3:DA105=V26)*(DD3:DD105=V25)*(DE3:DE105="D"))+SUMPRODUCT((DA3:DA105=V27)*(DD3:DD105=V26)*(DE3:DE105="D"))+SUMPRODUCT((DA3:DA105=V28)*(DD3:DD105=V26)*(DE3:DE105="D"))+SUMPRODUCT((DA3:DA105=V29)*(DD3:DD105=V26)*(DE3:DE105="D"))+SUMPRODUCT((DA3:DA105=V25)*(DD3:DD105=V26)*(DE3:DE105="D"))</f>
        <v>0</v>
      </c>
      <c r="Y26" s="297">
        <f>SUMPRODUCT((DA3:DA105=V26)*(DD3:DD105=V27)*(DE3:DE105="L"))+SUMPRODUCT((DA3:DA105=V26)*(DD3:DD105=V28)*(DE3:DE105="L"))+SUMPRODUCT((DA3:DA105=V26)*(DD3:DD105=V29)*(DE3:DE105="L"))+SUMPRODUCT((DA3:DA105=V26)*(DD3:DD105=V25)*(DE3:DE105="L"))+SUMPRODUCT((DA3:DA105=V27)*(DD3:DD105=V26)*(DF3:DF105="L"))+SUMPRODUCT((DA3:DA105=V28)*(DD3:DD105=V26)*(DF3:DF105="L"))+SUMPRODUCT((DA3:DA105=V29)*(DD3:DD105=V26)*(DF3:DF105="L"))+SUMPRODUCT((DA3:DA105=V25)*(DD3:DD105=V26)*(DF3:DF105="L"))</f>
        <v>0</v>
      </c>
      <c r="Z26" s="297">
        <f>SUMPRODUCT((DA3:DA105=V26)*(DD3:DD105=V27)*DB3:DB105)+SUMPRODUCT((DA3:DA105=V26)*(DD3:DD105=V28)*DB3:DB105)+SUMPRODUCT((DA3:DA105=V26)*(DD3:DD105=V29)*DB3:DB105)+SUMPRODUCT((DA3:DA105=V26)*(DD3:DD105=V25)*DB3:DB105)+SUMPRODUCT((DA3:DA105=V27)*(DD3:DD105=V26)*DC3:DC105)+SUMPRODUCT((DA3:DA105=V28)*(DD3:DD105=V26)*DC3:DC105)+SUMPRODUCT((DA3:DA105=V29)*(DD3:DD105=V26)*DC3:DC105)+SUMPRODUCT((DA3:DA105=V25)*(DD3:DD105=V26)*DC3:DC105)</f>
        <v>0</v>
      </c>
      <c r="AA26" s="297">
        <f>SUMPRODUCT((DA3:DA105=V26)*(DD3:DD105=V27)*DC3:DC105)+SUMPRODUCT((DA3:DA105=V26)*(DD3:DD105=V28)*DC3:DC105)+SUMPRODUCT((DA3:DA105=V26)*(DD3:DD105=V29)*DC3:DC105)+SUMPRODUCT((DA3:DA105=V26)*(DD3:DD105=V25)*DC3:DC105)+SUMPRODUCT((DA3:DA105=V27)*(DD3:DD105=V26)*DB3:DB105)+SUMPRODUCT((DA3:DA105=V28)*(DD3:DD105=V26)*DB3:DB105)+SUMPRODUCT((DA3:DA105=V29)*(DD3:DD105=V26)*DB3:DB105)+SUMPRODUCT((DA3:DA105=V25)*(DD3:DD105=V26)*DB3:DB105)</f>
        <v>0</v>
      </c>
      <c r="AB26" s="297">
        <f>Z26-AA26+1000</f>
        <v>1000</v>
      </c>
      <c r="AC26" s="297">
        <f t="shared" si="36"/>
        <v>0</v>
      </c>
      <c r="AD26" s="297">
        <f>IF(V26&lt;&gt;"",VLOOKUP(V26,C4:I52,7,FALSE),"")</f>
        <v>1000</v>
      </c>
      <c r="AE26" s="297">
        <f>IF(V26&lt;&gt;"",VLOOKUP(V26,C4:I52,5,FALSE),"")</f>
        <v>0</v>
      </c>
      <c r="AF26" s="297">
        <f>IF(V26&lt;&gt;"",VLOOKUP(V26,C4:K52,9,FALSE),"")</f>
        <v>-127</v>
      </c>
      <c r="AG26" s="297">
        <f t="shared" si="37"/>
        <v>0</v>
      </c>
      <c r="AH26" s="297">
        <f>IF(V26&lt;&gt;"",RANK(AG26,AG25:AG29),"")</f>
        <v>1</v>
      </c>
      <c r="AI26" s="297">
        <f>IF(V26&lt;&gt;"",SUMPRODUCT((AG25:AG29=AG26)*(AB25:AB29&gt;AB26)),"")</f>
        <v>0</v>
      </c>
      <c r="AJ26" s="297">
        <f>IF(V26&lt;&gt;"",SUMPRODUCT((AG25:AG29=AG26)*(AB25:AB29=AB26)*(Z25:Z29&gt;Z26)),"")</f>
        <v>0</v>
      </c>
      <c r="AK26" s="297">
        <f>IF(V26&lt;&gt;"",SUMPRODUCT((AG25:AG29=AG26)*(AB25:AB29=AB26)*(Z25:Z29=Z26)*(AD25:AD29&gt;AD26)),"")</f>
        <v>0</v>
      </c>
      <c r="AL26" s="297">
        <f>IF(V26&lt;&gt;"",SUMPRODUCT((AG25:AG29=AG26)*(AB25:AB29=AB26)*(Z25:Z29=Z26)*(AD25:AD29=AD26)*(AE25:AE29&gt;AE26)),"")</f>
        <v>0</v>
      </c>
      <c r="AM26" s="297">
        <f>IF(V26&lt;&gt;"",SUMPRODUCT((AG25:AG29=AG26)*(AB25:AB29=AB26)*(Z25:Z29=Z26)*(AD25:AD29=AD26)*(AE25:AE29=AE26)*(AF25:AF29&gt;AF26)),"")</f>
        <v>2</v>
      </c>
      <c r="AN26" s="297">
        <f>IF(V26&lt;&gt;"",IF(SUM(X25:X28)=12,SUM(AH26:AM26),IF(AN105&lt;&gt;"",IF(U103=3,AN105,AN105+U103),SUM(AH26:AM26))),"")</f>
        <v>3</v>
      </c>
      <c r="AO26" s="297" t="str">
        <f>IF(V26&lt;&gt;"",INDEX(V25:V29,MATCH(2,AN25:AN29,0),0),"")</f>
        <v>Türkiye</v>
      </c>
      <c r="AP26" s="297" t="str">
        <f>IF(R25&lt;&gt;"",R25,"")</f>
        <v/>
      </c>
      <c r="AQ26" s="297">
        <f>SUMPRODUCT((DA3:DA105=AP26)*(DD3:DD105=AP27)*(DE3:DE105="W"))+SUMPRODUCT((DA3:DA105=AP26)*(DD3:DD105=AP28)*(DE3:DE105="W"))+SUMPRODUCT((DA3:DA105=AP26)*(DD3:DD105=AP29)*(DE3:DE105="W"))+SUMPRODUCT((DA3:DA105=AP27)*(DD3:DD105=AP26)*(DF3:DF105="W"))+SUMPRODUCT((DA3:DA105=AP28)*(DD3:DD105=AP26)*(DF3:DF105="W"))+SUMPRODUCT((DA3:DA105=AP29)*(DD3:DD105=AP26)*(DF3:DF105="W"))</f>
        <v>0</v>
      </c>
      <c r="AR26" s="297">
        <f>SUMPRODUCT((DA3:DA105=AP26)*(DD3:DD105=AP27)*(DE3:DE105="D"))+SUMPRODUCT((DA3:DA105=AP26)*(DD3:DD105=AP28)*(DE3:DE105="D"))+SUMPRODUCT((DA3:DA105=AP26)*(DD3:DD105=AP29)*(DE3:DE105="D"))+SUMPRODUCT((DA3:DA105=AP27)*(DD3:DD105=AP26)*(DE3:DE105="D"))+SUMPRODUCT((DA3:DA105=AP28)*(DD3:DD105=AP26)*(DE3:DE105="D"))+SUMPRODUCT((DA3:DA105=AP29)*(DD3:DD105=AP26)*(DE3:DE105="D"))</f>
        <v>0</v>
      </c>
      <c r="AS26" s="297">
        <f>SUMPRODUCT((DA3:DA105=AP26)*(DD3:DD105=AP27)*(DE3:DE105="L"))+SUMPRODUCT((DA3:DA105=AP26)*(DD3:DD105=AP28)*(DE3:DE105="L"))+SUMPRODUCT((DA3:DA105=AP26)*(DD3:DD105=AP29)*(DE3:DE105="L"))+SUMPRODUCT((DA3:DA105=AP27)*(DD3:DD105=AP26)*(DF3:DF105="L"))+SUMPRODUCT((DA3:DA105=AP28)*(DD3:DD105=AP26)*(DF3:DF105="L"))+SUMPRODUCT((DA3:DA105=AP29)*(DD3:DD105=AP26)*(DF3:DF105="L"))</f>
        <v>0</v>
      </c>
      <c r="AT26" s="297">
        <f>SUMPRODUCT((DA3:DA105=AP26)*(DD3:DD105=AP27)*DB3:DB105)+SUMPRODUCT((DA3:DA105=AP26)*(DD3:DD105=AP28)*DB3:DB105)+SUMPRODUCT((DA3:DA105=AP26)*(DD3:DD105=AP29)*DB3:DB105)+SUMPRODUCT((DA3:DA105=AP26)*(DD3:DD105=AP25)*DB3:DB105)+SUMPRODUCT((DA3:DA105=AP27)*(DD3:DD105=AP26)*DC3:DC105)+SUMPRODUCT((DA3:DA105=AP28)*(DD3:DD105=AP26)*DC3:DC105)+SUMPRODUCT((DA3:DA105=AP29)*(DD3:DD105=AP26)*DC3:DC105)+SUMPRODUCT((DA3:DA105=AP25)*(DD3:DD105=AP26)*DC3:DC105)</f>
        <v>0</v>
      </c>
      <c r="AU26" s="297">
        <f>SUMPRODUCT((DA3:DA105=AP26)*(DD3:DD105=AP27)*DC3:DC105)+SUMPRODUCT((DA3:DA105=AP26)*(DD3:DD105=AP28)*DC3:DC105)+SUMPRODUCT((DA3:DA105=AP26)*(DD3:DD105=AP29)*DC3:DC105)+SUMPRODUCT((DA3:DA105=AP26)*(DD3:DD105=AP25)*DC3:DC105)+SUMPRODUCT((DA3:DA105=AP27)*(DD3:DD105=AP26)*DB3:DB105)+SUMPRODUCT((DA3:DA105=AP28)*(DD3:DD105=AP26)*DB3:DB105)+SUMPRODUCT((DA3:DA105=AP29)*(DD3:DD105=AP26)*DB3:DB105)+SUMPRODUCT((DA3:DA105=AP25)*(DD3:DD105=AP26)*DB3:DB105)</f>
        <v>0</v>
      </c>
      <c r="AV26" s="297">
        <f>AT26-AU26+1000</f>
        <v>1000</v>
      </c>
      <c r="AW26" s="297" t="str">
        <f t="shared" ref="AW26:AW28" si="39">IF(AP26&lt;&gt;"",AQ26*3+AR26*1,"")</f>
        <v/>
      </c>
      <c r="AX26" s="297" t="str">
        <f>IF(AP26&lt;&gt;"",VLOOKUP(AP26,C4:I52,7,FALSE),"")</f>
        <v/>
      </c>
      <c r="AY26" s="297" t="str">
        <f>IF(AP26&lt;&gt;"",VLOOKUP(AP26,C4:I52,5,FALSE),"")</f>
        <v/>
      </c>
      <c r="AZ26" s="297" t="str">
        <f>IF(AP26&lt;&gt;"",VLOOKUP(AP26,C4:K52,9,FALSE),"")</f>
        <v/>
      </c>
      <c r="BA26" s="297" t="str">
        <f t="shared" ref="BA26:BA28" si="40">AW26</f>
        <v/>
      </c>
      <c r="BB26" s="297" t="str">
        <f>IF(AP26&lt;&gt;"",RANK(BA26,BA25:BA29),"")</f>
        <v/>
      </c>
      <c r="BC26" s="297" t="str">
        <f>IF(AP26&lt;&gt;"",SUMPRODUCT((BA25:BA29=BA26)*(AV25:AV29&gt;AV26)),"")</f>
        <v/>
      </c>
      <c r="BD26" s="297" t="str">
        <f>IF(AP26&lt;&gt;"",SUMPRODUCT((BA25:BA29=BA26)*(AV25:AV29=AV26)*(AT25:AT29&gt;AT26)),"")</f>
        <v/>
      </c>
      <c r="BE26" s="297" t="str">
        <f>IF(AP26&lt;&gt;"",SUMPRODUCT((BA25:BA29=BA26)*(AV25:AV29=AV26)*(AT25:AT29=AT26)*(AX25:AX29&gt;AX26)),"")</f>
        <v/>
      </c>
      <c r="BF26" s="297" t="str">
        <f>IF(AP26&lt;&gt;"",SUMPRODUCT((BA25:BA29=BA26)*(AV25:AV29=AV26)*(AT25:AT29=AT26)*(AX25:AX29=AX26)*(AY25:AY29&gt;AY26)),"")</f>
        <v/>
      </c>
      <c r="BG26" s="297" t="str">
        <f>IF(AP26&lt;&gt;"",SUMPRODUCT((BA25:BA29=BA26)*(AV25:AV29=AV26)*(AT25:AT29=AT26)*(AX25:AX29=AX26)*(AY25:AY29=AY26)*(AZ25:AZ29&gt;AZ26)),"")</f>
        <v/>
      </c>
      <c r="BH26" s="297" t="str">
        <f>IF(AP26&lt;&gt;"",IF(BH105&lt;&gt;"",IF(AO103=3,BH105,BH105+AO103),SUM(BB26:BG26)+1),"")</f>
        <v/>
      </c>
      <c r="BI26" s="297" t="str">
        <f>IF(AP26&lt;&gt;"",INDEX(AP26:AP29,MATCH(2,BH26:BH29,0),0),"")</f>
        <v/>
      </c>
      <c r="CX26" s="297" t="str">
        <f>IF(BI26&lt;&gt;"",BI26,IF(AO26&lt;&gt;"",AO26,O26))</f>
        <v>Türkiye</v>
      </c>
      <c r="CY26" s="297">
        <v>2</v>
      </c>
      <c r="CZ26" s="297">
        <v>24</v>
      </c>
      <c r="DA26" s="300" t="str">
        <f>Matches!F31</f>
        <v>Uzbekistan</v>
      </c>
      <c r="DB26" s="300">
        <f>IF(DA2&lt;&gt;"",IF(AND(Matches!H31&lt;&gt;"",Matches!I31&lt;&gt;""),Matches!H31,0),"")</f>
        <v>0</v>
      </c>
      <c r="DC26" s="300">
        <f>IF(DA2&lt;&gt;"",IF(AND(Matches!H31&lt;&gt;"",Matches!I31&lt;&gt;""),Matches!I31,0),"")</f>
        <v>0</v>
      </c>
      <c r="DD26" s="300" t="str">
        <f>Matches!K31</f>
        <v>Colombia</v>
      </c>
      <c r="DE26" s="300" t="str">
        <f>IF(AND(Matches!H31&lt;&gt;"",Matches!I31&lt;&gt;""),IF(DB26&gt;DC26,"W",IF(DB26=DC26,"D","L")),"")</f>
        <v/>
      </c>
      <c r="DF26" s="300" t="str">
        <f t="shared" si="0"/>
        <v/>
      </c>
      <c r="HH26" s="300"/>
      <c r="HI26" s="300"/>
      <c r="HJ26" s="300"/>
      <c r="HK26" s="300"/>
      <c r="HL26" s="300"/>
      <c r="HM26" s="300"/>
      <c r="LO26" s="300"/>
      <c r="LP26" s="300"/>
      <c r="LQ26" s="300"/>
      <c r="LR26" s="300"/>
      <c r="LS26" s="300"/>
      <c r="LT26" s="300"/>
      <c r="PV26" s="300"/>
      <c r="PW26" s="300"/>
      <c r="PX26" s="300"/>
      <c r="PY26" s="300"/>
      <c r="PZ26" s="300"/>
      <c r="QA26" s="300"/>
      <c r="UC26" s="300"/>
      <c r="UD26" s="300"/>
      <c r="UE26" s="300"/>
      <c r="UF26" s="300"/>
      <c r="UG26" s="300"/>
      <c r="UH26" s="300"/>
      <c r="YJ26" s="300"/>
      <c r="YK26" s="300"/>
      <c r="YL26" s="300"/>
      <c r="YM26" s="300"/>
      <c r="YN26" s="300"/>
      <c r="YO26" s="300"/>
      <c r="ACQ26" s="300"/>
      <c r="ACR26" s="300"/>
      <c r="ACS26" s="300"/>
      <c r="ACT26" s="300"/>
      <c r="ACU26" s="300"/>
      <c r="ACV26" s="300"/>
      <c r="AGX26" s="300"/>
      <c r="AGY26" s="300"/>
      <c r="AGZ26" s="300"/>
      <c r="AHA26" s="300"/>
      <c r="AHB26" s="300"/>
      <c r="AHC26" s="300"/>
      <c r="ALE26" s="300"/>
      <c r="ALF26" s="300"/>
      <c r="ALG26" s="300"/>
      <c r="ALH26" s="300"/>
      <c r="ALI26" s="300"/>
      <c r="ALJ26" s="300"/>
      <c r="APL26" s="300"/>
      <c r="APM26" s="300"/>
      <c r="APN26" s="300"/>
      <c r="APO26" s="300"/>
      <c r="APP26" s="300"/>
      <c r="APQ26" s="300"/>
      <c r="ATS26" s="300"/>
      <c r="ATT26" s="300"/>
      <c r="ATU26" s="300"/>
      <c r="ATV26" s="300"/>
      <c r="ATW26" s="300"/>
      <c r="ATX26" s="300"/>
      <c r="AXZ26" s="300"/>
      <c r="AYA26" s="300"/>
      <c r="AYB26" s="300"/>
      <c r="AYC26" s="300"/>
      <c r="AYD26" s="300"/>
      <c r="AYE26" s="300"/>
      <c r="BCG26" s="300"/>
      <c r="BCH26" s="300"/>
      <c r="BCI26" s="300"/>
      <c r="BCJ26" s="300"/>
      <c r="BCK26" s="300"/>
      <c r="BCL26" s="300"/>
      <c r="BGN26" s="300"/>
      <c r="BGO26" s="300"/>
      <c r="BGP26" s="300"/>
      <c r="BGQ26" s="300"/>
      <c r="BGR26" s="300"/>
      <c r="BGS26" s="300"/>
      <c r="BKU26" s="300"/>
      <c r="BKV26" s="300"/>
      <c r="BKW26" s="300"/>
      <c r="BKX26" s="300"/>
      <c r="BKY26" s="300"/>
      <c r="BKZ26" s="300"/>
      <c r="BPB26" s="300"/>
      <c r="BPC26" s="300"/>
      <c r="BPD26" s="300"/>
      <c r="BPE26" s="300"/>
      <c r="BPF26" s="300"/>
      <c r="BPG26" s="300"/>
      <c r="BTI26" s="300"/>
      <c r="BTJ26" s="300"/>
      <c r="BTK26" s="300"/>
      <c r="BTL26" s="300"/>
      <c r="BTM26" s="300"/>
      <c r="BTN26" s="300"/>
      <c r="BXP26" s="300"/>
      <c r="BXQ26" s="300"/>
      <c r="BXR26" s="300"/>
      <c r="BXS26" s="300"/>
      <c r="BXT26" s="300"/>
      <c r="BXU26" s="300"/>
      <c r="CBW26" s="300"/>
      <c r="CBX26" s="300"/>
      <c r="CBY26" s="300"/>
      <c r="CBZ26" s="300"/>
      <c r="CCA26" s="300"/>
      <c r="CCB26" s="300"/>
      <c r="CGD26" s="300"/>
      <c r="CGE26" s="300"/>
      <c r="CGF26" s="300"/>
      <c r="CGG26" s="300"/>
      <c r="CGH26" s="300"/>
      <c r="CGI26" s="300"/>
      <c r="CKK26" s="300"/>
      <c r="CKL26" s="300"/>
      <c r="CKM26" s="300"/>
      <c r="CKN26" s="300"/>
      <c r="CKO26" s="300"/>
      <c r="CKP26" s="300"/>
      <c r="COR26" s="300"/>
      <c r="COS26" s="300"/>
      <c r="COT26" s="300"/>
      <c r="COU26" s="300"/>
      <c r="COV26" s="300"/>
      <c r="COW26" s="300"/>
      <c r="CSY26" s="300"/>
      <c r="CSZ26" s="300"/>
      <c r="CTA26" s="300"/>
      <c r="CTB26" s="300"/>
      <c r="CTC26" s="300"/>
      <c r="CTD26" s="300"/>
      <c r="CXF26" s="300"/>
      <c r="CXG26" s="300"/>
      <c r="CXH26" s="300"/>
      <c r="CXI26" s="300"/>
      <c r="CXJ26" s="300"/>
      <c r="CXK26" s="300"/>
      <c r="DBM26" s="300"/>
      <c r="DBN26" s="300"/>
      <c r="DBO26" s="300"/>
      <c r="DBP26" s="300"/>
      <c r="DBQ26" s="300"/>
      <c r="DBR26" s="300"/>
      <c r="DFT26" s="300"/>
      <c r="DFU26" s="300"/>
      <c r="DFV26" s="300"/>
      <c r="DFW26" s="300"/>
      <c r="DFX26" s="300"/>
      <c r="DFY26" s="300"/>
      <c r="DKA26" s="300"/>
      <c r="DKB26" s="300"/>
      <c r="DKC26" s="300"/>
      <c r="DKD26" s="300"/>
      <c r="DKE26" s="300"/>
      <c r="DKF26" s="300"/>
      <c r="DOH26" s="300"/>
      <c r="DOI26" s="300"/>
      <c r="DOJ26" s="300"/>
      <c r="DOK26" s="300"/>
      <c r="DOL26" s="300"/>
      <c r="DOM26" s="300"/>
      <c r="DSO26" s="300"/>
      <c r="DSP26" s="300"/>
      <c r="DSQ26" s="300"/>
      <c r="DSR26" s="300"/>
      <c r="DSS26" s="300"/>
      <c r="DST26" s="300"/>
      <c r="DWV26" s="300"/>
      <c r="DWW26" s="300"/>
      <c r="DWX26" s="300"/>
      <c r="DWY26" s="300"/>
      <c r="DWZ26" s="300"/>
      <c r="DXA26" s="300"/>
      <c r="EBC26" s="300"/>
      <c r="EBD26" s="300"/>
      <c r="EBE26" s="300"/>
      <c r="EBF26" s="300"/>
      <c r="EBG26" s="300"/>
      <c r="EBH26" s="300"/>
      <c r="EFJ26" s="300"/>
      <c r="EFK26" s="300"/>
      <c r="EFL26" s="300"/>
      <c r="EFM26" s="300"/>
      <c r="EFN26" s="300"/>
      <c r="EFO26" s="300"/>
      <c r="EJQ26" s="300"/>
      <c r="EJR26" s="300"/>
      <c r="EJS26" s="300"/>
      <c r="EJT26" s="300"/>
      <c r="EJU26" s="300"/>
      <c r="EJV26" s="300"/>
      <c r="ENX26" s="300"/>
      <c r="ENY26" s="300"/>
      <c r="ENZ26" s="300"/>
      <c r="EOA26" s="300"/>
      <c r="EOB26" s="300"/>
      <c r="EOC26" s="300"/>
      <c r="ESE26" s="300"/>
      <c r="ESF26" s="300"/>
      <c r="ESG26" s="300"/>
      <c r="ESH26" s="300"/>
      <c r="ESI26" s="300"/>
      <c r="ESJ26" s="300"/>
      <c r="EWL26" s="300"/>
      <c r="EWM26" s="300"/>
      <c r="EWN26" s="300"/>
      <c r="EWO26" s="300"/>
      <c r="EWP26" s="300"/>
      <c r="EWQ26" s="300"/>
      <c r="FAS26" s="300"/>
      <c r="FAT26" s="300"/>
      <c r="FAU26" s="300"/>
      <c r="FAV26" s="300"/>
      <c r="FAW26" s="300"/>
      <c r="FAX26" s="300"/>
      <c r="FEZ26" s="300"/>
      <c r="FFA26" s="300"/>
      <c r="FFB26" s="300"/>
      <c r="FFC26" s="300"/>
      <c r="FFD26" s="300"/>
      <c r="FFE26" s="300"/>
      <c r="FJG26" s="300"/>
      <c r="FJH26" s="300"/>
      <c r="FJI26" s="300"/>
      <c r="FJJ26" s="300"/>
      <c r="FJK26" s="300"/>
      <c r="FJL26" s="300"/>
      <c r="FNN26" s="300"/>
      <c r="FNO26" s="300"/>
      <c r="FNP26" s="300"/>
      <c r="FNQ26" s="300"/>
      <c r="FNR26" s="300"/>
      <c r="FNS26" s="300"/>
      <c r="FRU26" s="300"/>
      <c r="FRV26" s="300"/>
      <c r="FRW26" s="300"/>
      <c r="FRX26" s="300"/>
      <c r="FRY26" s="300"/>
      <c r="FRZ26" s="300"/>
      <c r="FWB26" s="300"/>
      <c r="FWC26" s="300"/>
      <c r="FWD26" s="300"/>
      <c r="FWE26" s="300"/>
      <c r="FWF26" s="300"/>
      <c r="FWG26" s="300"/>
      <c r="GAI26" s="300"/>
      <c r="GAJ26" s="300"/>
      <c r="GAK26" s="300"/>
      <c r="GAL26" s="300"/>
      <c r="GAM26" s="300"/>
      <c r="GAN26" s="300"/>
      <c r="GEP26" s="300"/>
      <c r="GEQ26" s="300"/>
      <c r="GER26" s="300"/>
      <c r="GES26" s="300"/>
      <c r="GET26" s="300"/>
      <c r="GEU26" s="300"/>
      <c r="GIW26" s="300"/>
      <c r="GIX26" s="300"/>
      <c r="GIY26" s="300"/>
      <c r="GIZ26" s="300"/>
      <c r="GJA26" s="300"/>
      <c r="GJB26" s="300"/>
      <c r="GND26" s="300"/>
      <c r="GNE26" s="300"/>
      <c r="GNF26" s="300"/>
      <c r="GNG26" s="300"/>
      <c r="GNH26" s="300"/>
      <c r="GNI26" s="300"/>
      <c r="GRK26" s="300"/>
      <c r="GRL26" s="300"/>
      <c r="GRM26" s="300"/>
      <c r="GRN26" s="300"/>
      <c r="GRO26" s="300"/>
      <c r="GRP26" s="300"/>
      <c r="GVR26" s="300"/>
      <c r="GVS26" s="300"/>
      <c r="GVT26" s="300"/>
      <c r="GVU26" s="300"/>
      <c r="GVV26" s="300"/>
      <c r="GVW26" s="300"/>
      <c r="GZY26" s="300"/>
      <c r="GZZ26" s="300"/>
      <c r="HAA26" s="300"/>
      <c r="HAB26" s="300"/>
      <c r="HAC26" s="300"/>
      <c r="HAD26" s="300"/>
      <c r="HEF26" s="300"/>
      <c r="HEG26" s="300"/>
      <c r="HEH26" s="300"/>
      <c r="HEI26" s="300"/>
      <c r="HEJ26" s="300"/>
      <c r="HEK26" s="300"/>
      <c r="HIM26" s="300"/>
      <c r="HIN26" s="300"/>
      <c r="HIO26" s="300"/>
      <c r="HIP26" s="300"/>
      <c r="HIQ26" s="300"/>
      <c r="HIR26" s="300"/>
      <c r="HMT26" s="300"/>
      <c r="HMU26" s="300"/>
      <c r="HMV26" s="300"/>
      <c r="HMW26" s="300"/>
      <c r="HMX26" s="300"/>
      <c r="HMY26" s="300"/>
      <c r="HRA26" s="300"/>
      <c r="HRB26" s="300"/>
      <c r="HRC26" s="300"/>
      <c r="HRD26" s="300"/>
      <c r="HRE26" s="300"/>
      <c r="HRF26" s="300"/>
      <c r="HVH26" s="300"/>
      <c r="HVI26" s="300"/>
      <c r="HVJ26" s="300"/>
      <c r="HVK26" s="300"/>
      <c r="HVL26" s="300"/>
      <c r="HVM26" s="300"/>
      <c r="HZO26" s="300"/>
      <c r="HZP26" s="300"/>
      <c r="HZQ26" s="300"/>
      <c r="HZR26" s="300"/>
      <c r="HZS26" s="300"/>
      <c r="HZT26" s="300"/>
      <c r="IDV26" s="300"/>
      <c r="IDW26" s="300"/>
      <c r="IDX26" s="300"/>
      <c r="IDY26" s="300"/>
      <c r="IDZ26" s="300"/>
      <c r="IEA26" s="300"/>
      <c r="IIC26" s="300"/>
      <c r="IID26" s="300"/>
      <c r="IIE26" s="300"/>
      <c r="IIF26" s="300"/>
      <c r="IIG26" s="300"/>
      <c r="IIH26" s="300"/>
      <c r="IMJ26" s="300"/>
      <c r="IMK26" s="300"/>
      <c r="IML26" s="300"/>
      <c r="IMM26" s="300"/>
      <c r="IMN26" s="300"/>
      <c r="IMO26" s="300"/>
      <c r="IQQ26" s="300"/>
      <c r="IQR26" s="300"/>
      <c r="IQS26" s="300"/>
      <c r="IQT26" s="300"/>
      <c r="IQU26" s="300"/>
      <c r="IQV26" s="300"/>
      <c r="IUX26" s="300"/>
      <c r="IUY26" s="300"/>
      <c r="IUZ26" s="300"/>
      <c r="IVA26" s="300"/>
      <c r="IVB26" s="300"/>
      <c r="IVC26" s="300"/>
      <c r="IZE26" s="300"/>
      <c r="IZF26" s="300"/>
      <c r="IZG26" s="300"/>
      <c r="IZH26" s="300"/>
      <c r="IZI26" s="300"/>
      <c r="IZJ26" s="300"/>
      <c r="JDL26" s="300"/>
      <c r="JDM26" s="300"/>
      <c r="JDN26" s="300"/>
      <c r="JDO26" s="300"/>
      <c r="JDP26" s="300"/>
      <c r="JDQ26" s="300"/>
      <c r="JHS26" s="300"/>
      <c r="JHT26" s="300"/>
      <c r="JHU26" s="300"/>
      <c r="JHV26" s="300"/>
      <c r="JHW26" s="300"/>
      <c r="JHX26" s="300"/>
      <c r="JLZ26" s="300"/>
      <c r="JMA26" s="300"/>
      <c r="JMB26" s="300"/>
      <c r="JMC26" s="300"/>
      <c r="JMD26" s="300"/>
      <c r="JME26" s="300"/>
      <c r="JQG26" s="300"/>
      <c r="JQH26" s="300"/>
      <c r="JQI26" s="300"/>
      <c r="JQJ26" s="300"/>
      <c r="JQK26" s="300"/>
      <c r="JQL26" s="300"/>
      <c r="JUN26" s="300"/>
      <c r="JUO26" s="300"/>
      <c r="JUP26" s="300"/>
      <c r="JUQ26" s="300"/>
      <c r="JUR26" s="300"/>
      <c r="JUS26" s="300"/>
      <c r="JYU26" s="300"/>
      <c r="JYV26" s="300"/>
      <c r="JYW26" s="300"/>
      <c r="JYX26" s="300"/>
      <c r="JYY26" s="300"/>
      <c r="JYZ26" s="300"/>
      <c r="KDB26" s="300"/>
      <c r="KDC26" s="300"/>
      <c r="KDD26" s="300"/>
      <c r="KDE26" s="300"/>
      <c r="KDF26" s="300"/>
      <c r="KDG26" s="300"/>
      <c r="KHI26" s="300"/>
      <c r="KHJ26" s="300"/>
      <c r="KHK26" s="300"/>
      <c r="KHL26" s="300"/>
      <c r="KHM26" s="300"/>
      <c r="KHN26" s="300"/>
      <c r="KLP26" s="300"/>
      <c r="KLQ26" s="300"/>
      <c r="KLR26" s="300"/>
      <c r="KLS26" s="300"/>
      <c r="KLT26" s="300"/>
      <c r="KLU26" s="300"/>
      <c r="KPW26" s="300"/>
      <c r="KPX26" s="300"/>
      <c r="KPY26" s="300"/>
      <c r="KPZ26" s="300"/>
      <c r="KQA26" s="300"/>
      <c r="KQB26" s="300"/>
      <c r="KUD26" s="300"/>
      <c r="KUE26" s="300"/>
      <c r="KUF26" s="300"/>
      <c r="KUG26" s="300"/>
      <c r="KUH26" s="300"/>
      <c r="KUI26" s="300"/>
      <c r="KYK26" s="300"/>
      <c r="KYL26" s="300"/>
      <c r="KYM26" s="300"/>
      <c r="KYN26" s="300"/>
      <c r="KYO26" s="300"/>
      <c r="KYP26" s="300"/>
      <c r="LCR26" s="300"/>
      <c r="LCS26" s="300"/>
      <c r="LCT26" s="300"/>
      <c r="LCU26" s="300"/>
      <c r="LCV26" s="300"/>
      <c r="LCW26" s="300"/>
      <c r="LGY26" s="300"/>
      <c r="LGZ26" s="300"/>
      <c r="LHA26" s="300"/>
      <c r="LHB26" s="300"/>
      <c r="LHC26" s="300"/>
      <c r="LHD26" s="300"/>
      <c r="LLF26" s="300"/>
      <c r="LLG26" s="300"/>
      <c r="LLH26" s="300"/>
      <c r="LLI26" s="300"/>
      <c r="LLJ26" s="300"/>
      <c r="LLK26" s="300"/>
      <c r="LPM26" s="300"/>
      <c r="LPN26" s="300"/>
      <c r="LPO26" s="300"/>
      <c r="LPP26" s="300"/>
      <c r="LPQ26" s="300"/>
      <c r="LPR26" s="300"/>
      <c r="LTT26" s="300"/>
      <c r="LTU26" s="300"/>
      <c r="LTV26" s="300"/>
      <c r="LTW26" s="300"/>
      <c r="LTX26" s="300"/>
      <c r="LTY26" s="300"/>
      <c r="LYA26" s="300"/>
      <c r="LYB26" s="300"/>
      <c r="LYC26" s="300"/>
      <c r="LYD26" s="300"/>
      <c r="LYE26" s="300"/>
      <c r="LYF26" s="300"/>
      <c r="MCH26" s="300"/>
      <c r="MCI26" s="300"/>
      <c r="MCJ26" s="300"/>
      <c r="MCK26" s="300"/>
      <c r="MCL26" s="300"/>
      <c r="MCM26" s="300"/>
      <c r="MGO26" s="300"/>
      <c r="MGP26" s="300"/>
      <c r="MGQ26" s="300"/>
      <c r="MGR26" s="300"/>
      <c r="MGS26" s="300"/>
      <c r="MGT26" s="300"/>
      <c r="MKV26" s="300"/>
      <c r="MKW26" s="300"/>
      <c r="MKX26" s="300"/>
      <c r="MKY26" s="300"/>
      <c r="MKZ26" s="300"/>
      <c r="MLA26" s="300"/>
      <c r="MPC26" s="300"/>
      <c r="MPD26" s="300"/>
      <c r="MPE26" s="300"/>
      <c r="MPF26" s="300"/>
      <c r="MPG26" s="300"/>
      <c r="MPH26" s="300"/>
      <c r="MTJ26" s="300"/>
      <c r="MTK26" s="300"/>
      <c r="MTL26" s="300"/>
      <c r="MTM26" s="300"/>
      <c r="MTN26" s="300"/>
      <c r="MTO26" s="300"/>
      <c r="MXQ26" s="300"/>
      <c r="MXR26" s="300"/>
      <c r="MXS26" s="300"/>
      <c r="MXT26" s="300"/>
      <c r="MXU26" s="300"/>
      <c r="MXV26" s="300"/>
      <c r="NBX26" s="300"/>
      <c r="NBY26" s="300"/>
      <c r="NBZ26" s="300"/>
      <c r="NCA26" s="300"/>
      <c r="NCB26" s="300"/>
      <c r="NCC26" s="300"/>
      <c r="NGE26" s="300"/>
      <c r="NGF26" s="300"/>
      <c r="NGG26" s="300"/>
      <c r="NGH26" s="300"/>
      <c r="NGI26" s="300"/>
      <c r="NGJ26" s="300"/>
      <c r="NKL26" s="300"/>
      <c r="NKM26" s="300"/>
      <c r="NKN26" s="300"/>
      <c r="NKO26" s="300"/>
      <c r="NKP26" s="300"/>
      <c r="NKQ26" s="300"/>
      <c r="NOS26" s="300"/>
      <c r="NOT26" s="300"/>
      <c r="NOU26" s="300"/>
      <c r="NOV26" s="300"/>
      <c r="NOW26" s="300"/>
      <c r="NOX26" s="300"/>
      <c r="NSZ26" s="300"/>
      <c r="NTA26" s="300"/>
      <c r="NTB26" s="300"/>
      <c r="NTC26" s="300"/>
      <c r="NTD26" s="300"/>
      <c r="NTE26" s="300"/>
      <c r="NXG26" s="300"/>
      <c r="NXH26" s="300"/>
      <c r="NXI26" s="300"/>
      <c r="NXJ26" s="300"/>
      <c r="NXK26" s="300"/>
      <c r="NXL26" s="300"/>
      <c r="OBN26" s="300"/>
      <c r="OBO26" s="300"/>
      <c r="OBP26" s="300"/>
      <c r="OBQ26" s="300"/>
      <c r="OBR26" s="300"/>
      <c r="OBS26" s="300"/>
      <c r="OFU26" s="300"/>
      <c r="OFV26" s="300"/>
      <c r="OFW26" s="300"/>
      <c r="OFX26" s="300"/>
      <c r="OFY26" s="300"/>
      <c r="OFZ26" s="300"/>
      <c r="OKB26" s="300"/>
      <c r="OKC26" s="300"/>
      <c r="OKD26" s="300"/>
      <c r="OKE26" s="300"/>
      <c r="OKF26" s="300"/>
      <c r="OKG26" s="300"/>
      <c r="OOI26" s="300"/>
      <c r="OOJ26" s="300"/>
      <c r="OOK26" s="300"/>
      <c r="OOL26" s="300"/>
      <c r="OOM26" s="300"/>
      <c r="OON26" s="300"/>
      <c r="OSP26" s="300"/>
      <c r="OSQ26" s="300"/>
      <c r="OSR26" s="300"/>
      <c r="OSS26" s="300"/>
      <c r="OST26" s="300"/>
      <c r="OSU26" s="300"/>
      <c r="OWW26" s="300"/>
      <c r="OWX26" s="300"/>
      <c r="OWY26" s="300"/>
      <c r="OWZ26" s="300"/>
      <c r="OXA26" s="300"/>
      <c r="OXB26" s="300"/>
      <c r="PBD26" s="300"/>
      <c r="PBE26" s="300"/>
      <c r="PBF26" s="300"/>
      <c r="PBG26" s="300"/>
      <c r="PBH26" s="300"/>
      <c r="PBI26" s="300"/>
      <c r="PFK26" s="300"/>
      <c r="PFL26" s="300"/>
      <c r="PFM26" s="300"/>
      <c r="PFN26" s="300"/>
      <c r="PFO26" s="300"/>
      <c r="PFP26" s="300"/>
      <c r="PJR26" s="300"/>
      <c r="PJS26" s="300"/>
      <c r="PJT26" s="300"/>
      <c r="PJU26" s="300"/>
      <c r="PJV26" s="300"/>
      <c r="PJW26" s="300"/>
      <c r="PNY26" s="300"/>
      <c r="PNZ26" s="300"/>
      <c r="POA26" s="300"/>
      <c r="POB26" s="300"/>
      <c r="POC26" s="300"/>
      <c r="POD26" s="300"/>
      <c r="PSF26" s="300"/>
      <c r="PSG26" s="300"/>
      <c r="PSH26" s="300"/>
      <c r="PSI26" s="300"/>
      <c r="PSJ26" s="300"/>
      <c r="PSK26" s="300"/>
    </row>
    <row r="27" spans="1:998 1104:1997 2103:2996 3102:3995 4101:5105 5211:6104 6210:7103 7209:8102 8208:9212 9318:10211 10317:11210 11316:11321" x14ac:dyDescent="0.25">
      <c r="A27" s="302">
        <f>Setup!E20+100</f>
        <v>127</v>
      </c>
      <c r="B27" s="297">
        <f>VLOOKUP(C27,CX25:CY29,2,FALSE)</f>
        <v>3</v>
      </c>
      <c r="C27" s="298" t="str">
        <f>Setup!D20</f>
        <v>Australia</v>
      </c>
      <c r="D27" s="297">
        <f>SUMPRODUCT((DA3:DA105=C27)*(DE3:DE105="W"))+SUMPRODUCT((DD3:DD105=C27)*(DF3:DF105="W"))</f>
        <v>0</v>
      </c>
      <c r="E27" s="297">
        <f>SUMPRODUCT((DA3:DA105=C27)*(DE3:DE105="D"))+SUMPRODUCT((DD3:DD105=C27)*(DF3:DF105="D"))</f>
        <v>0</v>
      </c>
      <c r="F27" s="297">
        <f>SUMPRODUCT((DA3:DA105=C27)*(DE3:DE105="L"))+SUMPRODUCT((DD3:DD105=C27)*(DF3:DF105="L"))</f>
        <v>0</v>
      </c>
      <c r="G27" s="297">
        <f>SUMIF(DA3:DA123,C27,DB3:DB123)+SUMIF(DD3:DD123,C27,DC3:DC123)</f>
        <v>0</v>
      </c>
      <c r="H27" s="297">
        <f>SUMIF(DD3:DD123,C27,DB3:DB123)+SUMIF(DA3:DA123,C27,DC3:DC123)</f>
        <v>0</v>
      </c>
      <c r="I27" s="297">
        <f t="shared" si="34"/>
        <v>1000</v>
      </c>
      <c r="J27" s="297">
        <f t="shared" si="35"/>
        <v>0</v>
      </c>
      <c r="K27" s="297">
        <f>IF(Setup!F20&lt;&gt;"",Setup!F20,-A27)</f>
        <v>-127</v>
      </c>
      <c r="L27" s="297">
        <f>IF(COUNTIF(J25:J29,4)&lt;&gt;4,RANK(J27,J25:J29),J106)</f>
        <v>1</v>
      </c>
      <c r="N27" s="297">
        <f>SUMPRODUCT((L25:L28=L27)*(K25:K28&lt;K27))+L27</f>
        <v>2</v>
      </c>
      <c r="O27" s="298" t="str">
        <f>INDEX(C25:C29,MATCH(3,N25:N29,0),0)</f>
        <v>Türkiye</v>
      </c>
      <c r="P27" s="297">
        <f>INDEX(L25:L29,MATCH(O27,C25:C29,0),0)</f>
        <v>1</v>
      </c>
      <c r="Q27" s="297" t="str">
        <f>IF(AND(Q26&lt;&gt;"",P27=1),O27,"")</f>
        <v>Türkiye</v>
      </c>
      <c r="R27" s="297" t="str">
        <f>IF(AND(R26&lt;&gt;"",P28=2),O28,"")</f>
        <v/>
      </c>
      <c r="S27" s="297" t="str">
        <f>IF(AND(S26&lt;&gt;"",P29=3),O29,"")</f>
        <v/>
      </c>
      <c r="V27" s="297" t="str">
        <f t="shared" si="38"/>
        <v>Türkiye</v>
      </c>
      <c r="W27" s="297">
        <f>SUMPRODUCT((DA3:DA105=V27)*(DD3:DD105=V28)*(DE3:DE105="W"))+SUMPRODUCT((DA3:DA105=V27)*(DD3:DD105=V29)*(DE3:DE105="W"))+SUMPRODUCT((DA3:DA105=V27)*(DD3:DD105=V25)*(DE3:DE105="W"))+SUMPRODUCT((DA3:DA105=V27)*(DD3:DD105=V26)*(DE3:DE105="W"))+SUMPRODUCT((DA3:DA105=V28)*(DD3:DD105=V27)*(DF3:DF105="W"))+SUMPRODUCT((DA3:DA105=V29)*(DD3:DD105=V27)*(DF3:DF105="W"))+SUMPRODUCT((DA3:DA105=V25)*(DD3:DD105=V27)*(DF3:DF105="W"))+SUMPRODUCT((DA3:DA105=V26)*(DD3:DD105=V27)*(DF3:DF105="W"))</f>
        <v>0</v>
      </c>
      <c r="X27" s="297">
        <f>SUMPRODUCT((DA3:DA105=V27)*(DD3:DD105=V28)*(DE3:DE105="D"))+SUMPRODUCT((DA3:DA105=V27)*(DD3:DD105=V29)*(DE3:DE105="D"))+SUMPRODUCT((DA3:DA105=V27)*(DD3:DD105=V25)*(DE3:DE105="D"))+SUMPRODUCT((DA3:DA105=V27)*(DD3:DD105=V26)*(DE3:DE105="D"))+SUMPRODUCT((DA3:DA105=V28)*(DD3:DD105=V27)*(DE3:DE105="D"))+SUMPRODUCT((DA3:DA105=V29)*(DD3:DD105=V27)*(DE3:DE105="D"))+SUMPRODUCT((DA3:DA105=V25)*(DD3:DD105=V27)*(DE3:DE105="D"))+SUMPRODUCT((DA3:DA105=V26)*(DD3:DD105=V27)*(DE3:DE105="D"))</f>
        <v>0</v>
      </c>
      <c r="Y27" s="297">
        <f>SUMPRODUCT((DA3:DA105=V27)*(DD3:DD105=V28)*(DE3:DE105="L"))+SUMPRODUCT((DA3:DA105=V27)*(DD3:DD105=V29)*(DE3:DE105="L"))+SUMPRODUCT((DA3:DA105=V27)*(DD3:DD105=V25)*(DE3:DE105="L"))+SUMPRODUCT((DA3:DA105=V27)*(DD3:DD105=V26)*(DE3:DE105="L"))+SUMPRODUCT((DA3:DA105=V28)*(DD3:DD105=V27)*(DF3:DF105="L"))+SUMPRODUCT((DA3:DA105=V29)*(DD3:DD105=V27)*(DF3:DF105="L"))+SUMPRODUCT((DA3:DA105=V25)*(DD3:DD105=V27)*(DF3:DF105="L"))+SUMPRODUCT((DA3:DA105=V26)*(DD3:DD105=V27)*(DF3:DF105="L"))</f>
        <v>0</v>
      </c>
      <c r="Z27" s="297">
        <f>SUMPRODUCT((DA3:DA105=V27)*(DD3:DD105=V28)*DB3:DB105)+SUMPRODUCT((DA3:DA105=V27)*(DD3:DD105=V29)*DB3:DB105)+SUMPRODUCT((DA3:DA105=V27)*(DD3:DD105=V25)*DB3:DB105)+SUMPRODUCT((DA3:DA105=V27)*(DD3:DD105=V26)*DB3:DB105)+SUMPRODUCT((DA3:DA105=V28)*(DD3:DD105=V27)*DC3:DC105)+SUMPRODUCT((DA3:DA105=V29)*(DD3:DD105=V27)*DC3:DC105)+SUMPRODUCT((DA3:DA105=V25)*(DD3:DD105=V27)*DC3:DC105)+SUMPRODUCT((DA3:DA105=V26)*(DD3:DD105=V27)*DC3:DC105)</f>
        <v>0</v>
      </c>
      <c r="AA27" s="297">
        <f>SUMPRODUCT((DA3:DA105=V27)*(DD3:DD105=V28)*DC3:DC105)+SUMPRODUCT((DA3:DA105=V27)*(DD3:DD105=V29)*DC3:DC105)+SUMPRODUCT((DA3:DA105=V27)*(DD3:DD105=V25)*DC3:DC105)+SUMPRODUCT((DA3:DA105=V27)*(DD3:DD105=V26)*DC3:DC105)+SUMPRODUCT((DA3:DA105=V28)*(DD3:DD105=V27)*DB3:DB105)+SUMPRODUCT((DA3:DA105=V29)*(DD3:DD105=V27)*DB3:DB105)+SUMPRODUCT((DA3:DA105=V25)*(DD3:DD105=V27)*DB3:DB105)+SUMPRODUCT((DA3:DA105=V26)*(DD3:DD105=V27)*DB3:DB105)</f>
        <v>0</v>
      </c>
      <c r="AB27" s="297">
        <f>Z27-AA27+1000</f>
        <v>1000</v>
      </c>
      <c r="AC27" s="297">
        <f t="shared" si="36"/>
        <v>0</v>
      </c>
      <c r="AD27" s="297">
        <f>IF(V27&lt;&gt;"",VLOOKUP(V27,C4:I52,7,FALSE),"")</f>
        <v>1000</v>
      </c>
      <c r="AE27" s="297">
        <f>IF(V27&lt;&gt;"",VLOOKUP(V27,C4:I52,5,FALSE),"")</f>
        <v>0</v>
      </c>
      <c r="AF27" s="297">
        <f>IF(V27&lt;&gt;"",VLOOKUP(V27,C4:K52,9,FALSE),"")</f>
        <v>-125</v>
      </c>
      <c r="AG27" s="297">
        <f t="shared" si="37"/>
        <v>0</v>
      </c>
      <c r="AH27" s="297">
        <f>IF(V27&lt;&gt;"",RANK(AG27,AG25:AG29),"")</f>
        <v>1</v>
      </c>
      <c r="AI27" s="297">
        <f>IF(V27&lt;&gt;"",SUMPRODUCT((AG25:AG29=AG27)*(AB25:AB29&gt;AB27)),"")</f>
        <v>0</v>
      </c>
      <c r="AJ27" s="297">
        <f>IF(V27&lt;&gt;"",SUMPRODUCT((AG25:AG29=AG27)*(AB25:AB29=AB27)*(Z25:Z29&gt;Z27)),"")</f>
        <v>0</v>
      </c>
      <c r="AK27" s="297">
        <f>IF(V27&lt;&gt;"",SUMPRODUCT((AG25:AG29=AG27)*(AB25:AB29=AB27)*(Z25:Z29=Z27)*(AD25:AD29&gt;AD27)),"")</f>
        <v>0</v>
      </c>
      <c r="AL27" s="297">
        <f>IF(V27&lt;&gt;"",SUMPRODUCT((AG25:AG29=AG27)*(AB25:AB29=AB27)*(Z25:Z29=Z27)*(AD25:AD29=AD27)*(AE25:AE29&gt;AE27)),"")</f>
        <v>0</v>
      </c>
      <c r="AM27" s="297">
        <f>IF(V27&lt;&gt;"",SUMPRODUCT((AG25:AG29=AG27)*(AB25:AB29=AB27)*(Z25:Z29=Z27)*(AD25:AD29=AD27)*(AE25:AE29=AE27)*(AF25:AF29&gt;AF27)),"")</f>
        <v>1</v>
      </c>
      <c r="AN27" s="297">
        <f>IF(V27&lt;&gt;"",IF(SUM(X25:X28)=12,SUM(AH27:AM27),IF(AN106&lt;&gt;"",IF(U103=3,AN106,AN106+U103),SUM(AH27:AM27))),"")</f>
        <v>2</v>
      </c>
      <c r="AO27" s="297" t="str">
        <f>IF(V27&lt;&gt;"",INDEX(V25:V29,MATCH(3,AN25:AN29,0),0),"")</f>
        <v>Australia</v>
      </c>
      <c r="AP27" s="297" t="str">
        <f>IF(R26&lt;&gt;"",R26,"")</f>
        <v/>
      </c>
      <c r="AQ27" s="297">
        <f>SUMPRODUCT((DA3:DA105=AP27)*(DD3:DD105=AP28)*(DE3:DE105="W"))+SUMPRODUCT((DA3:DA105=AP27)*(DD3:DD105=AP29)*(DE3:DE105="W"))+SUMPRODUCT((DA3:DA105=AP27)*(DD3:DD105=AP26)*(DE3:DE105="W"))+SUMPRODUCT((DA3:DA105=AP28)*(DD3:DD105=AP27)*(DF3:DF105="W"))+SUMPRODUCT((DA3:DA105=AP29)*(DD3:DD105=AP27)*(DF3:DF105="W"))+SUMPRODUCT((DA3:DA105=AP26)*(DD3:DD105=AP27)*(DF3:DF105="W"))</f>
        <v>0</v>
      </c>
      <c r="AR27" s="297">
        <f>SUMPRODUCT((DA3:DA105=AP27)*(DD3:DD105=AP28)*(DE3:DE105="D"))+SUMPRODUCT((DA3:DA105=AP27)*(DD3:DD105=AP29)*(DE3:DE105="D"))+SUMPRODUCT((DA3:DA105=AP27)*(DD3:DD105=AP26)*(DE3:DE105="D"))+SUMPRODUCT((DA3:DA105=AP28)*(DD3:DD105=AP27)*(DE3:DE105="D"))+SUMPRODUCT((DA3:DA105=AP29)*(DD3:DD105=AP27)*(DE3:DE105="D"))+SUMPRODUCT((DA3:DA105=AP26)*(DD3:DD105=AP27)*(DE3:DE105="D"))</f>
        <v>0</v>
      </c>
      <c r="AS27" s="297">
        <f>SUMPRODUCT((DA3:DA105=AP27)*(DD3:DD105=AP28)*(DE3:DE105="L"))+SUMPRODUCT((DA3:DA105=AP27)*(DD3:DD105=AP29)*(DE3:DE105="L"))+SUMPRODUCT((DA3:DA105=AP27)*(DD3:DD105=AP26)*(DE3:DE105="L"))+SUMPRODUCT((DA3:DA105=AP28)*(DD3:DD105=AP27)*(DF3:DF105="L"))+SUMPRODUCT((DA3:DA105=AP29)*(DD3:DD105=AP27)*(DF3:DF105="L"))+SUMPRODUCT((DA3:DA105=AP26)*(DD3:DD105=AP27)*(DF3:DF105="L"))</f>
        <v>0</v>
      </c>
      <c r="AT27" s="297">
        <f>SUMPRODUCT((DA3:DA105=AP27)*(DD3:DD105=AP28)*DB3:DB105)+SUMPRODUCT((DA3:DA105=AP27)*(DD3:DD105=AP29)*DB3:DB105)+SUMPRODUCT((DA3:DA105=AP27)*(DD3:DD105=AP25)*DB3:DB105)+SUMPRODUCT((DA3:DA105=AP27)*(DD3:DD105=AP26)*DB3:DB105)+SUMPRODUCT((DA3:DA105=AP28)*(DD3:DD105=AP27)*DC3:DC105)+SUMPRODUCT((DA3:DA105=AP29)*(DD3:DD105=AP27)*DC3:DC105)+SUMPRODUCT((DA3:DA105=AP25)*(DD3:DD105=AP27)*DC3:DC105)+SUMPRODUCT((DA3:DA105=AP26)*(DD3:DD105=AP27)*DC3:DC105)</f>
        <v>0</v>
      </c>
      <c r="AU27" s="297">
        <f>SUMPRODUCT((DA3:DA105=AP27)*(DD3:DD105=AP28)*DC3:DC105)+SUMPRODUCT((DA3:DA105=AP27)*(DD3:DD105=AP29)*DC3:DC105)+SUMPRODUCT((DA3:DA105=AP27)*(DD3:DD105=AP25)*DC3:DC105)+SUMPRODUCT((DA3:DA105=AP27)*(DD3:DD105=AP26)*DC3:DC105)+SUMPRODUCT((DA3:DA105=AP28)*(DD3:DD105=AP27)*DB3:DB105)+SUMPRODUCT((DA3:DA105=AP29)*(DD3:DD105=AP27)*DB3:DB105)+SUMPRODUCT((DA3:DA105=AP25)*(DD3:DD105=AP27)*DB3:DB105)+SUMPRODUCT((DA3:DA105=AP26)*(DD3:DD105=AP27)*DB3:DB105)</f>
        <v>0</v>
      </c>
      <c r="AV27" s="297">
        <f>AT27-AU27+1000</f>
        <v>1000</v>
      </c>
      <c r="AW27" s="297" t="str">
        <f t="shared" si="39"/>
        <v/>
      </c>
      <c r="AX27" s="297" t="str">
        <f>IF(AP27&lt;&gt;"",VLOOKUP(AP27,C4:I52,7,FALSE),"")</f>
        <v/>
      </c>
      <c r="AY27" s="297" t="str">
        <f>IF(AP27&lt;&gt;"",VLOOKUP(AP27,C4:I52,5,FALSE),"")</f>
        <v/>
      </c>
      <c r="AZ27" s="297" t="str">
        <f>IF(AP27&lt;&gt;"",VLOOKUP(AP27,C4:K52,9,FALSE),"")</f>
        <v/>
      </c>
      <c r="BA27" s="297" t="str">
        <f t="shared" si="40"/>
        <v/>
      </c>
      <c r="BB27" s="297" t="str">
        <f>IF(AP27&lt;&gt;"",RANK(BA27,BA25:BA29),"")</f>
        <v/>
      </c>
      <c r="BC27" s="297" t="str">
        <f>IF(AP27&lt;&gt;"",SUMPRODUCT((BA25:BA29=BA27)*(AV25:AV29&gt;AV27)),"")</f>
        <v/>
      </c>
      <c r="BD27" s="297" t="str">
        <f>IF(AP27&lt;&gt;"",SUMPRODUCT((BA25:BA29=BA27)*(AV25:AV29=AV27)*(AT25:AT29&gt;AT27)),"")</f>
        <v/>
      </c>
      <c r="BE27" s="297" t="str">
        <f>IF(AP27&lt;&gt;"",SUMPRODUCT((BA25:BA29=BA27)*(AV25:AV29=AV27)*(AT25:AT29=AT27)*(AX25:AX29&gt;AX27)),"")</f>
        <v/>
      </c>
      <c r="BF27" s="297" t="str">
        <f>IF(AP27&lt;&gt;"",SUMPRODUCT((BA25:BA29=BA27)*(AV25:AV29=AV27)*(AT25:AT29=AT27)*(AX25:AX29=AX27)*(AY25:AY29&gt;AY27)),"")</f>
        <v/>
      </c>
      <c r="BG27" s="297" t="str">
        <f>IF(AP27&lt;&gt;"",SUMPRODUCT((BA25:BA29=BA27)*(AV25:AV29=AV27)*(AT25:AT29=AT27)*(AX25:AX29=AX27)*(AY25:AY29=AY27)*(AZ25:AZ29&gt;AZ27)),"")</f>
        <v/>
      </c>
      <c r="BH27" s="297" t="str">
        <f>IF(AP27&lt;&gt;"",IF(BH106&lt;&gt;"",IF(AO103=3,BH106,BH106+AO103),SUM(BB27:BG27)+1),"")</f>
        <v/>
      </c>
      <c r="BI27" s="297" t="str">
        <f>IF(AP27&lt;&gt;"",INDEX(AP26:AP29,MATCH(3,BH26:BH29,0),0),"")</f>
        <v/>
      </c>
      <c r="BJ27" s="297" t="str">
        <f>IF(S25&lt;&gt;"",S25,"")</f>
        <v/>
      </c>
      <c r="BK27" s="297">
        <f>SUMPRODUCT((DA3:DA105=BJ27)*(DD3:DD105=BJ28)*(DE3:DE105="W"))+SUMPRODUCT((DA3:DA105=BJ27)*(DD3:DD105=BJ29)*(DE3:DE105="W"))+SUMPRODUCT((DA3:DA105=BJ27)*(DD3:DD105=BJ30)*(DE3:DE105="W"))+SUMPRODUCT((DA3:DA105=BJ28)*(DD3:DD105=BJ27)*(DF3:DF105="W"))+SUMPRODUCT((DA3:DA105=BJ29)*(DD3:DD105=BJ27)*(DF3:DF105="W"))+SUMPRODUCT((DA3:DA105=BJ30)*(DD3:DD105=BJ27)*(DF3:DF105="W"))</f>
        <v>0</v>
      </c>
      <c r="BL27" s="297">
        <f>SUMPRODUCT((DA3:DA105=BJ27)*(DD3:DD105=BJ28)*(DE3:DE105="D"))+SUMPRODUCT((DA3:DA105=BJ27)*(DD3:DD105=BJ29)*(DE3:DE105="D"))+SUMPRODUCT((DA3:DA105=BJ27)*(DD3:DD105=BJ30)*(DE3:DE105="D"))+SUMPRODUCT((DA3:DA105=BJ28)*(DD3:DD105=BJ27)*(DE3:DE105="D"))+SUMPRODUCT((DA3:DA105=BJ29)*(DD3:DD105=BJ27)*(DE3:DE105="D"))+SUMPRODUCT((DA3:DA105=BJ30)*(DD3:DD105=BJ27)*(DE3:DE105="D"))</f>
        <v>0</v>
      </c>
      <c r="BM27" s="297">
        <f>SUMPRODUCT((DA3:DA105=BJ27)*(DD3:DD105=BJ28)*(DE3:DE105="L"))+SUMPRODUCT((DA3:DA105=BJ27)*(DD3:DD105=BJ29)*(DE3:DE105="L"))+SUMPRODUCT((DA3:DA105=BJ27)*(DD3:DD105=BJ30)*(DE3:DE105="L"))+SUMPRODUCT((DA3:DA105=BJ28)*(DD3:DD105=BJ27)*(DF3:DF105="L"))+SUMPRODUCT((DA3:DA105=BJ29)*(DD3:DD105=BJ27)*(DF3:DF105="L"))+SUMPRODUCT((DA3:DA105=BJ30)*(DD3:DD105=BJ27)*(DF3:DF105="L"))</f>
        <v>0</v>
      </c>
      <c r="BN27" s="297">
        <f>SUMPRODUCT((DA3:DA105=BJ27)*(DD3:DD105=BJ28)*DB3:DB105)+SUMPRODUCT((DA3:DA105=BJ27)*(DD3:DD105=BJ29)*DB3:DB105)+SUMPRODUCT((DA3:DA105=BJ27)*(DD3:DD105=BJ25)*DB3:DB105)+SUMPRODUCT((DA3:DA105=BJ27)*(DD3:DD105=BJ26)*DB3:DB105)+SUMPRODUCT((DA3:DA105=BJ28)*(DD3:DD105=BJ27)*DC3:DC105)+SUMPRODUCT((DA3:DA105=BJ29)*(DD3:DD105=BJ27)*DC3:DC105)+SUMPRODUCT((DA3:DA105=BJ25)*(DD3:DD105=BJ27)*DC3:DC105)+SUMPRODUCT((DA3:DA105=BJ26)*(DD3:DD105=BJ27)*DC3:DC105)</f>
        <v>0</v>
      </c>
      <c r="BO27" s="297">
        <f>SUMPRODUCT((DA3:DA105=BJ27)*(DD3:DD105=BJ28)*DC3:DC105)+SUMPRODUCT((DA3:DA105=BJ27)*(DD3:DD105=BJ29)*DC3:DC105)+SUMPRODUCT((DA3:DA105=BJ27)*(DD3:DD105=BJ25)*DC3:DC105)+SUMPRODUCT((DA3:DA105=BJ27)*(DD3:DD105=BJ26)*DC3:DC105)+SUMPRODUCT((DA3:DA105=BJ28)*(DD3:DD105=BJ27)*DB3:DB105)+SUMPRODUCT((DA3:DA105=BJ29)*(DD3:DD105=BJ27)*DB3:DB105)+SUMPRODUCT((DA3:DA105=BJ25)*(DD3:DD105=BJ27)*DB3:DB105)+SUMPRODUCT((DA3:DA105=BJ26)*(DD3:DD105=BJ27)*DB3:DB105)</f>
        <v>0</v>
      </c>
      <c r="BP27" s="297">
        <f>BN27-BO27+1000</f>
        <v>1000</v>
      </c>
      <c r="BQ27" s="297" t="str">
        <f>IF(BJ27&lt;&gt;"",BK27*3+BL27*1,"")</f>
        <v/>
      </c>
      <c r="BR27" s="297" t="str">
        <f>IF(BJ27&lt;&gt;"",VLOOKUP(BJ27,C4:I52,7,FALSE),"")</f>
        <v/>
      </c>
      <c r="BS27" s="297" t="str">
        <f>IF(BJ27&lt;&gt;"",VLOOKUP(BJ27,C4:I52,5,FALSE),"")</f>
        <v/>
      </c>
      <c r="BT27" s="297" t="str">
        <f>IF(BJ27&lt;&gt;"",VLOOKUP(BJ27,C4:K52,9,FALSE),"")</f>
        <v/>
      </c>
      <c r="BU27" s="297" t="str">
        <f t="shared" ref="BU27:BU28" si="41">BQ27</f>
        <v/>
      </c>
      <c r="BV27" s="297" t="str">
        <f>IF(BJ27&lt;&gt;"",RANK(BU27,BU25:BU29),"")</f>
        <v/>
      </c>
      <c r="BW27" s="297" t="str">
        <f>IF(BJ27&lt;&gt;"",SUMPRODUCT((BU25:BU29=BU27)*(BP25:BP29&gt;BP27)),"")</f>
        <v/>
      </c>
      <c r="BX27" s="297" t="str">
        <f>IF(BJ27&lt;&gt;"",SUMPRODUCT((BU25:BU29=BU27)*(BP25:BP29=BP27)*(BN25:BN29&gt;BN27)),"")</f>
        <v/>
      </c>
      <c r="BY27" s="297" t="str">
        <f>IF(BJ27&lt;&gt;"",SUMPRODUCT((BU25:BU29=BU27)*(BP25:BP29=BP27)*(BN25:BN29=BN27)*(BR25:BR29&gt;BR27)),"")</f>
        <v/>
      </c>
      <c r="BZ27" s="297" t="str">
        <f>IF(BJ27&lt;&gt;"",SUMPRODUCT((BU25:BU29=BU27)*(BP25:BP29=BP27)*(BN25:BN29=BN27)*(BR25:BR29=BR27)*(BS25:BS29&gt;BS27)),"")</f>
        <v/>
      </c>
      <c r="CA27" s="297" t="str">
        <f>IF(BJ27&lt;&gt;"",SUMPRODUCT((BU25:BU29=BU27)*(BP25:BP29=BP27)*(BN25:BN29=BN27)*(BR25:BR29=BR27)*(BS25:BS29=BS27)*(BT25:BT29&gt;BT27)),"")</f>
        <v/>
      </c>
      <c r="CB27" s="297" t="str">
        <f>IF(BJ27&lt;&gt;"",SUM(BV27:CA27)+2,"")</f>
        <v/>
      </c>
      <c r="CC27" s="297" t="str">
        <f>IF(BJ27&lt;&gt;"",INDEX(BJ27:BJ29,MATCH(3,CB27:CB29,0),0),"")</f>
        <v/>
      </c>
      <c r="CX27" s="297" t="str">
        <f>IF(CC27&lt;&gt;"",CC27,IF(BI27&lt;&gt;"",BI27,IF(AO27&lt;&gt;"",AO27,O27)))</f>
        <v>Australia</v>
      </c>
      <c r="CY27" s="297">
        <v>3</v>
      </c>
      <c r="CZ27" s="297">
        <v>25</v>
      </c>
      <c r="DA27" s="300" t="str">
        <f>Matches!F32</f>
        <v>Czechia</v>
      </c>
      <c r="DB27" s="300">
        <f>IF(DA2&lt;&gt;"",IF(AND(Matches!H32&lt;&gt;"",Matches!I32&lt;&gt;""),Matches!H32,0),"")</f>
        <v>0</v>
      </c>
      <c r="DC27" s="300">
        <f>IF(DA2&lt;&gt;"",IF(AND(Matches!H32&lt;&gt;"",Matches!I32&lt;&gt;""),Matches!I32,0),"")</f>
        <v>0</v>
      </c>
      <c r="DD27" s="300" t="str">
        <f>Matches!K32</f>
        <v>South Africa</v>
      </c>
      <c r="DE27" s="300" t="str">
        <f>IF(AND(Matches!H32&lt;&gt;"",Matches!I32&lt;&gt;""),IF(DB27&gt;DC27,"W",IF(DB27=DC27,"D","L")),"")</f>
        <v/>
      </c>
      <c r="DF27" s="300" t="str">
        <f t="shared" si="0"/>
        <v/>
      </c>
      <c r="HH27" s="300"/>
      <c r="HI27" s="300"/>
      <c r="HJ27" s="300"/>
      <c r="HK27" s="300"/>
      <c r="HL27" s="300"/>
      <c r="HM27" s="300"/>
      <c r="LO27" s="300"/>
      <c r="LP27" s="300"/>
      <c r="LQ27" s="300"/>
      <c r="LR27" s="300"/>
      <c r="LS27" s="300"/>
      <c r="LT27" s="300"/>
      <c r="PV27" s="300"/>
      <c r="PW27" s="300"/>
      <c r="PX27" s="300"/>
      <c r="PY27" s="300"/>
      <c r="PZ27" s="300"/>
      <c r="QA27" s="300"/>
      <c r="UC27" s="300"/>
      <c r="UD27" s="300"/>
      <c r="UE27" s="300"/>
      <c r="UF27" s="300"/>
      <c r="UG27" s="300"/>
      <c r="UH27" s="300"/>
      <c r="YJ27" s="300"/>
      <c r="YK27" s="300"/>
      <c r="YL27" s="300"/>
      <c r="YM27" s="300"/>
      <c r="YN27" s="300"/>
      <c r="YO27" s="300"/>
      <c r="ACQ27" s="300"/>
      <c r="ACR27" s="300"/>
      <c r="ACS27" s="300"/>
      <c r="ACT27" s="300"/>
      <c r="ACU27" s="300"/>
      <c r="ACV27" s="300"/>
      <c r="AGX27" s="300"/>
      <c r="AGY27" s="300"/>
      <c r="AGZ27" s="300"/>
      <c r="AHA27" s="300"/>
      <c r="AHB27" s="300"/>
      <c r="AHC27" s="300"/>
      <c r="ALE27" s="300"/>
      <c r="ALF27" s="300"/>
      <c r="ALG27" s="300"/>
      <c r="ALH27" s="300"/>
      <c r="ALI27" s="300"/>
      <c r="ALJ27" s="300"/>
      <c r="APL27" s="300"/>
      <c r="APM27" s="300"/>
      <c r="APN27" s="300"/>
      <c r="APO27" s="300"/>
      <c r="APP27" s="300"/>
      <c r="APQ27" s="300"/>
      <c r="ATS27" s="300"/>
      <c r="ATT27" s="300"/>
      <c r="ATU27" s="300"/>
      <c r="ATV27" s="300"/>
      <c r="ATW27" s="300"/>
      <c r="ATX27" s="300"/>
      <c r="AXZ27" s="300"/>
      <c r="AYA27" s="300"/>
      <c r="AYB27" s="300"/>
      <c r="AYC27" s="300"/>
      <c r="AYD27" s="300"/>
      <c r="AYE27" s="300"/>
      <c r="BCG27" s="300"/>
      <c r="BCH27" s="300"/>
      <c r="BCI27" s="300"/>
      <c r="BCJ27" s="300"/>
      <c r="BCK27" s="300"/>
      <c r="BCL27" s="300"/>
      <c r="BGN27" s="300"/>
      <c r="BGO27" s="300"/>
      <c r="BGP27" s="300"/>
      <c r="BGQ27" s="300"/>
      <c r="BGR27" s="300"/>
      <c r="BGS27" s="300"/>
      <c r="BKU27" s="300"/>
      <c r="BKV27" s="300"/>
      <c r="BKW27" s="300"/>
      <c r="BKX27" s="300"/>
      <c r="BKY27" s="300"/>
      <c r="BKZ27" s="300"/>
      <c r="BPB27" s="300"/>
      <c r="BPC27" s="300"/>
      <c r="BPD27" s="300"/>
      <c r="BPE27" s="300"/>
      <c r="BPF27" s="300"/>
      <c r="BPG27" s="300"/>
      <c r="BTI27" s="300"/>
      <c r="BTJ27" s="300"/>
      <c r="BTK27" s="300"/>
      <c r="BTL27" s="300"/>
      <c r="BTM27" s="300"/>
      <c r="BTN27" s="300"/>
      <c r="BXP27" s="300"/>
      <c r="BXQ27" s="300"/>
      <c r="BXR27" s="300"/>
      <c r="BXS27" s="300"/>
      <c r="BXT27" s="300"/>
      <c r="BXU27" s="300"/>
      <c r="CBW27" s="300"/>
      <c r="CBX27" s="300"/>
      <c r="CBY27" s="300"/>
      <c r="CBZ27" s="300"/>
      <c r="CCA27" s="300"/>
      <c r="CCB27" s="300"/>
      <c r="CGD27" s="300"/>
      <c r="CGE27" s="300"/>
      <c r="CGF27" s="300"/>
      <c r="CGG27" s="300"/>
      <c r="CGH27" s="300"/>
      <c r="CGI27" s="300"/>
      <c r="CKK27" s="300"/>
      <c r="CKL27" s="300"/>
      <c r="CKM27" s="300"/>
      <c r="CKN27" s="300"/>
      <c r="CKO27" s="300"/>
      <c r="CKP27" s="300"/>
      <c r="COR27" s="300"/>
      <c r="COS27" s="300"/>
      <c r="COT27" s="300"/>
      <c r="COU27" s="300"/>
      <c r="COV27" s="300"/>
      <c r="COW27" s="300"/>
      <c r="CSY27" s="300"/>
      <c r="CSZ27" s="300"/>
      <c r="CTA27" s="300"/>
      <c r="CTB27" s="300"/>
      <c r="CTC27" s="300"/>
      <c r="CTD27" s="300"/>
      <c r="CXF27" s="300"/>
      <c r="CXG27" s="300"/>
      <c r="CXH27" s="300"/>
      <c r="CXI27" s="300"/>
      <c r="CXJ27" s="300"/>
      <c r="CXK27" s="300"/>
      <c r="DBM27" s="300"/>
      <c r="DBN27" s="300"/>
      <c r="DBO27" s="300"/>
      <c r="DBP27" s="300"/>
      <c r="DBQ27" s="300"/>
      <c r="DBR27" s="300"/>
      <c r="DFT27" s="300"/>
      <c r="DFU27" s="300"/>
      <c r="DFV27" s="300"/>
      <c r="DFW27" s="300"/>
      <c r="DFX27" s="300"/>
      <c r="DFY27" s="300"/>
      <c r="DKA27" s="300"/>
      <c r="DKB27" s="300"/>
      <c r="DKC27" s="300"/>
      <c r="DKD27" s="300"/>
      <c r="DKE27" s="300"/>
      <c r="DKF27" s="300"/>
      <c r="DOH27" s="300"/>
      <c r="DOI27" s="300"/>
      <c r="DOJ27" s="300"/>
      <c r="DOK27" s="300"/>
      <c r="DOL27" s="300"/>
      <c r="DOM27" s="300"/>
      <c r="DSO27" s="300"/>
      <c r="DSP27" s="300"/>
      <c r="DSQ27" s="300"/>
      <c r="DSR27" s="300"/>
      <c r="DSS27" s="300"/>
      <c r="DST27" s="300"/>
      <c r="DWV27" s="300"/>
      <c r="DWW27" s="300"/>
      <c r="DWX27" s="300"/>
      <c r="DWY27" s="300"/>
      <c r="DWZ27" s="300"/>
      <c r="DXA27" s="300"/>
      <c r="EBC27" s="300"/>
      <c r="EBD27" s="300"/>
      <c r="EBE27" s="300"/>
      <c r="EBF27" s="300"/>
      <c r="EBG27" s="300"/>
      <c r="EBH27" s="300"/>
      <c r="EFJ27" s="300"/>
      <c r="EFK27" s="300"/>
      <c r="EFL27" s="300"/>
      <c r="EFM27" s="300"/>
      <c r="EFN27" s="300"/>
      <c r="EFO27" s="300"/>
      <c r="EJQ27" s="300"/>
      <c r="EJR27" s="300"/>
      <c r="EJS27" s="300"/>
      <c r="EJT27" s="300"/>
      <c r="EJU27" s="300"/>
      <c r="EJV27" s="300"/>
      <c r="ENX27" s="300"/>
      <c r="ENY27" s="300"/>
      <c r="ENZ27" s="300"/>
      <c r="EOA27" s="300"/>
      <c r="EOB27" s="300"/>
      <c r="EOC27" s="300"/>
      <c r="ESE27" s="300"/>
      <c r="ESF27" s="300"/>
      <c r="ESG27" s="300"/>
      <c r="ESH27" s="300"/>
      <c r="ESI27" s="300"/>
      <c r="ESJ27" s="300"/>
      <c r="EWL27" s="300"/>
      <c r="EWM27" s="300"/>
      <c r="EWN27" s="300"/>
      <c r="EWO27" s="300"/>
      <c r="EWP27" s="300"/>
      <c r="EWQ27" s="300"/>
      <c r="FAS27" s="300"/>
      <c r="FAT27" s="300"/>
      <c r="FAU27" s="300"/>
      <c r="FAV27" s="300"/>
      <c r="FAW27" s="300"/>
      <c r="FAX27" s="300"/>
      <c r="FEZ27" s="300"/>
      <c r="FFA27" s="300"/>
      <c r="FFB27" s="300"/>
      <c r="FFC27" s="300"/>
      <c r="FFD27" s="300"/>
      <c r="FFE27" s="300"/>
      <c r="FJG27" s="300"/>
      <c r="FJH27" s="300"/>
      <c r="FJI27" s="300"/>
      <c r="FJJ27" s="300"/>
      <c r="FJK27" s="300"/>
      <c r="FJL27" s="300"/>
      <c r="FNN27" s="300"/>
      <c r="FNO27" s="300"/>
      <c r="FNP27" s="300"/>
      <c r="FNQ27" s="300"/>
      <c r="FNR27" s="300"/>
      <c r="FNS27" s="300"/>
      <c r="FRU27" s="300"/>
      <c r="FRV27" s="300"/>
      <c r="FRW27" s="300"/>
      <c r="FRX27" s="300"/>
      <c r="FRY27" s="300"/>
      <c r="FRZ27" s="300"/>
      <c r="FWB27" s="300"/>
      <c r="FWC27" s="300"/>
      <c r="FWD27" s="300"/>
      <c r="FWE27" s="300"/>
      <c r="FWF27" s="300"/>
      <c r="FWG27" s="300"/>
      <c r="GAI27" s="300"/>
      <c r="GAJ27" s="300"/>
      <c r="GAK27" s="300"/>
      <c r="GAL27" s="300"/>
      <c r="GAM27" s="300"/>
      <c r="GAN27" s="300"/>
      <c r="GEP27" s="300"/>
      <c r="GEQ27" s="300"/>
      <c r="GER27" s="300"/>
      <c r="GES27" s="300"/>
      <c r="GET27" s="300"/>
      <c r="GEU27" s="300"/>
      <c r="GIW27" s="300"/>
      <c r="GIX27" s="300"/>
      <c r="GIY27" s="300"/>
      <c r="GIZ27" s="300"/>
      <c r="GJA27" s="300"/>
      <c r="GJB27" s="300"/>
      <c r="GND27" s="300"/>
      <c r="GNE27" s="300"/>
      <c r="GNF27" s="300"/>
      <c r="GNG27" s="300"/>
      <c r="GNH27" s="300"/>
      <c r="GNI27" s="300"/>
      <c r="GRK27" s="300"/>
      <c r="GRL27" s="300"/>
      <c r="GRM27" s="300"/>
      <c r="GRN27" s="300"/>
      <c r="GRO27" s="300"/>
      <c r="GRP27" s="300"/>
      <c r="GVR27" s="300"/>
      <c r="GVS27" s="300"/>
      <c r="GVT27" s="300"/>
      <c r="GVU27" s="300"/>
      <c r="GVV27" s="300"/>
      <c r="GVW27" s="300"/>
      <c r="GZY27" s="300"/>
      <c r="GZZ27" s="300"/>
      <c r="HAA27" s="300"/>
      <c r="HAB27" s="300"/>
      <c r="HAC27" s="300"/>
      <c r="HAD27" s="300"/>
      <c r="HEF27" s="300"/>
      <c r="HEG27" s="300"/>
      <c r="HEH27" s="300"/>
      <c r="HEI27" s="300"/>
      <c r="HEJ27" s="300"/>
      <c r="HEK27" s="300"/>
      <c r="HIM27" s="300"/>
      <c r="HIN27" s="300"/>
      <c r="HIO27" s="300"/>
      <c r="HIP27" s="300"/>
      <c r="HIQ27" s="300"/>
      <c r="HIR27" s="300"/>
      <c r="HMT27" s="300"/>
      <c r="HMU27" s="300"/>
      <c r="HMV27" s="300"/>
      <c r="HMW27" s="300"/>
      <c r="HMX27" s="300"/>
      <c r="HMY27" s="300"/>
      <c r="HRA27" s="300"/>
      <c r="HRB27" s="300"/>
      <c r="HRC27" s="300"/>
      <c r="HRD27" s="300"/>
      <c r="HRE27" s="300"/>
      <c r="HRF27" s="300"/>
      <c r="HVH27" s="300"/>
      <c r="HVI27" s="300"/>
      <c r="HVJ27" s="300"/>
      <c r="HVK27" s="300"/>
      <c r="HVL27" s="300"/>
      <c r="HVM27" s="300"/>
      <c r="HZO27" s="300"/>
      <c r="HZP27" s="300"/>
      <c r="HZQ27" s="300"/>
      <c r="HZR27" s="300"/>
      <c r="HZS27" s="300"/>
      <c r="HZT27" s="300"/>
      <c r="IDV27" s="300"/>
      <c r="IDW27" s="300"/>
      <c r="IDX27" s="300"/>
      <c r="IDY27" s="300"/>
      <c r="IDZ27" s="300"/>
      <c r="IEA27" s="300"/>
      <c r="IIC27" s="300"/>
      <c r="IID27" s="300"/>
      <c r="IIE27" s="300"/>
      <c r="IIF27" s="300"/>
      <c r="IIG27" s="300"/>
      <c r="IIH27" s="300"/>
      <c r="IMJ27" s="300"/>
      <c r="IMK27" s="300"/>
      <c r="IML27" s="300"/>
      <c r="IMM27" s="300"/>
      <c r="IMN27" s="300"/>
      <c r="IMO27" s="300"/>
      <c r="IQQ27" s="300"/>
      <c r="IQR27" s="300"/>
      <c r="IQS27" s="300"/>
      <c r="IQT27" s="300"/>
      <c r="IQU27" s="300"/>
      <c r="IQV27" s="300"/>
      <c r="IUX27" s="300"/>
      <c r="IUY27" s="300"/>
      <c r="IUZ27" s="300"/>
      <c r="IVA27" s="300"/>
      <c r="IVB27" s="300"/>
      <c r="IVC27" s="300"/>
      <c r="IZE27" s="300"/>
      <c r="IZF27" s="300"/>
      <c r="IZG27" s="300"/>
      <c r="IZH27" s="300"/>
      <c r="IZI27" s="300"/>
      <c r="IZJ27" s="300"/>
      <c r="JDL27" s="300"/>
      <c r="JDM27" s="300"/>
      <c r="JDN27" s="300"/>
      <c r="JDO27" s="300"/>
      <c r="JDP27" s="300"/>
      <c r="JDQ27" s="300"/>
      <c r="JHS27" s="300"/>
      <c r="JHT27" s="300"/>
      <c r="JHU27" s="300"/>
      <c r="JHV27" s="300"/>
      <c r="JHW27" s="300"/>
      <c r="JHX27" s="300"/>
      <c r="JLZ27" s="300"/>
      <c r="JMA27" s="300"/>
      <c r="JMB27" s="300"/>
      <c r="JMC27" s="300"/>
      <c r="JMD27" s="300"/>
      <c r="JME27" s="300"/>
      <c r="JQG27" s="300"/>
      <c r="JQH27" s="300"/>
      <c r="JQI27" s="300"/>
      <c r="JQJ27" s="300"/>
      <c r="JQK27" s="300"/>
      <c r="JQL27" s="300"/>
      <c r="JUN27" s="300"/>
      <c r="JUO27" s="300"/>
      <c r="JUP27" s="300"/>
      <c r="JUQ27" s="300"/>
      <c r="JUR27" s="300"/>
      <c r="JUS27" s="300"/>
      <c r="JYU27" s="300"/>
      <c r="JYV27" s="300"/>
      <c r="JYW27" s="300"/>
      <c r="JYX27" s="300"/>
      <c r="JYY27" s="300"/>
      <c r="JYZ27" s="300"/>
      <c r="KDB27" s="300"/>
      <c r="KDC27" s="300"/>
      <c r="KDD27" s="300"/>
      <c r="KDE27" s="300"/>
      <c r="KDF27" s="300"/>
      <c r="KDG27" s="300"/>
      <c r="KHI27" s="300"/>
      <c r="KHJ27" s="300"/>
      <c r="KHK27" s="300"/>
      <c r="KHL27" s="300"/>
      <c r="KHM27" s="300"/>
      <c r="KHN27" s="300"/>
      <c r="KLP27" s="300"/>
      <c r="KLQ27" s="300"/>
      <c r="KLR27" s="300"/>
      <c r="KLS27" s="300"/>
      <c r="KLT27" s="300"/>
      <c r="KLU27" s="300"/>
      <c r="KPW27" s="300"/>
      <c r="KPX27" s="300"/>
      <c r="KPY27" s="300"/>
      <c r="KPZ27" s="300"/>
      <c r="KQA27" s="300"/>
      <c r="KQB27" s="300"/>
      <c r="KUD27" s="300"/>
      <c r="KUE27" s="300"/>
      <c r="KUF27" s="300"/>
      <c r="KUG27" s="300"/>
      <c r="KUH27" s="300"/>
      <c r="KUI27" s="300"/>
      <c r="KYK27" s="300"/>
      <c r="KYL27" s="300"/>
      <c r="KYM27" s="300"/>
      <c r="KYN27" s="300"/>
      <c r="KYO27" s="300"/>
      <c r="KYP27" s="300"/>
      <c r="LCR27" s="300"/>
      <c r="LCS27" s="300"/>
      <c r="LCT27" s="300"/>
      <c r="LCU27" s="300"/>
      <c r="LCV27" s="300"/>
      <c r="LCW27" s="300"/>
      <c r="LGY27" s="300"/>
      <c r="LGZ27" s="300"/>
      <c r="LHA27" s="300"/>
      <c r="LHB27" s="300"/>
      <c r="LHC27" s="300"/>
      <c r="LHD27" s="300"/>
      <c r="LLF27" s="300"/>
      <c r="LLG27" s="300"/>
      <c r="LLH27" s="300"/>
      <c r="LLI27" s="300"/>
      <c r="LLJ27" s="300"/>
      <c r="LLK27" s="300"/>
      <c r="LPM27" s="300"/>
      <c r="LPN27" s="300"/>
      <c r="LPO27" s="300"/>
      <c r="LPP27" s="300"/>
      <c r="LPQ27" s="300"/>
      <c r="LPR27" s="300"/>
      <c r="LTT27" s="300"/>
      <c r="LTU27" s="300"/>
      <c r="LTV27" s="300"/>
      <c r="LTW27" s="300"/>
      <c r="LTX27" s="300"/>
      <c r="LTY27" s="300"/>
      <c r="LYA27" s="300"/>
      <c r="LYB27" s="300"/>
      <c r="LYC27" s="300"/>
      <c r="LYD27" s="300"/>
      <c r="LYE27" s="300"/>
      <c r="LYF27" s="300"/>
      <c r="MCH27" s="300"/>
      <c r="MCI27" s="300"/>
      <c r="MCJ27" s="300"/>
      <c r="MCK27" s="300"/>
      <c r="MCL27" s="300"/>
      <c r="MCM27" s="300"/>
      <c r="MGO27" s="300"/>
      <c r="MGP27" s="300"/>
      <c r="MGQ27" s="300"/>
      <c r="MGR27" s="300"/>
      <c r="MGS27" s="300"/>
      <c r="MGT27" s="300"/>
      <c r="MKV27" s="300"/>
      <c r="MKW27" s="300"/>
      <c r="MKX27" s="300"/>
      <c r="MKY27" s="300"/>
      <c r="MKZ27" s="300"/>
      <c r="MLA27" s="300"/>
      <c r="MPC27" s="300"/>
      <c r="MPD27" s="300"/>
      <c r="MPE27" s="300"/>
      <c r="MPF27" s="300"/>
      <c r="MPG27" s="300"/>
      <c r="MPH27" s="300"/>
      <c r="MTJ27" s="300"/>
      <c r="MTK27" s="300"/>
      <c r="MTL27" s="300"/>
      <c r="MTM27" s="300"/>
      <c r="MTN27" s="300"/>
      <c r="MTO27" s="300"/>
      <c r="MXQ27" s="300"/>
      <c r="MXR27" s="300"/>
      <c r="MXS27" s="300"/>
      <c r="MXT27" s="300"/>
      <c r="MXU27" s="300"/>
      <c r="MXV27" s="300"/>
      <c r="NBX27" s="300"/>
      <c r="NBY27" s="300"/>
      <c r="NBZ27" s="300"/>
      <c r="NCA27" s="300"/>
      <c r="NCB27" s="300"/>
      <c r="NCC27" s="300"/>
      <c r="NGE27" s="300"/>
      <c r="NGF27" s="300"/>
      <c r="NGG27" s="300"/>
      <c r="NGH27" s="300"/>
      <c r="NGI27" s="300"/>
      <c r="NGJ27" s="300"/>
      <c r="NKL27" s="300"/>
      <c r="NKM27" s="300"/>
      <c r="NKN27" s="300"/>
      <c r="NKO27" s="300"/>
      <c r="NKP27" s="300"/>
      <c r="NKQ27" s="300"/>
      <c r="NOS27" s="300"/>
      <c r="NOT27" s="300"/>
      <c r="NOU27" s="300"/>
      <c r="NOV27" s="300"/>
      <c r="NOW27" s="300"/>
      <c r="NOX27" s="300"/>
      <c r="NSZ27" s="300"/>
      <c r="NTA27" s="300"/>
      <c r="NTB27" s="300"/>
      <c r="NTC27" s="300"/>
      <c r="NTD27" s="300"/>
      <c r="NTE27" s="300"/>
      <c r="NXG27" s="300"/>
      <c r="NXH27" s="300"/>
      <c r="NXI27" s="300"/>
      <c r="NXJ27" s="300"/>
      <c r="NXK27" s="300"/>
      <c r="NXL27" s="300"/>
      <c r="OBN27" s="300"/>
      <c r="OBO27" s="300"/>
      <c r="OBP27" s="300"/>
      <c r="OBQ27" s="300"/>
      <c r="OBR27" s="300"/>
      <c r="OBS27" s="300"/>
      <c r="OFU27" s="300"/>
      <c r="OFV27" s="300"/>
      <c r="OFW27" s="300"/>
      <c r="OFX27" s="300"/>
      <c r="OFY27" s="300"/>
      <c r="OFZ27" s="300"/>
      <c r="OKB27" s="300"/>
      <c r="OKC27" s="300"/>
      <c r="OKD27" s="300"/>
      <c r="OKE27" s="300"/>
      <c r="OKF27" s="300"/>
      <c r="OKG27" s="300"/>
      <c r="OOI27" s="300"/>
      <c r="OOJ27" s="300"/>
      <c r="OOK27" s="300"/>
      <c r="OOL27" s="300"/>
      <c r="OOM27" s="300"/>
      <c r="OON27" s="300"/>
      <c r="OSP27" s="300"/>
      <c r="OSQ27" s="300"/>
      <c r="OSR27" s="300"/>
      <c r="OSS27" s="300"/>
      <c r="OST27" s="300"/>
      <c r="OSU27" s="300"/>
      <c r="OWW27" s="300"/>
      <c r="OWX27" s="300"/>
      <c r="OWY27" s="300"/>
      <c r="OWZ27" s="300"/>
      <c r="OXA27" s="300"/>
      <c r="OXB27" s="300"/>
      <c r="PBD27" s="300"/>
      <c r="PBE27" s="300"/>
      <c r="PBF27" s="300"/>
      <c r="PBG27" s="300"/>
      <c r="PBH27" s="300"/>
      <c r="PBI27" s="300"/>
      <c r="PFK27" s="300"/>
      <c r="PFL27" s="300"/>
      <c r="PFM27" s="300"/>
      <c r="PFN27" s="300"/>
      <c r="PFO27" s="300"/>
      <c r="PFP27" s="300"/>
      <c r="PJR27" s="300"/>
      <c r="PJS27" s="300"/>
      <c r="PJT27" s="300"/>
      <c r="PJU27" s="300"/>
      <c r="PJV27" s="300"/>
      <c r="PJW27" s="300"/>
      <c r="PNY27" s="300"/>
      <c r="PNZ27" s="300"/>
      <c r="POA27" s="300"/>
      <c r="POB27" s="300"/>
      <c r="POC27" s="300"/>
      <c r="POD27" s="300"/>
      <c r="PSF27" s="300"/>
      <c r="PSG27" s="300"/>
      <c r="PSH27" s="300"/>
      <c r="PSI27" s="300"/>
      <c r="PSJ27" s="300"/>
      <c r="PSK27" s="300"/>
    </row>
    <row r="28" spans="1:998 1104:1997 2103:2996 3102:3995 4101:5105 5211:6104 6210:7103 7209:8102 8208:9212 9318:10211 10317:11210 11316:11321" x14ac:dyDescent="0.25">
      <c r="A28" s="302">
        <f>Setup!E21+100</f>
        <v>125</v>
      </c>
      <c r="B28" s="297">
        <f>VLOOKUP(C28,CX25:CY29,2,FALSE)</f>
        <v>2</v>
      </c>
      <c r="C28" s="298" t="str">
        <f>Setup!D21</f>
        <v>Türkiye</v>
      </c>
      <c r="D28" s="297">
        <f>SUMPRODUCT((DA3:DA105=C28)*(DE3:DE105="W"))+SUMPRODUCT((DD3:DD105=C28)*(DF3:DF105="W"))</f>
        <v>0</v>
      </c>
      <c r="E28" s="297">
        <f>SUMPRODUCT((DA3:DA105=C28)*(DE3:DE105="D"))+SUMPRODUCT((DD3:DD105=C28)*(DF3:DF105="D"))</f>
        <v>0</v>
      </c>
      <c r="F28" s="297">
        <f>SUMPRODUCT((DA3:DA105=C28)*(DE3:DE105="L"))+SUMPRODUCT((DD3:DD105=C28)*(DF3:DF105="L"))</f>
        <v>0</v>
      </c>
      <c r="G28" s="297">
        <f>SUMIF(DA3:DA123,C28,DB3:DB123)+SUMIF(DD3:DD123,C28,DC3:DC123)</f>
        <v>0</v>
      </c>
      <c r="H28" s="297">
        <f>SUMIF(DD3:DD123,C28,DB3:DB123)+SUMIF(DA3:DA123,C28,DC3:DC123)</f>
        <v>0</v>
      </c>
      <c r="I28" s="297">
        <f t="shared" si="34"/>
        <v>1000</v>
      </c>
      <c r="J28" s="297">
        <f t="shared" si="35"/>
        <v>0</v>
      </c>
      <c r="K28" s="297">
        <f>IF(Setup!F21&lt;&gt;"",Setup!F21,-A28)</f>
        <v>-125</v>
      </c>
      <c r="L28" s="297">
        <f>IF(COUNTIF(J25:J29,4)&lt;&gt;4,RANK(J28,J25:J29),J107)</f>
        <v>1</v>
      </c>
      <c r="N28" s="297">
        <f>SUMPRODUCT((L25:L28=L28)*(K25:K28&lt;K28))+L28</f>
        <v>3</v>
      </c>
      <c r="O28" s="298" t="str">
        <f>INDEX(C25:C29,MATCH(4,N25:N29,0),0)</f>
        <v>USA</v>
      </c>
      <c r="P28" s="297">
        <f>INDEX(L25:L29,MATCH(O28,C25:C29,0),0)</f>
        <v>1</v>
      </c>
      <c r="Q28" s="297" t="str">
        <f>IF(AND(Q27&lt;&gt;"",P28=1),O28,"")</f>
        <v>USA</v>
      </c>
      <c r="R28" s="297" t="str">
        <f>IF(AND(R27&lt;&gt;"",P29=2),O29,"")</f>
        <v/>
      </c>
      <c r="V28" s="297" t="str">
        <f t="shared" si="38"/>
        <v>USA</v>
      </c>
      <c r="W28" s="297">
        <f>SUMPRODUCT((DA3:DA105=V28)*(DD3:DD105=V29)*(DE3:DE105="W"))+SUMPRODUCT((DA3:DA105=V28)*(DD3:DD105=V25)*(DE3:DE105="W"))+SUMPRODUCT((DA3:DA105=V28)*(DD3:DD105=V26)*(DE3:DE105="W"))+SUMPRODUCT((DA3:DA105=V28)*(DD3:DD105=V27)*(DE3:DE105="W"))+SUMPRODUCT((DA3:DA105=V29)*(DD3:DD105=V28)*(DF3:DF105="W"))+SUMPRODUCT((DA3:DA105=V25)*(DD3:DD105=V28)*(DF3:DF105="W"))+SUMPRODUCT((DA3:DA105=V26)*(DD3:DD105=V28)*(DF3:DF105="W"))+SUMPRODUCT((DA3:DA105=V27)*(DD3:DD105=V28)*(DF3:DF105="W"))</f>
        <v>0</v>
      </c>
      <c r="X28" s="297">
        <f>SUMPRODUCT((DA3:DA105=V28)*(DD3:DD105=V29)*(DE3:DE105="D"))+SUMPRODUCT((DA3:DA105=V28)*(DD3:DD105=V25)*(DE3:DE105="D"))+SUMPRODUCT((DA3:DA105=V28)*(DD3:DD105=V26)*(DE3:DE105="D"))+SUMPRODUCT((DA3:DA105=V28)*(DD3:DD105=V27)*(DE3:DE105="D"))+SUMPRODUCT((DA3:DA105=V29)*(DD3:DD105=V28)*(DE3:DE105="D"))+SUMPRODUCT((DA3:DA105=V25)*(DD3:DD105=V28)*(DE3:DE105="D"))+SUMPRODUCT((DA3:DA105=V26)*(DD3:DD105=V28)*(DE3:DE105="D"))+SUMPRODUCT((DA3:DA105=V27)*(DD3:DD105=V28)*(DE3:DE105="D"))</f>
        <v>0</v>
      </c>
      <c r="Y28" s="297">
        <f>SUMPRODUCT((DA3:DA105=V28)*(DD3:DD105=V29)*(DE3:DE105="L"))+SUMPRODUCT((DA3:DA105=V28)*(DD3:DD105=V25)*(DE3:DE105="L"))+SUMPRODUCT((DA3:DA105=V28)*(DD3:DD105=V26)*(DE3:DE105="L"))+SUMPRODUCT((DA3:DA105=V28)*(DD3:DD105=V27)*(DE3:DE105="L"))+SUMPRODUCT((DA3:DA105=V29)*(DD3:DD105=V28)*(DF3:DF105="L"))+SUMPRODUCT((DA3:DA105=V25)*(DD3:DD105=V28)*(DF3:DF105="L"))+SUMPRODUCT((DA3:DA105=V26)*(DD3:DD105=V28)*(DF3:DF105="L"))+SUMPRODUCT((DA3:DA105=V27)*(DD3:DD105=V28)*(DF3:DF105="L"))</f>
        <v>0</v>
      </c>
      <c r="Z28" s="297">
        <f>SUMPRODUCT((DA3:DA105=V28)*(DD3:DD105=V29)*DB3:DB105)+SUMPRODUCT((DA3:DA105=V28)*(DD3:DD105=V25)*DB3:DB105)+SUMPRODUCT((DA3:DA105=V28)*(DD3:DD105=V26)*DB3:DB105)+SUMPRODUCT((DA3:DA105=V28)*(DD3:DD105=V27)*DB3:DB105)+SUMPRODUCT((DA3:DA105=V29)*(DD3:DD105=V28)*DC3:DC105)+SUMPRODUCT((DA3:DA105=V25)*(DD3:DD105=V28)*DC3:DC105)+SUMPRODUCT((DA3:DA105=V26)*(DD3:DD105=V28)*DC3:DC105)+SUMPRODUCT((DA3:DA105=V27)*(DD3:DD105=V28)*DC3:DC105)</f>
        <v>0</v>
      </c>
      <c r="AA28" s="297">
        <f>SUMPRODUCT((DA3:DA105=V28)*(DD3:DD105=V29)*DC3:DC105)+SUMPRODUCT((DA3:DA105=V28)*(DD3:DD105=V25)*DC3:DC105)+SUMPRODUCT((DA3:DA105=V28)*(DD3:DD105=V26)*DC3:DC105)+SUMPRODUCT((DA3:DA105=V28)*(DD3:DD105=V27)*DC3:DC105)+SUMPRODUCT((DA3:DA105=V29)*(DD3:DD105=V28)*DB3:DB105)+SUMPRODUCT((DA3:DA105=V25)*(DD3:DD105=V28)*DB3:DB105)+SUMPRODUCT((DA3:DA105=V26)*(DD3:DD105=V28)*DB3:DB105)+SUMPRODUCT((DA3:DA105=V27)*(DD3:DD105=V28)*DB3:DB105)</f>
        <v>0</v>
      </c>
      <c r="AB28" s="297">
        <f>Z28-AA28+1000</f>
        <v>1000</v>
      </c>
      <c r="AC28" s="297">
        <f t="shared" si="36"/>
        <v>0</v>
      </c>
      <c r="AD28" s="297">
        <f>IF(V28&lt;&gt;"",VLOOKUP(V28,C4:I52,7,FALSE),"")</f>
        <v>1000</v>
      </c>
      <c r="AE28" s="297">
        <f>IF(V28&lt;&gt;"",VLOOKUP(V28,C4:I52,5,FALSE),"")</f>
        <v>0</v>
      </c>
      <c r="AF28" s="297">
        <f>IF(V28&lt;&gt;"",VLOOKUP(V28,C4:K52,9,FALSE),"")</f>
        <v>-115</v>
      </c>
      <c r="AG28" s="297">
        <f t="shared" si="37"/>
        <v>0</v>
      </c>
      <c r="AH28" s="297">
        <f>IF(V28&lt;&gt;"",RANK(AG28,AG25:AG29),"")</f>
        <v>1</v>
      </c>
      <c r="AI28" s="297">
        <f>IF(V28&lt;&gt;"",SUMPRODUCT((AG25:AG29=AG28)*(AB25:AB29&gt;AB28)),"")</f>
        <v>0</v>
      </c>
      <c r="AJ28" s="297">
        <f>IF(V28&lt;&gt;"",SUMPRODUCT((AG25:AG29=AG28)*(AB25:AB29=AB28)*(Z25:Z29&gt;Z28)),"")</f>
        <v>0</v>
      </c>
      <c r="AK28" s="297">
        <f>IF(V28&lt;&gt;"",SUMPRODUCT((AG25:AG29=AG28)*(AB25:AB29=AB28)*(Z25:Z29=Z28)*(AD25:AD29&gt;AD28)),"")</f>
        <v>0</v>
      </c>
      <c r="AL28" s="297">
        <f>IF(V28&lt;&gt;"",SUMPRODUCT((AG25:AG29=AG28)*(AB25:AB29=AB28)*(Z25:Z29=Z28)*(AD25:AD29=AD28)*(AE25:AE29&gt;AE28)),"")</f>
        <v>0</v>
      </c>
      <c r="AM28" s="297">
        <f>IF(V28&lt;&gt;"",SUMPRODUCT((AG25:AG29=AG28)*(AB25:AB29=AB28)*(Z25:Z29=Z28)*(AD25:AD29=AD28)*(AE25:AE29=AE28)*(AF25:AF29&gt;AF28)),"")</f>
        <v>0</v>
      </c>
      <c r="AN28" s="297">
        <f>IF(V28&lt;&gt;"",IF(SUM(X25:X28)=12,SUM(AH28:AM28),IF(AN107&lt;&gt;"",IF(U103=3,AN107,AN107+U103),SUM(AH28:AM28))),"")</f>
        <v>1</v>
      </c>
      <c r="AO28" s="297" t="str">
        <f>IF(V28&lt;&gt;"",INDEX(V25:V29,MATCH(4,AN25:AN29,0),0),"")</f>
        <v>Paraguay</v>
      </c>
      <c r="AP28" s="297" t="str">
        <f>IF(R27&lt;&gt;"",R27,"")</f>
        <v/>
      </c>
      <c r="AQ28" s="297" t="str">
        <f>IF(AP28&lt;&gt;"",SUMPRODUCT((DA3:DA105=AP28)*(DD3:DD105=AP29)*(DE3:DE105="W"))+SUMPRODUCT((DA3:DA105=AP28)*(DD3:DD105=AP26)*(DE3:DE105="W"))+SUMPRODUCT((DA3:DA105=AP28)*(DD3:DD105=AP27)*(DE3:DE105="W"))+SUMPRODUCT((DA3:DA105=AP29)*(DD3:DD105=AP28)*(DF3:DF105="W"))+SUMPRODUCT((DA3:DA105=AP26)*(DD3:DD105=AP28)*(DF3:DF105="W"))+SUMPRODUCT((DA3:DA105=AP27)*(DD3:DD105=AP28)*(DF3:DF105="W")),"")</f>
        <v/>
      </c>
      <c r="AR28" s="297" t="str">
        <f>IF(AP28&lt;&gt;"",SUMPRODUCT((DA3:DA105=AP28)*(DD3:DD105=AP29)*(DE3:DE105="D"))+SUMPRODUCT((DA3:DA105=AP28)*(DD3:DD105=AP26)*(DE3:DE105="D"))+SUMPRODUCT((DA3:DA105=AP28)*(DD3:DD105=AP27)*(DE3:DE105="D"))+SUMPRODUCT((DA3:DA105=AP29)*(DD3:DD105=AP28)*(DE3:DE105="D"))+SUMPRODUCT((DA3:DA105=AP26)*(DD3:DD105=AP28)*(DE3:DE105="D"))+SUMPRODUCT((DA3:DA105=AP27)*(DD3:DD105=AP28)*(DE3:DE105="D")),"")</f>
        <v/>
      </c>
      <c r="AS28" s="297" t="str">
        <f>IF(AP28&lt;&gt;"",SUMPRODUCT((DA3:DA105=AP28)*(DD3:DD105=AP29)*(DE3:DE105="L"))+SUMPRODUCT((DA3:DA105=AP28)*(DD3:DD105=AP26)*(DE3:DE105="L"))+SUMPRODUCT((DA3:DA105=AP28)*(DD3:DD105=AP27)*(DE3:DE105="L"))+SUMPRODUCT((DA3:DA105=AP29)*(DD3:DD105=AP28)*(DF3:DF105="L"))+SUMPRODUCT((DA3:DA105=AP26)*(DD3:DD105=AP28)*(DF3:DF105="L"))+SUMPRODUCT((DA3:DA105=AP27)*(DD3:DD105=AP28)*(DF3:DF105="L")),"")</f>
        <v/>
      </c>
      <c r="AT28" s="297">
        <f>SUMPRODUCT((DA3:DA105=AP28)*(DD3:DD105=AP29)*DB3:DB105)+SUMPRODUCT((DA3:DA105=AP28)*(DD3:DD105=AP25)*DB3:DB105)+SUMPRODUCT((DA3:DA105=AP28)*(DD3:DD105=AP26)*DB3:DB105)+SUMPRODUCT((DA3:DA105=AP28)*(DD3:DD105=AP27)*DB3:DB105)+SUMPRODUCT((DA3:DA105=AP29)*(DD3:DD105=AP28)*DC3:DC105)+SUMPRODUCT((DA3:DA105=AP25)*(DD3:DD105=AP28)*DC3:DC105)+SUMPRODUCT((DA3:DA105=AP26)*(DD3:DD105=AP28)*DC3:DC105)+SUMPRODUCT((DA3:DA105=AP27)*(DD3:DD105=AP28)*DC3:DC105)</f>
        <v>0</v>
      </c>
      <c r="AU28" s="297">
        <f>SUMPRODUCT((DA3:DA105=AP28)*(DD3:DD105=AP29)*DC3:DC105)+SUMPRODUCT((DA3:DA105=AP28)*(DD3:DD105=AP25)*DC3:DC105)+SUMPRODUCT((DA3:DA105=AP28)*(DD3:DD105=AP26)*DC3:DC105)+SUMPRODUCT((DA3:DA105=AP28)*(DD3:DD105=AP27)*DC3:DC105)+SUMPRODUCT((DA3:DA105=AP29)*(DD3:DD105=AP28)*DB3:DB105)+SUMPRODUCT((DA3:DA105=AP25)*(DD3:DD105=AP28)*DB3:DB105)+SUMPRODUCT((DA3:DA105=AP26)*(DD3:DD105=AP28)*DB3:DB105)+SUMPRODUCT((DA3:DA105=AP27)*(DD3:DD105=AP28)*DB3:DB105)</f>
        <v>0</v>
      </c>
      <c r="AV28" s="297">
        <f>AT28-AU28+1000</f>
        <v>1000</v>
      </c>
      <c r="AW28" s="297" t="str">
        <f t="shared" si="39"/>
        <v/>
      </c>
      <c r="AX28" s="297" t="str">
        <f>IF(AP28&lt;&gt;"",VLOOKUP(AP28,C4:I52,7,FALSE),"")</f>
        <v/>
      </c>
      <c r="AY28" s="297" t="str">
        <f>IF(AP28&lt;&gt;"",VLOOKUP(AP28,C4:I52,5,FALSE),"")</f>
        <v/>
      </c>
      <c r="AZ28" s="297" t="str">
        <f>IF(AP28&lt;&gt;"",VLOOKUP(AP28,C4:K52,9,FALSE),"")</f>
        <v/>
      </c>
      <c r="BA28" s="297" t="str">
        <f t="shared" si="40"/>
        <v/>
      </c>
      <c r="BB28" s="297" t="str">
        <f>IF(AP28&lt;&gt;"",RANK(BA28,BA25:BA29),"")</f>
        <v/>
      </c>
      <c r="BC28" s="297" t="str">
        <f>IF(AP28&lt;&gt;"",SUMPRODUCT((BA25:BA29=BA28)*(AV25:AV29&gt;AV28)),"")</f>
        <v/>
      </c>
      <c r="BD28" s="297" t="str">
        <f>IF(AP28&lt;&gt;"",SUMPRODUCT((BA25:BA29=BA28)*(AV25:AV29=AV28)*(AT25:AT29&gt;AT28)),"")</f>
        <v/>
      </c>
      <c r="BE28" s="297" t="str">
        <f>IF(AP28&lt;&gt;"",SUMPRODUCT((BA25:BA29=BA28)*(AV25:AV29=AV28)*(AT25:AT29=AT28)*(AX25:AX29&gt;AX28)),"")</f>
        <v/>
      </c>
      <c r="BF28" s="297" t="str">
        <f>IF(AP28&lt;&gt;"",SUMPRODUCT((BA25:BA29=BA28)*(AV25:AV29=AV28)*(AT25:AT29=AT28)*(AX25:AX29=AX28)*(AY25:AY29&gt;AY28)),"")</f>
        <v/>
      </c>
      <c r="BG28" s="297" t="str">
        <f>IF(AP28&lt;&gt;"",SUMPRODUCT((BA25:BA29=BA28)*(AV25:AV29=AV28)*(AT25:AT29=AT28)*(AX25:AX29=AX28)*(AY25:AY29=AY28)*(AZ25:AZ29&gt;AZ28)),"")</f>
        <v/>
      </c>
      <c r="BH28" s="297" t="str">
        <f>IF(AP28&lt;&gt;"",IF(BH107&lt;&gt;"",IF(AO103=3,BH107,BH107+AO103),SUM(BB28:BG28)+1),"")</f>
        <v/>
      </c>
      <c r="BI28" s="297" t="str">
        <f>IF(AP28&lt;&gt;"",INDEX(AP26:AP29,MATCH(4,BH26:BH29,0),0),"")</f>
        <v/>
      </c>
      <c r="BJ28" s="297" t="str">
        <f>IF(S26&lt;&gt;"",S26,"")</f>
        <v/>
      </c>
      <c r="BK28" s="297">
        <f>SUMPRODUCT((DA3:DA105=BJ28)*(DD3:DD105=BJ29)*(DE3:DE105="W"))+SUMPRODUCT((DA3:DA105=BJ28)*(DD3:DD105=BJ30)*(DE3:DE105="W"))+SUMPRODUCT((DA3:DA105=BJ28)*(DD3:DD105=BJ27)*(DE3:DE105="W"))+SUMPRODUCT((DA3:DA105=BJ29)*(DD3:DD105=BJ28)*(DF3:DF105="W"))+SUMPRODUCT((DA3:DA105=BJ30)*(DD3:DD105=BJ28)*(DF3:DF105="W"))+SUMPRODUCT((DA3:DA105=BJ27)*(DD3:DD105=BJ28)*(DF3:DF105="W"))</f>
        <v>0</v>
      </c>
      <c r="BL28" s="297">
        <f>SUMPRODUCT((DA3:DA105=BJ28)*(DD3:DD105=BJ29)*(DE3:DE105="D"))+SUMPRODUCT((DA3:DA105=BJ28)*(DD3:DD105=BJ30)*(DE3:DE105="D"))+SUMPRODUCT((DA3:DA105=BJ28)*(DD3:DD105=BJ27)*(DE3:DE105="D"))+SUMPRODUCT((DA3:DA105=BJ29)*(DD3:DD105=BJ28)*(DE3:DE105="D"))+SUMPRODUCT((DA3:DA105=BJ30)*(DD3:DD105=BJ28)*(DE3:DE105="D"))+SUMPRODUCT((DA3:DA105=BJ27)*(DD3:DD105=BJ28)*(DE3:DE105="D"))</f>
        <v>0</v>
      </c>
      <c r="BM28" s="297">
        <f>SUMPRODUCT((DA3:DA105=BJ28)*(DD3:DD105=BJ29)*(DE3:DE105="L"))+SUMPRODUCT((DA3:DA105=BJ28)*(DD3:DD105=BJ30)*(DE3:DE105="L"))+SUMPRODUCT((DA3:DA105=BJ28)*(DD3:DD105=BJ27)*(DE3:DE105="L"))+SUMPRODUCT((DA3:DA105=BJ29)*(DD3:DD105=BJ28)*(DF3:DF105="L"))+SUMPRODUCT((DA3:DA105=BJ30)*(DD3:DD105=BJ28)*(DF3:DF105="L"))+SUMPRODUCT((DA3:DA105=BJ27)*(DD3:DD105=BJ28)*(DF3:DF105="L"))</f>
        <v>0</v>
      </c>
      <c r="BN28" s="297">
        <f>SUMPRODUCT((DA3:DA105=BJ28)*(DD3:DD105=BJ29)*DB3:DB105)+SUMPRODUCT((DA3:DA105=BJ28)*(DD3:DD105=BJ25)*DB3:DB105)+SUMPRODUCT((DA3:DA105=BJ28)*(DD3:DD105=BJ26)*DB3:DB105)+SUMPRODUCT((DA3:DA105=BJ28)*(DD3:DD105=BJ27)*DB3:DB105)+SUMPRODUCT((DA3:DA105=BJ29)*(DD3:DD105=BJ28)*DC3:DC105)+SUMPRODUCT((DA3:DA105=BJ25)*(DD3:DD105=BJ28)*DC3:DC105)+SUMPRODUCT((DA3:DA105=BJ26)*(DD3:DD105=BJ28)*DC3:DC105)+SUMPRODUCT((DA3:DA105=BJ27)*(DD3:DD105=BJ28)*DC3:DC105)</f>
        <v>0</v>
      </c>
      <c r="BO28" s="297">
        <f>SUMPRODUCT((DA3:DA105=BJ28)*(DD3:DD105=BJ29)*DC3:DC105)+SUMPRODUCT((DA3:DA105=BJ28)*(DD3:DD105=BJ25)*DC3:DC105)+SUMPRODUCT((DA3:DA105=BJ28)*(DD3:DD105=BJ26)*DC3:DC105)+SUMPRODUCT((DA3:DA105=BJ28)*(DD3:DD105=BJ27)*DC3:DC105)+SUMPRODUCT((DA3:DA105=BJ29)*(DD3:DD105=BJ28)*DB3:DB105)+SUMPRODUCT((DA3:DA105=BJ25)*(DD3:DD105=BJ28)*DB3:DB105)+SUMPRODUCT((DA3:DA105=BJ26)*(DD3:DD105=BJ28)*DB3:DB105)+SUMPRODUCT((DA3:DA105=BJ27)*(DD3:DD105=BJ28)*DB3:DB105)</f>
        <v>0</v>
      </c>
      <c r="BP28" s="297">
        <f>BN28-BO28+1000</f>
        <v>1000</v>
      </c>
      <c r="BQ28" s="297" t="str">
        <f t="shared" ref="BQ28" si="42">IF(BJ28&lt;&gt;"",BK28*3+BL28*1,"")</f>
        <v/>
      </c>
      <c r="BR28" s="297" t="str">
        <f>IF(BJ28&lt;&gt;"",VLOOKUP(BJ28,C4:I52,7,FALSE),"")</f>
        <v/>
      </c>
      <c r="BS28" s="297" t="str">
        <f>IF(BJ28&lt;&gt;"",VLOOKUP(BJ28,C4:I52,5,FALSE),"")</f>
        <v/>
      </c>
      <c r="BT28" s="297" t="str">
        <f>IF(BJ28&lt;&gt;"",VLOOKUP(BJ28,C4:K52,9,FALSE),"")</f>
        <v/>
      </c>
      <c r="BU28" s="297" t="str">
        <f t="shared" si="41"/>
        <v/>
      </c>
      <c r="BV28" s="297" t="str">
        <f>IF(BJ28&lt;&gt;"",RANK(BU28,BU25:BU29),"")</f>
        <v/>
      </c>
      <c r="BW28" s="297" t="str">
        <f>IF(BJ28&lt;&gt;"",SUMPRODUCT((BU25:BU29=BU28)*(BP25:BP29&gt;BP28)),"")</f>
        <v/>
      </c>
      <c r="BX28" s="297" t="str">
        <f>IF(BJ28&lt;&gt;"",SUMPRODUCT((BU25:BU29=BU28)*(BP25:BP29=BP28)*(BN25:BN29&gt;BN28)),"")</f>
        <v/>
      </c>
      <c r="BY28" s="297" t="str">
        <f>IF(BJ28&lt;&gt;"",SUMPRODUCT((BU25:BU29=BU28)*(BP25:BP29=BP28)*(BN25:BN29=BN28)*(BR25:BR29&gt;BR28)),"")</f>
        <v/>
      </c>
      <c r="BZ28" s="297" t="str">
        <f>IF(BJ28&lt;&gt;"",SUMPRODUCT((BU25:BU29=BU28)*(BP25:BP29=BP28)*(BN25:BN29=BN28)*(BR25:BR29=BR28)*(BS25:BS29&gt;BS28)),"")</f>
        <v/>
      </c>
      <c r="CA28" s="297" t="str">
        <f>IF(BJ28&lt;&gt;"",SUMPRODUCT((BU25:BU29=BU28)*(BP25:BP29=BP28)*(BN25:BN29=BN28)*(BR25:BR29=BR28)*(BS25:BS29=BS28)*(BT25:BT29&gt;BT28)),"")</f>
        <v/>
      </c>
      <c r="CB28" s="297" t="str">
        <f>IF(BJ28&lt;&gt;"",SUM(BV28:CA28)+2,"")</f>
        <v/>
      </c>
      <c r="CC28" s="297" t="str">
        <f>IF(BJ28&lt;&gt;"",INDEX(BJ27:BJ29,MATCH(4,CB27:CB29,0),0),"")</f>
        <v/>
      </c>
      <c r="CD28" s="297" t="str">
        <f>IF(T25&lt;&gt;"",T25,"")</f>
        <v/>
      </c>
      <c r="CE28" s="297">
        <f>SUMPRODUCT((DA3:DA105=CD28)*(DD3:DD105=CD29)*(DE3:DE105="W"))+SUMPRODUCT((DA3:DA105=CD28)*(DD3:DD105=CD30)*(DE3:DE105="W"))+SUMPRODUCT((DA3:DA105=CD28)*(DD3:DD105=CD31)*(DE3:DE105="W"))+SUMPRODUCT((DA3:DA105=CD29)*(DD3:DD105=CD28)*(DF3:DF105="W"))+SUMPRODUCT((DA3:DA105=CD30)*(DD3:DD105=CD28)*(DF3:DF105="W"))+SUMPRODUCT((DA3:DA105=CD31)*(DD3:DD105=CD28)*(DF3:DF105="W"))</f>
        <v>0</v>
      </c>
      <c r="CF28" s="297">
        <f>SUMPRODUCT((DA3:DA105=CD28)*(DD3:DD105=CD29)*(DE3:DE105="D"))+SUMPRODUCT((DA3:DA105=CD28)*(DD3:DD105=CD30)*(DE3:DE105="D"))+SUMPRODUCT((DA3:DA105=CD28)*(DD3:DD105=CD31)*(DE3:DE105="D"))+SUMPRODUCT((DA3:DA105=CD29)*(DD3:DD105=CD28)*(DE3:DE105="D"))+SUMPRODUCT((DA3:DA105=CD30)*(DD3:DD105=CD28)*(DE3:DE105="D"))+SUMPRODUCT((DA3:DA105=CD31)*(DD3:DD105=CD28)*(DE3:DE105="D"))</f>
        <v>0</v>
      </c>
      <c r="CG28" s="297">
        <f>SUMPRODUCT((DA3:DA105=CD28)*(DD3:DD105=CD29)*(DE3:DE105="L"))+SUMPRODUCT((DA3:DA105=CD28)*(DD3:DD105=CD30)*(DE3:DE105="L"))+SUMPRODUCT((DA3:DA105=CD28)*(DD3:DD105=CD31)*(DE3:DE105="L"))+SUMPRODUCT((DA3:DA105=CD29)*(DD3:DD105=CD28)*(DF3:DF105="L"))+SUMPRODUCT((DA3:DA105=CD30)*(DD3:DD105=CD28)*(DF3:DF105="L"))+SUMPRODUCT((DA3:DA105=CD31)*(DD3:DD105=CD28)*(DF3:DF105="L"))</f>
        <v>0</v>
      </c>
      <c r="CH28" s="297">
        <f>SUMPRODUCT((DA3:DA105=CD28)*(DD3:DD105=CD29)*DB3:DB105)+SUMPRODUCT((DA3:DA105=CD28)*(DD3:DD105=CD25)*DB3:DB105)+SUMPRODUCT((DA3:DA105=CD28)*(DD3:DD105=CD26)*DB3:DB105)+SUMPRODUCT((DA3:DA105=CD28)*(DD3:DD105=CD27)*DB3:DB105)+SUMPRODUCT((DA3:DA105=CD29)*(DD3:DD105=CD28)*DC3:DC105)+SUMPRODUCT((DA3:DA105=CD25)*(DD3:DD105=CD28)*DC3:DC105)+SUMPRODUCT((DA3:DA105=CD26)*(DD3:DD105=CD28)*DC3:DC105)+SUMPRODUCT((DA3:DA105=CD27)*(DD3:DD105=CD28)*DC3:DC105)</f>
        <v>0</v>
      </c>
      <c r="CI28" s="297">
        <f>SUMPRODUCT((DA3:DA105=CD28)*(DD3:DD105=CD29)*DC3:DC105)+SUMPRODUCT((DA3:DA105=CD28)*(DD3:DD105=CD25)*DC3:DC105)+SUMPRODUCT((DA3:DA105=CD28)*(DD3:DD105=CD26)*DC3:DC105)+SUMPRODUCT((DA3:DA105=CD28)*(DD3:DD105=CD27)*DC3:DC105)+SUMPRODUCT((DA3:DA105=CD29)*(DD3:DD105=CD28)*DB3:DB105)+SUMPRODUCT((DA3:DA105=CD25)*(DD3:DD105=CD28)*DB3:DB105)+SUMPRODUCT((DA3:DA105=CD26)*(DD3:DD105=CD28)*DB3:DB105)+SUMPRODUCT((DA3:DA105=CD27)*(DD3:DD105=CD28)*DB3:DB105)</f>
        <v>0</v>
      </c>
      <c r="CJ28" s="297">
        <f>CH28-CI28+1000</f>
        <v>1000</v>
      </c>
      <c r="CK28" s="297" t="str">
        <f t="shared" ref="CK28" si="43">IF(CD28&lt;&gt;"",CE28*3+CF28*1,"")</f>
        <v/>
      </c>
      <c r="CL28" s="297" t="str">
        <f>IF(CD28&lt;&gt;"",VLOOKUP(CD28,C4:I52,7,FALSE),"")</f>
        <v/>
      </c>
      <c r="CM28" s="297" t="str">
        <f>IF(CD28&lt;&gt;"",VLOOKUP(CD28,C4:I52,5,FALSE),"")</f>
        <v/>
      </c>
      <c r="CN28" s="297" t="str">
        <f>IF(CD28&lt;&gt;"",VLOOKUP(CD28,C4:K52,9,FALSE),"")</f>
        <v/>
      </c>
      <c r="CO28" s="297" t="str">
        <f t="shared" ref="CO28" si="44">CK28</f>
        <v/>
      </c>
      <c r="CP28" s="297" t="str">
        <f>IF(CD28&lt;&gt;"",RANK(CO28,AG25:AG29),"")</f>
        <v/>
      </c>
      <c r="CQ28" s="297" t="str">
        <f>IF(CD28&lt;&gt;"",SUMPRODUCT((CO25:CO29=CO28)*(CJ25:CJ29&gt;CJ28)),"")</f>
        <v/>
      </c>
      <c r="CR28" s="297" t="str">
        <f>IF(CD28&lt;&gt;"",SUMPRODUCT((CO25:CO29=CO28)*(CJ25:CJ29=CJ28)*(CH25:CH29&gt;CH28)),"")</f>
        <v/>
      </c>
      <c r="CS28" s="297" t="str">
        <f>IF(CD28&lt;&gt;"",SUMPRODUCT((CO25:CO29=CO28)*(CJ25:CJ29=CJ28)*(CH25:CH29=CH28)*(CL25:CL29&gt;CL28)),"")</f>
        <v/>
      </c>
      <c r="CT28" s="297" t="str">
        <f>IF(CD28&lt;&gt;"",SUMPRODUCT((CO25:CO29=CO28)*(CJ25:CJ29=CJ28)*(CH25:CH29=CH28)*(CL25:CL29=CL28)*(CM25:CM29&gt;CM28)),"")</f>
        <v/>
      </c>
      <c r="CU28" s="297" t="str">
        <f>IF(CD28&lt;&gt;"",SUMPRODUCT((CO25:CO29=CO28)*(CJ25:CJ29=CJ28)*(CH25:CH29=CH28)*(CL25:CL29=CL28)*(CM25:CM29=CM28)*(CN25:CN29&gt;CN28)),"")</f>
        <v/>
      </c>
      <c r="CV28" s="297" t="str">
        <f>IF(CD28&lt;&gt;"",SUM(CP28:CU28)+3,"")</f>
        <v/>
      </c>
      <c r="CW28" s="297" t="str">
        <f>IF(CD28&lt;&gt;"",IF(CV28=4,CD28,CD29),"")</f>
        <v/>
      </c>
      <c r="CX28" s="297" t="str">
        <f>IF(CW28&lt;&gt;"",CW28,IF(CC28&lt;&gt;"",CC28,IF(BI28&lt;&gt;"",BI28,IF(AO28&lt;&gt;"",AO28,O28))))</f>
        <v>Paraguay</v>
      </c>
      <c r="CY28" s="297">
        <v>4</v>
      </c>
      <c r="CZ28" s="297">
        <v>26</v>
      </c>
      <c r="DA28" s="300" t="str">
        <f>Matches!F33</f>
        <v>Switzerland</v>
      </c>
      <c r="DB28" s="300">
        <f>IF(DA2&lt;&gt;"",IF(AND(Matches!H33&lt;&gt;"",Matches!I33&lt;&gt;""),Matches!H33,0),"")</f>
        <v>0</v>
      </c>
      <c r="DC28" s="300">
        <f>IF(DA2&lt;&gt;"",IF(AND(Matches!H33&lt;&gt;"",Matches!I33&lt;&gt;""),Matches!I33,0),"")</f>
        <v>0</v>
      </c>
      <c r="DD28" s="300" t="str">
        <f>Matches!K33</f>
        <v>Bosnia and Herzegovina</v>
      </c>
      <c r="DE28" s="300" t="str">
        <f>IF(AND(Matches!H33&lt;&gt;"",Matches!I33&lt;&gt;""),IF(DB28&gt;DC28,"W",IF(DB28=DC28,"D","L")),"")</f>
        <v/>
      </c>
      <c r="DF28" s="300" t="str">
        <f t="shared" si="0"/>
        <v/>
      </c>
      <c r="HH28" s="300"/>
      <c r="HI28" s="300"/>
      <c r="HJ28" s="300"/>
      <c r="HK28" s="300"/>
      <c r="HL28" s="300"/>
      <c r="HM28" s="300"/>
      <c r="LO28" s="300"/>
      <c r="LP28" s="300"/>
      <c r="LQ28" s="300"/>
      <c r="LR28" s="300"/>
      <c r="LS28" s="300"/>
      <c r="LT28" s="300"/>
      <c r="PV28" s="300"/>
      <c r="PW28" s="300"/>
      <c r="PX28" s="300"/>
      <c r="PY28" s="300"/>
      <c r="PZ28" s="300"/>
      <c r="QA28" s="300"/>
      <c r="UC28" s="300"/>
      <c r="UD28" s="300"/>
      <c r="UE28" s="300"/>
      <c r="UF28" s="300"/>
      <c r="UG28" s="300"/>
      <c r="UH28" s="300"/>
      <c r="YJ28" s="300"/>
      <c r="YK28" s="300"/>
      <c r="YL28" s="300"/>
      <c r="YM28" s="300"/>
      <c r="YN28" s="300"/>
      <c r="YO28" s="300"/>
      <c r="ACQ28" s="300"/>
      <c r="ACR28" s="300"/>
      <c r="ACS28" s="300"/>
      <c r="ACT28" s="300"/>
      <c r="ACU28" s="300"/>
      <c r="ACV28" s="300"/>
      <c r="AGX28" s="300"/>
      <c r="AGY28" s="300"/>
      <c r="AGZ28" s="300"/>
      <c r="AHA28" s="300"/>
      <c r="AHB28" s="300"/>
      <c r="AHC28" s="300"/>
      <c r="ALE28" s="300"/>
      <c r="ALF28" s="300"/>
      <c r="ALG28" s="300"/>
      <c r="ALH28" s="300"/>
      <c r="ALI28" s="300"/>
      <c r="ALJ28" s="300"/>
      <c r="APL28" s="300"/>
      <c r="APM28" s="300"/>
      <c r="APN28" s="300"/>
      <c r="APO28" s="300"/>
      <c r="APP28" s="300"/>
      <c r="APQ28" s="300"/>
      <c r="ATS28" s="300"/>
      <c r="ATT28" s="300"/>
      <c r="ATU28" s="300"/>
      <c r="ATV28" s="300"/>
      <c r="ATW28" s="300"/>
      <c r="ATX28" s="300"/>
      <c r="AXZ28" s="300"/>
      <c r="AYA28" s="300"/>
      <c r="AYB28" s="300"/>
      <c r="AYC28" s="300"/>
      <c r="AYD28" s="300"/>
      <c r="AYE28" s="300"/>
      <c r="BCG28" s="300"/>
      <c r="BCH28" s="300"/>
      <c r="BCI28" s="300"/>
      <c r="BCJ28" s="300"/>
      <c r="BCK28" s="300"/>
      <c r="BCL28" s="300"/>
      <c r="BGN28" s="300"/>
      <c r="BGO28" s="300"/>
      <c r="BGP28" s="300"/>
      <c r="BGQ28" s="300"/>
      <c r="BGR28" s="300"/>
      <c r="BGS28" s="300"/>
      <c r="BKU28" s="300"/>
      <c r="BKV28" s="300"/>
      <c r="BKW28" s="300"/>
      <c r="BKX28" s="300"/>
      <c r="BKY28" s="300"/>
      <c r="BKZ28" s="300"/>
      <c r="BPB28" s="300"/>
      <c r="BPC28" s="300"/>
      <c r="BPD28" s="300"/>
      <c r="BPE28" s="300"/>
      <c r="BPF28" s="300"/>
      <c r="BPG28" s="300"/>
      <c r="BTI28" s="300"/>
      <c r="BTJ28" s="300"/>
      <c r="BTK28" s="300"/>
      <c r="BTL28" s="300"/>
      <c r="BTM28" s="300"/>
      <c r="BTN28" s="300"/>
      <c r="BXP28" s="300"/>
      <c r="BXQ28" s="300"/>
      <c r="BXR28" s="300"/>
      <c r="BXS28" s="300"/>
      <c r="BXT28" s="300"/>
      <c r="BXU28" s="300"/>
      <c r="CBW28" s="300"/>
      <c r="CBX28" s="300"/>
      <c r="CBY28" s="300"/>
      <c r="CBZ28" s="300"/>
      <c r="CCA28" s="300"/>
      <c r="CCB28" s="300"/>
      <c r="CGD28" s="300"/>
      <c r="CGE28" s="300"/>
      <c r="CGF28" s="300"/>
      <c r="CGG28" s="300"/>
      <c r="CGH28" s="300"/>
      <c r="CGI28" s="300"/>
      <c r="CKK28" s="300"/>
      <c r="CKL28" s="300"/>
      <c r="CKM28" s="300"/>
      <c r="CKN28" s="300"/>
      <c r="CKO28" s="300"/>
      <c r="CKP28" s="300"/>
      <c r="COR28" s="300"/>
      <c r="COS28" s="300"/>
      <c r="COT28" s="300"/>
      <c r="COU28" s="300"/>
      <c r="COV28" s="300"/>
      <c r="COW28" s="300"/>
      <c r="CSY28" s="300"/>
      <c r="CSZ28" s="300"/>
      <c r="CTA28" s="300"/>
      <c r="CTB28" s="300"/>
      <c r="CTC28" s="300"/>
      <c r="CTD28" s="300"/>
      <c r="CXF28" s="300"/>
      <c r="CXG28" s="300"/>
      <c r="CXH28" s="300"/>
      <c r="CXI28" s="300"/>
      <c r="CXJ28" s="300"/>
      <c r="CXK28" s="300"/>
      <c r="DBM28" s="300"/>
      <c r="DBN28" s="300"/>
      <c r="DBO28" s="300"/>
      <c r="DBP28" s="300"/>
      <c r="DBQ28" s="300"/>
      <c r="DBR28" s="300"/>
      <c r="DFT28" s="300"/>
      <c r="DFU28" s="300"/>
      <c r="DFV28" s="300"/>
      <c r="DFW28" s="300"/>
      <c r="DFX28" s="300"/>
      <c r="DFY28" s="300"/>
      <c r="DKA28" s="300"/>
      <c r="DKB28" s="300"/>
      <c r="DKC28" s="300"/>
      <c r="DKD28" s="300"/>
      <c r="DKE28" s="300"/>
      <c r="DKF28" s="300"/>
      <c r="DOH28" s="300"/>
      <c r="DOI28" s="300"/>
      <c r="DOJ28" s="300"/>
      <c r="DOK28" s="300"/>
      <c r="DOL28" s="300"/>
      <c r="DOM28" s="300"/>
      <c r="DSO28" s="300"/>
      <c r="DSP28" s="300"/>
      <c r="DSQ28" s="300"/>
      <c r="DSR28" s="300"/>
      <c r="DSS28" s="300"/>
      <c r="DST28" s="300"/>
      <c r="DWV28" s="300"/>
      <c r="DWW28" s="300"/>
      <c r="DWX28" s="300"/>
      <c r="DWY28" s="300"/>
      <c r="DWZ28" s="300"/>
      <c r="DXA28" s="300"/>
      <c r="EBC28" s="300"/>
      <c r="EBD28" s="300"/>
      <c r="EBE28" s="300"/>
      <c r="EBF28" s="300"/>
      <c r="EBG28" s="300"/>
      <c r="EBH28" s="300"/>
      <c r="EFJ28" s="300"/>
      <c r="EFK28" s="300"/>
      <c r="EFL28" s="300"/>
      <c r="EFM28" s="300"/>
      <c r="EFN28" s="300"/>
      <c r="EFO28" s="300"/>
      <c r="EJQ28" s="300"/>
      <c r="EJR28" s="300"/>
      <c r="EJS28" s="300"/>
      <c r="EJT28" s="300"/>
      <c r="EJU28" s="300"/>
      <c r="EJV28" s="300"/>
      <c r="ENX28" s="300"/>
      <c r="ENY28" s="300"/>
      <c r="ENZ28" s="300"/>
      <c r="EOA28" s="300"/>
      <c r="EOB28" s="300"/>
      <c r="EOC28" s="300"/>
      <c r="ESE28" s="300"/>
      <c r="ESF28" s="300"/>
      <c r="ESG28" s="300"/>
      <c r="ESH28" s="300"/>
      <c r="ESI28" s="300"/>
      <c r="ESJ28" s="300"/>
      <c r="EWL28" s="300"/>
      <c r="EWM28" s="300"/>
      <c r="EWN28" s="300"/>
      <c r="EWO28" s="300"/>
      <c r="EWP28" s="300"/>
      <c r="EWQ28" s="300"/>
      <c r="FAS28" s="300"/>
      <c r="FAT28" s="300"/>
      <c r="FAU28" s="300"/>
      <c r="FAV28" s="300"/>
      <c r="FAW28" s="300"/>
      <c r="FAX28" s="300"/>
      <c r="FEZ28" s="300"/>
      <c r="FFA28" s="300"/>
      <c r="FFB28" s="300"/>
      <c r="FFC28" s="300"/>
      <c r="FFD28" s="300"/>
      <c r="FFE28" s="300"/>
      <c r="FJG28" s="300"/>
      <c r="FJH28" s="300"/>
      <c r="FJI28" s="300"/>
      <c r="FJJ28" s="300"/>
      <c r="FJK28" s="300"/>
      <c r="FJL28" s="300"/>
      <c r="FNN28" s="300"/>
      <c r="FNO28" s="300"/>
      <c r="FNP28" s="300"/>
      <c r="FNQ28" s="300"/>
      <c r="FNR28" s="300"/>
      <c r="FNS28" s="300"/>
      <c r="FRU28" s="300"/>
      <c r="FRV28" s="300"/>
      <c r="FRW28" s="300"/>
      <c r="FRX28" s="300"/>
      <c r="FRY28" s="300"/>
      <c r="FRZ28" s="300"/>
      <c r="FWB28" s="300"/>
      <c r="FWC28" s="300"/>
      <c r="FWD28" s="300"/>
      <c r="FWE28" s="300"/>
      <c r="FWF28" s="300"/>
      <c r="FWG28" s="300"/>
      <c r="GAI28" s="300"/>
      <c r="GAJ28" s="300"/>
      <c r="GAK28" s="300"/>
      <c r="GAL28" s="300"/>
      <c r="GAM28" s="300"/>
      <c r="GAN28" s="300"/>
      <c r="GEP28" s="300"/>
      <c r="GEQ28" s="300"/>
      <c r="GER28" s="300"/>
      <c r="GES28" s="300"/>
      <c r="GET28" s="300"/>
      <c r="GEU28" s="300"/>
      <c r="GIW28" s="300"/>
      <c r="GIX28" s="300"/>
      <c r="GIY28" s="300"/>
      <c r="GIZ28" s="300"/>
      <c r="GJA28" s="300"/>
      <c r="GJB28" s="300"/>
      <c r="GND28" s="300"/>
      <c r="GNE28" s="300"/>
      <c r="GNF28" s="300"/>
      <c r="GNG28" s="300"/>
      <c r="GNH28" s="300"/>
      <c r="GNI28" s="300"/>
      <c r="GRK28" s="300"/>
      <c r="GRL28" s="300"/>
      <c r="GRM28" s="300"/>
      <c r="GRN28" s="300"/>
      <c r="GRO28" s="300"/>
      <c r="GRP28" s="300"/>
      <c r="GVR28" s="300"/>
      <c r="GVS28" s="300"/>
      <c r="GVT28" s="300"/>
      <c r="GVU28" s="300"/>
      <c r="GVV28" s="300"/>
      <c r="GVW28" s="300"/>
      <c r="GZY28" s="300"/>
      <c r="GZZ28" s="300"/>
      <c r="HAA28" s="300"/>
      <c r="HAB28" s="300"/>
      <c r="HAC28" s="300"/>
      <c r="HAD28" s="300"/>
      <c r="HEF28" s="300"/>
      <c r="HEG28" s="300"/>
      <c r="HEH28" s="300"/>
      <c r="HEI28" s="300"/>
      <c r="HEJ28" s="300"/>
      <c r="HEK28" s="300"/>
      <c r="HIM28" s="300"/>
      <c r="HIN28" s="300"/>
      <c r="HIO28" s="300"/>
      <c r="HIP28" s="300"/>
      <c r="HIQ28" s="300"/>
      <c r="HIR28" s="300"/>
      <c r="HMT28" s="300"/>
      <c r="HMU28" s="300"/>
      <c r="HMV28" s="300"/>
      <c r="HMW28" s="300"/>
      <c r="HMX28" s="300"/>
      <c r="HMY28" s="300"/>
      <c r="HRA28" s="300"/>
      <c r="HRB28" s="300"/>
      <c r="HRC28" s="300"/>
      <c r="HRD28" s="300"/>
      <c r="HRE28" s="300"/>
      <c r="HRF28" s="300"/>
      <c r="HVH28" s="300"/>
      <c r="HVI28" s="300"/>
      <c r="HVJ28" s="300"/>
      <c r="HVK28" s="300"/>
      <c r="HVL28" s="300"/>
      <c r="HVM28" s="300"/>
      <c r="HZO28" s="300"/>
      <c r="HZP28" s="300"/>
      <c r="HZQ28" s="300"/>
      <c r="HZR28" s="300"/>
      <c r="HZS28" s="300"/>
      <c r="HZT28" s="300"/>
      <c r="IDV28" s="300"/>
      <c r="IDW28" s="300"/>
      <c r="IDX28" s="300"/>
      <c r="IDY28" s="300"/>
      <c r="IDZ28" s="300"/>
      <c r="IEA28" s="300"/>
      <c r="IIC28" s="300"/>
      <c r="IID28" s="300"/>
      <c r="IIE28" s="300"/>
      <c r="IIF28" s="300"/>
      <c r="IIG28" s="300"/>
      <c r="IIH28" s="300"/>
      <c r="IMJ28" s="300"/>
      <c r="IMK28" s="300"/>
      <c r="IML28" s="300"/>
      <c r="IMM28" s="300"/>
      <c r="IMN28" s="300"/>
      <c r="IMO28" s="300"/>
      <c r="IQQ28" s="300"/>
      <c r="IQR28" s="300"/>
      <c r="IQS28" s="300"/>
      <c r="IQT28" s="300"/>
      <c r="IQU28" s="300"/>
      <c r="IQV28" s="300"/>
      <c r="IUX28" s="300"/>
      <c r="IUY28" s="300"/>
      <c r="IUZ28" s="300"/>
      <c r="IVA28" s="300"/>
      <c r="IVB28" s="300"/>
      <c r="IVC28" s="300"/>
      <c r="IZE28" s="300"/>
      <c r="IZF28" s="300"/>
      <c r="IZG28" s="300"/>
      <c r="IZH28" s="300"/>
      <c r="IZI28" s="300"/>
      <c r="IZJ28" s="300"/>
      <c r="JDL28" s="300"/>
      <c r="JDM28" s="300"/>
      <c r="JDN28" s="300"/>
      <c r="JDO28" s="300"/>
      <c r="JDP28" s="300"/>
      <c r="JDQ28" s="300"/>
      <c r="JHS28" s="300"/>
      <c r="JHT28" s="300"/>
      <c r="JHU28" s="300"/>
      <c r="JHV28" s="300"/>
      <c r="JHW28" s="300"/>
      <c r="JHX28" s="300"/>
      <c r="JLZ28" s="300"/>
      <c r="JMA28" s="300"/>
      <c r="JMB28" s="300"/>
      <c r="JMC28" s="300"/>
      <c r="JMD28" s="300"/>
      <c r="JME28" s="300"/>
      <c r="JQG28" s="300"/>
      <c r="JQH28" s="300"/>
      <c r="JQI28" s="300"/>
      <c r="JQJ28" s="300"/>
      <c r="JQK28" s="300"/>
      <c r="JQL28" s="300"/>
      <c r="JUN28" s="300"/>
      <c r="JUO28" s="300"/>
      <c r="JUP28" s="300"/>
      <c r="JUQ28" s="300"/>
      <c r="JUR28" s="300"/>
      <c r="JUS28" s="300"/>
      <c r="JYU28" s="300"/>
      <c r="JYV28" s="300"/>
      <c r="JYW28" s="300"/>
      <c r="JYX28" s="300"/>
      <c r="JYY28" s="300"/>
      <c r="JYZ28" s="300"/>
      <c r="KDB28" s="300"/>
      <c r="KDC28" s="300"/>
      <c r="KDD28" s="300"/>
      <c r="KDE28" s="300"/>
      <c r="KDF28" s="300"/>
      <c r="KDG28" s="300"/>
      <c r="KHI28" s="300"/>
      <c r="KHJ28" s="300"/>
      <c r="KHK28" s="300"/>
      <c r="KHL28" s="300"/>
      <c r="KHM28" s="300"/>
      <c r="KHN28" s="300"/>
      <c r="KLP28" s="300"/>
      <c r="KLQ28" s="300"/>
      <c r="KLR28" s="300"/>
      <c r="KLS28" s="300"/>
      <c r="KLT28" s="300"/>
      <c r="KLU28" s="300"/>
      <c r="KPW28" s="300"/>
      <c r="KPX28" s="300"/>
      <c r="KPY28" s="300"/>
      <c r="KPZ28" s="300"/>
      <c r="KQA28" s="300"/>
      <c r="KQB28" s="300"/>
      <c r="KUD28" s="300"/>
      <c r="KUE28" s="300"/>
      <c r="KUF28" s="300"/>
      <c r="KUG28" s="300"/>
      <c r="KUH28" s="300"/>
      <c r="KUI28" s="300"/>
      <c r="KYK28" s="300"/>
      <c r="KYL28" s="300"/>
      <c r="KYM28" s="300"/>
      <c r="KYN28" s="300"/>
      <c r="KYO28" s="300"/>
      <c r="KYP28" s="300"/>
      <c r="LCR28" s="300"/>
      <c r="LCS28" s="300"/>
      <c r="LCT28" s="300"/>
      <c r="LCU28" s="300"/>
      <c r="LCV28" s="300"/>
      <c r="LCW28" s="300"/>
      <c r="LGY28" s="300"/>
      <c r="LGZ28" s="300"/>
      <c r="LHA28" s="300"/>
      <c r="LHB28" s="300"/>
      <c r="LHC28" s="300"/>
      <c r="LHD28" s="300"/>
      <c r="LLF28" s="300"/>
      <c r="LLG28" s="300"/>
      <c r="LLH28" s="300"/>
      <c r="LLI28" s="300"/>
      <c r="LLJ28" s="300"/>
      <c r="LLK28" s="300"/>
      <c r="LPM28" s="300"/>
      <c r="LPN28" s="300"/>
      <c r="LPO28" s="300"/>
      <c r="LPP28" s="300"/>
      <c r="LPQ28" s="300"/>
      <c r="LPR28" s="300"/>
      <c r="LTT28" s="300"/>
      <c r="LTU28" s="300"/>
      <c r="LTV28" s="300"/>
      <c r="LTW28" s="300"/>
      <c r="LTX28" s="300"/>
      <c r="LTY28" s="300"/>
      <c r="LYA28" s="300"/>
      <c r="LYB28" s="300"/>
      <c r="LYC28" s="300"/>
      <c r="LYD28" s="300"/>
      <c r="LYE28" s="300"/>
      <c r="LYF28" s="300"/>
      <c r="MCH28" s="300"/>
      <c r="MCI28" s="300"/>
      <c r="MCJ28" s="300"/>
      <c r="MCK28" s="300"/>
      <c r="MCL28" s="300"/>
      <c r="MCM28" s="300"/>
      <c r="MGO28" s="300"/>
      <c r="MGP28" s="300"/>
      <c r="MGQ28" s="300"/>
      <c r="MGR28" s="300"/>
      <c r="MGS28" s="300"/>
      <c r="MGT28" s="300"/>
      <c r="MKV28" s="300"/>
      <c r="MKW28" s="300"/>
      <c r="MKX28" s="300"/>
      <c r="MKY28" s="300"/>
      <c r="MKZ28" s="300"/>
      <c r="MLA28" s="300"/>
      <c r="MPC28" s="300"/>
      <c r="MPD28" s="300"/>
      <c r="MPE28" s="300"/>
      <c r="MPF28" s="300"/>
      <c r="MPG28" s="300"/>
      <c r="MPH28" s="300"/>
      <c r="MTJ28" s="300"/>
      <c r="MTK28" s="300"/>
      <c r="MTL28" s="300"/>
      <c r="MTM28" s="300"/>
      <c r="MTN28" s="300"/>
      <c r="MTO28" s="300"/>
      <c r="MXQ28" s="300"/>
      <c r="MXR28" s="300"/>
      <c r="MXS28" s="300"/>
      <c r="MXT28" s="300"/>
      <c r="MXU28" s="300"/>
      <c r="MXV28" s="300"/>
      <c r="NBX28" s="300"/>
      <c r="NBY28" s="300"/>
      <c r="NBZ28" s="300"/>
      <c r="NCA28" s="300"/>
      <c r="NCB28" s="300"/>
      <c r="NCC28" s="300"/>
      <c r="NGE28" s="300"/>
      <c r="NGF28" s="300"/>
      <c r="NGG28" s="300"/>
      <c r="NGH28" s="300"/>
      <c r="NGI28" s="300"/>
      <c r="NGJ28" s="300"/>
      <c r="NKL28" s="300"/>
      <c r="NKM28" s="300"/>
      <c r="NKN28" s="300"/>
      <c r="NKO28" s="300"/>
      <c r="NKP28" s="300"/>
      <c r="NKQ28" s="300"/>
      <c r="NOS28" s="300"/>
      <c r="NOT28" s="300"/>
      <c r="NOU28" s="300"/>
      <c r="NOV28" s="300"/>
      <c r="NOW28" s="300"/>
      <c r="NOX28" s="300"/>
      <c r="NSZ28" s="300"/>
      <c r="NTA28" s="300"/>
      <c r="NTB28" s="300"/>
      <c r="NTC28" s="300"/>
      <c r="NTD28" s="300"/>
      <c r="NTE28" s="300"/>
      <c r="NXG28" s="300"/>
      <c r="NXH28" s="300"/>
      <c r="NXI28" s="300"/>
      <c r="NXJ28" s="300"/>
      <c r="NXK28" s="300"/>
      <c r="NXL28" s="300"/>
      <c r="OBN28" s="300"/>
      <c r="OBO28" s="300"/>
      <c r="OBP28" s="300"/>
      <c r="OBQ28" s="300"/>
      <c r="OBR28" s="300"/>
      <c r="OBS28" s="300"/>
      <c r="OFU28" s="300"/>
      <c r="OFV28" s="300"/>
      <c r="OFW28" s="300"/>
      <c r="OFX28" s="300"/>
      <c r="OFY28" s="300"/>
      <c r="OFZ28" s="300"/>
      <c r="OKB28" s="300"/>
      <c r="OKC28" s="300"/>
      <c r="OKD28" s="300"/>
      <c r="OKE28" s="300"/>
      <c r="OKF28" s="300"/>
      <c r="OKG28" s="300"/>
      <c r="OOI28" s="300"/>
      <c r="OOJ28" s="300"/>
      <c r="OOK28" s="300"/>
      <c r="OOL28" s="300"/>
      <c r="OOM28" s="300"/>
      <c r="OON28" s="300"/>
      <c r="OSP28" s="300"/>
      <c r="OSQ28" s="300"/>
      <c r="OSR28" s="300"/>
      <c r="OSS28" s="300"/>
      <c r="OST28" s="300"/>
      <c r="OSU28" s="300"/>
      <c r="OWW28" s="300"/>
      <c r="OWX28" s="300"/>
      <c r="OWY28" s="300"/>
      <c r="OWZ28" s="300"/>
      <c r="OXA28" s="300"/>
      <c r="OXB28" s="300"/>
      <c r="PBD28" s="300"/>
      <c r="PBE28" s="300"/>
      <c r="PBF28" s="300"/>
      <c r="PBG28" s="300"/>
      <c r="PBH28" s="300"/>
      <c r="PBI28" s="300"/>
      <c r="PFK28" s="300"/>
      <c r="PFL28" s="300"/>
      <c r="PFM28" s="300"/>
      <c r="PFN28" s="300"/>
      <c r="PFO28" s="300"/>
      <c r="PFP28" s="300"/>
      <c r="PJR28" s="300"/>
      <c r="PJS28" s="300"/>
      <c r="PJT28" s="300"/>
      <c r="PJU28" s="300"/>
      <c r="PJV28" s="300"/>
      <c r="PJW28" s="300"/>
      <c r="PNY28" s="300"/>
      <c r="PNZ28" s="300"/>
      <c r="POA28" s="300"/>
      <c r="POB28" s="300"/>
      <c r="POC28" s="300"/>
      <c r="POD28" s="300"/>
      <c r="PSF28" s="300"/>
      <c r="PSG28" s="300"/>
      <c r="PSH28" s="300"/>
      <c r="PSI28" s="300"/>
      <c r="PSJ28" s="300"/>
      <c r="PSK28" s="300"/>
    </row>
    <row r="29" spans="1:998 1104:1997 2103:2996 3102:3995 4101:5105 5211:6104 6210:7103 7209:8102 8208:9212 9318:10211 10317:11210 11316:11321" x14ac:dyDescent="0.25">
      <c r="CW29" s="297" t="str">
        <f>IF(CD28&lt;&gt;"",IF(CD28=CW28,CD29,CD28),"")</f>
        <v/>
      </c>
      <c r="CZ29" s="297">
        <v>27</v>
      </c>
      <c r="DA29" s="300" t="str">
        <f>Matches!F34</f>
        <v>Canada</v>
      </c>
      <c r="DB29" s="300">
        <f>IF(DA2&lt;&gt;"",IF(AND(Matches!H34&lt;&gt;"",Matches!I34&lt;&gt;""),Matches!H34,0),"")</f>
        <v>0</v>
      </c>
      <c r="DC29" s="300">
        <f>IF(DA2&lt;&gt;"",IF(AND(Matches!H34&lt;&gt;"",Matches!I34&lt;&gt;""),Matches!I34,0),"")</f>
        <v>0</v>
      </c>
      <c r="DD29" s="300" t="str">
        <f>Matches!K34</f>
        <v>Qatar</v>
      </c>
      <c r="DE29" s="300" t="str">
        <f>IF(AND(Matches!H34&lt;&gt;"",Matches!I34&lt;&gt;""),IF(DB29&gt;DC29,"W",IF(DB29=DC29,"D","L")),"")</f>
        <v/>
      </c>
      <c r="DF29" s="300" t="str">
        <f t="shared" si="0"/>
        <v/>
      </c>
      <c r="HH29" s="300"/>
      <c r="HI29" s="300"/>
      <c r="HJ29" s="300"/>
      <c r="HK29" s="300"/>
      <c r="HL29" s="300"/>
      <c r="HM29" s="300"/>
      <c r="LO29" s="300"/>
      <c r="LP29" s="300"/>
      <c r="LQ29" s="300"/>
      <c r="LR29" s="300"/>
      <c r="LS29" s="300"/>
      <c r="LT29" s="300"/>
      <c r="PV29" s="300"/>
      <c r="PW29" s="300"/>
      <c r="PX29" s="300"/>
      <c r="PY29" s="300"/>
      <c r="PZ29" s="300"/>
      <c r="QA29" s="300"/>
      <c r="UC29" s="300"/>
      <c r="UD29" s="300"/>
      <c r="UE29" s="300"/>
      <c r="UF29" s="300"/>
      <c r="UG29" s="300"/>
      <c r="UH29" s="300"/>
      <c r="YJ29" s="300"/>
      <c r="YK29" s="300"/>
      <c r="YL29" s="300"/>
      <c r="YM29" s="300"/>
      <c r="YN29" s="300"/>
      <c r="YO29" s="300"/>
      <c r="ACQ29" s="300"/>
      <c r="ACR29" s="300"/>
      <c r="ACS29" s="300"/>
      <c r="ACT29" s="300"/>
      <c r="ACU29" s="300"/>
      <c r="ACV29" s="300"/>
      <c r="AGX29" s="300"/>
      <c r="AGY29" s="300"/>
      <c r="AGZ29" s="300"/>
      <c r="AHA29" s="300"/>
      <c r="AHB29" s="300"/>
      <c r="AHC29" s="300"/>
      <c r="ALE29" s="300"/>
      <c r="ALF29" s="300"/>
      <c r="ALG29" s="300"/>
      <c r="ALH29" s="300"/>
      <c r="ALI29" s="300"/>
      <c r="ALJ29" s="300"/>
      <c r="APL29" s="300"/>
      <c r="APM29" s="300"/>
      <c r="APN29" s="300"/>
      <c r="APO29" s="300"/>
      <c r="APP29" s="300"/>
      <c r="APQ29" s="300"/>
      <c r="ATS29" s="300"/>
      <c r="ATT29" s="300"/>
      <c r="ATU29" s="300"/>
      <c r="ATV29" s="300"/>
      <c r="ATW29" s="300"/>
      <c r="ATX29" s="300"/>
      <c r="AXZ29" s="300"/>
      <c r="AYA29" s="300"/>
      <c r="AYB29" s="300"/>
      <c r="AYC29" s="300"/>
      <c r="AYD29" s="300"/>
      <c r="AYE29" s="300"/>
      <c r="BCG29" s="300"/>
      <c r="BCH29" s="300"/>
      <c r="BCI29" s="300"/>
      <c r="BCJ29" s="300"/>
      <c r="BCK29" s="300"/>
      <c r="BCL29" s="300"/>
      <c r="BGN29" s="300"/>
      <c r="BGO29" s="300"/>
      <c r="BGP29" s="300"/>
      <c r="BGQ29" s="300"/>
      <c r="BGR29" s="300"/>
      <c r="BGS29" s="300"/>
      <c r="BKU29" s="300"/>
      <c r="BKV29" s="300"/>
      <c r="BKW29" s="300"/>
      <c r="BKX29" s="300"/>
      <c r="BKY29" s="300"/>
      <c r="BKZ29" s="300"/>
      <c r="BPB29" s="300"/>
      <c r="BPC29" s="300"/>
      <c r="BPD29" s="300"/>
      <c r="BPE29" s="300"/>
      <c r="BPF29" s="300"/>
      <c r="BPG29" s="300"/>
      <c r="BTI29" s="300"/>
      <c r="BTJ29" s="300"/>
      <c r="BTK29" s="300"/>
      <c r="BTL29" s="300"/>
      <c r="BTM29" s="300"/>
      <c r="BTN29" s="300"/>
      <c r="BXP29" s="300"/>
      <c r="BXQ29" s="300"/>
      <c r="BXR29" s="300"/>
      <c r="BXS29" s="300"/>
      <c r="BXT29" s="300"/>
      <c r="BXU29" s="300"/>
      <c r="CBW29" s="300"/>
      <c r="CBX29" s="300"/>
      <c r="CBY29" s="300"/>
      <c r="CBZ29" s="300"/>
      <c r="CCA29" s="300"/>
      <c r="CCB29" s="300"/>
      <c r="CGD29" s="300"/>
      <c r="CGE29" s="300"/>
      <c r="CGF29" s="300"/>
      <c r="CGG29" s="300"/>
      <c r="CGH29" s="300"/>
      <c r="CGI29" s="300"/>
      <c r="CKK29" s="300"/>
      <c r="CKL29" s="300"/>
      <c r="CKM29" s="300"/>
      <c r="CKN29" s="300"/>
      <c r="CKO29" s="300"/>
      <c r="CKP29" s="300"/>
      <c r="COR29" s="300"/>
      <c r="COS29" s="300"/>
      <c r="COT29" s="300"/>
      <c r="COU29" s="300"/>
      <c r="COV29" s="300"/>
      <c r="COW29" s="300"/>
      <c r="CSY29" s="300"/>
      <c r="CSZ29" s="300"/>
      <c r="CTA29" s="300"/>
      <c r="CTB29" s="300"/>
      <c r="CTC29" s="300"/>
      <c r="CTD29" s="300"/>
      <c r="CXF29" s="300"/>
      <c r="CXG29" s="300"/>
      <c r="CXH29" s="300"/>
      <c r="CXI29" s="300"/>
      <c r="CXJ29" s="300"/>
      <c r="CXK29" s="300"/>
      <c r="DBM29" s="300"/>
      <c r="DBN29" s="300"/>
      <c r="DBO29" s="300"/>
      <c r="DBP29" s="300"/>
      <c r="DBQ29" s="300"/>
      <c r="DBR29" s="300"/>
      <c r="DFT29" s="300"/>
      <c r="DFU29" s="300"/>
      <c r="DFV29" s="300"/>
      <c r="DFW29" s="300"/>
      <c r="DFX29" s="300"/>
      <c r="DFY29" s="300"/>
      <c r="DKA29" s="300"/>
      <c r="DKB29" s="300"/>
      <c r="DKC29" s="300"/>
      <c r="DKD29" s="300"/>
      <c r="DKE29" s="300"/>
      <c r="DKF29" s="300"/>
      <c r="DOH29" s="300"/>
      <c r="DOI29" s="300"/>
      <c r="DOJ29" s="300"/>
      <c r="DOK29" s="300"/>
      <c r="DOL29" s="300"/>
      <c r="DOM29" s="300"/>
      <c r="DSO29" s="300"/>
      <c r="DSP29" s="300"/>
      <c r="DSQ29" s="300"/>
      <c r="DSR29" s="300"/>
      <c r="DSS29" s="300"/>
      <c r="DST29" s="300"/>
      <c r="DWV29" s="300"/>
      <c r="DWW29" s="300"/>
      <c r="DWX29" s="300"/>
      <c r="DWY29" s="300"/>
      <c r="DWZ29" s="300"/>
      <c r="DXA29" s="300"/>
      <c r="EBC29" s="300"/>
      <c r="EBD29" s="300"/>
      <c r="EBE29" s="300"/>
      <c r="EBF29" s="300"/>
      <c r="EBG29" s="300"/>
      <c r="EBH29" s="300"/>
      <c r="EFJ29" s="300"/>
      <c r="EFK29" s="300"/>
      <c r="EFL29" s="300"/>
      <c r="EFM29" s="300"/>
      <c r="EFN29" s="300"/>
      <c r="EFO29" s="300"/>
      <c r="EJQ29" s="300"/>
      <c r="EJR29" s="300"/>
      <c r="EJS29" s="300"/>
      <c r="EJT29" s="300"/>
      <c r="EJU29" s="300"/>
      <c r="EJV29" s="300"/>
      <c r="ENX29" s="300"/>
      <c r="ENY29" s="300"/>
      <c r="ENZ29" s="300"/>
      <c r="EOA29" s="300"/>
      <c r="EOB29" s="300"/>
      <c r="EOC29" s="300"/>
      <c r="ESE29" s="300"/>
      <c r="ESF29" s="300"/>
      <c r="ESG29" s="300"/>
      <c r="ESH29" s="300"/>
      <c r="ESI29" s="300"/>
      <c r="ESJ29" s="300"/>
      <c r="EWL29" s="300"/>
      <c r="EWM29" s="300"/>
      <c r="EWN29" s="300"/>
      <c r="EWO29" s="300"/>
      <c r="EWP29" s="300"/>
      <c r="EWQ29" s="300"/>
      <c r="FAS29" s="300"/>
      <c r="FAT29" s="300"/>
      <c r="FAU29" s="300"/>
      <c r="FAV29" s="300"/>
      <c r="FAW29" s="300"/>
      <c r="FAX29" s="300"/>
      <c r="FEZ29" s="300"/>
      <c r="FFA29" s="300"/>
      <c r="FFB29" s="300"/>
      <c r="FFC29" s="300"/>
      <c r="FFD29" s="300"/>
      <c r="FFE29" s="300"/>
      <c r="FJG29" s="300"/>
      <c r="FJH29" s="300"/>
      <c r="FJI29" s="300"/>
      <c r="FJJ29" s="300"/>
      <c r="FJK29" s="300"/>
      <c r="FJL29" s="300"/>
      <c r="FNN29" s="300"/>
      <c r="FNO29" s="300"/>
      <c r="FNP29" s="300"/>
      <c r="FNQ29" s="300"/>
      <c r="FNR29" s="300"/>
      <c r="FNS29" s="300"/>
      <c r="FRU29" s="300"/>
      <c r="FRV29" s="300"/>
      <c r="FRW29" s="300"/>
      <c r="FRX29" s="300"/>
      <c r="FRY29" s="300"/>
      <c r="FRZ29" s="300"/>
      <c r="FWB29" s="300"/>
      <c r="FWC29" s="300"/>
      <c r="FWD29" s="300"/>
      <c r="FWE29" s="300"/>
      <c r="FWF29" s="300"/>
      <c r="FWG29" s="300"/>
      <c r="GAI29" s="300"/>
      <c r="GAJ29" s="300"/>
      <c r="GAK29" s="300"/>
      <c r="GAL29" s="300"/>
      <c r="GAM29" s="300"/>
      <c r="GAN29" s="300"/>
      <c r="GEP29" s="300"/>
      <c r="GEQ29" s="300"/>
      <c r="GER29" s="300"/>
      <c r="GES29" s="300"/>
      <c r="GET29" s="300"/>
      <c r="GEU29" s="300"/>
      <c r="GIW29" s="300"/>
      <c r="GIX29" s="300"/>
      <c r="GIY29" s="300"/>
      <c r="GIZ29" s="300"/>
      <c r="GJA29" s="300"/>
      <c r="GJB29" s="300"/>
      <c r="GND29" s="300"/>
      <c r="GNE29" s="300"/>
      <c r="GNF29" s="300"/>
      <c r="GNG29" s="300"/>
      <c r="GNH29" s="300"/>
      <c r="GNI29" s="300"/>
      <c r="GRK29" s="300"/>
      <c r="GRL29" s="300"/>
      <c r="GRM29" s="300"/>
      <c r="GRN29" s="300"/>
      <c r="GRO29" s="300"/>
      <c r="GRP29" s="300"/>
      <c r="GVR29" s="300"/>
      <c r="GVS29" s="300"/>
      <c r="GVT29" s="300"/>
      <c r="GVU29" s="300"/>
      <c r="GVV29" s="300"/>
      <c r="GVW29" s="300"/>
      <c r="GZY29" s="300"/>
      <c r="GZZ29" s="300"/>
      <c r="HAA29" s="300"/>
      <c r="HAB29" s="300"/>
      <c r="HAC29" s="300"/>
      <c r="HAD29" s="300"/>
      <c r="HEF29" s="300"/>
      <c r="HEG29" s="300"/>
      <c r="HEH29" s="300"/>
      <c r="HEI29" s="300"/>
      <c r="HEJ29" s="300"/>
      <c r="HEK29" s="300"/>
      <c r="HIM29" s="300"/>
      <c r="HIN29" s="300"/>
      <c r="HIO29" s="300"/>
      <c r="HIP29" s="300"/>
      <c r="HIQ29" s="300"/>
      <c r="HIR29" s="300"/>
      <c r="HMT29" s="300"/>
      <c r="HMU29" s="300"/>
      <c r="HMV29" s="300"/>
      <c r="HMW29" s="300"/>
      <c r="HMX29" s="300"/>
      <c r="HMY29" s="300"/>
      <c r="HRA29" s="300"/>
      <c r="HRB29" s="300"/>
      <c r="HRC29" s="300"/>
      <c r="HRD29" s="300"/>
      <c r="HRE29" s="300"/>
      <c r="HRF29" s="300"/>
      <c r="HVH29" s="300"/>
      <c r="HVI29" s="300"/>
      <c r="HVJ29" s="300"/>
      <c r="HVK29" s="300"/>
      <c r="HVL29" s="300"/>
      <c r="HVM29" s="300"/>
      <c r="HZO29" s="300"/>
      <c r="HZP29" s="300"/>
      <c r="HZQ29" s="300"/>
      <c r="HZR29" s="300"/>
      <c r="HZS29" s="300"/>
      <c r="HZT29" s="300"/>
      <c r="IDV29" s="300"/>
      <c r="IDW29" s="300"/>
      <c r="IDX29" s="300"/>
      <c r="IDY29" s="300"/>
      <c r="IDZ29" s="300"/>
      <c r="IEA29" s="300"/>
      <c r="IIC29" s="300"/>
      <c r="IID29" s="300"/>
      <c r="IIE29" s="300"/>
      <c r="IIF29" s="300"/>
      <c r="IIG29" s="300"/>
      <c r="IIH29" s="300"/>
      <c r="IMJ29" s="300"/>
      <c r="IMK29" s="300"/>
      <c r="IML29" s="300"/>
      <c r="IMM29" s="300"/>
      <c r="IMN29" s="300"/>
      <c r="IMO29" s="300"/>
      <c r="IQQ29" s="300"/>
      <c r="IQR29" s="300"/>
      <c r="IQS29" s="300"/>
      <c r="IQT29" s="300"/>
      <c r="IQU29" s="300"/>
      <c r="IQV29" s="300"/>
      <c r="IUX29" s="300"/>
      <c r="IUY29" s="300"/>
      <c r="IUZ29" s="300"/>
      <c r="IVA29" s="300"/>
      <c r="IVB29" s="300"/>
      <c r="IVC29" s="300"/>
      <c r="IZE29" s="300"/>
      <c r="IZF29" s="300"/>
      <c r="IZG29" s="300"/>
      <c r="IZH29" s="300"/>
      <c r="IZI29" s="300"/>
      <c r="IZJ29" s="300"/>
      <c r="JDL29" s="300"/>
      <c r="JDM29" s="300"/>
      <c r="JDN29" s="300"/>
      <c r="JDO29" s="300"/>
      <c r="JDP29" s="300"/>
      <c r="JDQ29" s="300"/>
      <c r="JHS29" s="300"/>
      <c r="JHT29" s="300"/>
      <c r="JHU29" s="300"/>
      <c r="JHV29" s="300"/>
      <c r="JHW29" s="300"/>
      <c r="JHX29" s="300"/>
      <c r="JLZ29" s="300"/>
      <c r="JMA29" s="300"/>
      <c r="JMB29" s="300"/>
      <c r="JMC29" s="300"/>
      <c r="JMD29" s="300"/>
      <c r="JME29" s="300"/>
      <c r="JQG29" s="300"/>
      <c r="JQH29" s="300"/>
      <c r="JQI29" s="300"/>
      <c r="JQJ29" s="300"/>
      <c r="JQK29" s="300"/>
      <c r="JQL29" s="300"/>
      <c r="JUN29" s="300"/>
      <c r="JUO29" s="300"/>
      <c r="JUP29" s="300"/>
      <c r="JUQ29" s="300"/>
      <c r="JUR29" s="300"/>
      <c r="JUS29" s="300"/>
      <c r="JYU29" s="300"/>
      <c r="JYV29" s="300"/>
      <c r="JYW29" s="300"/>
      <c r="JYX29" s="300"/>
      <c r="JYY29" s="300"/>
      <c r="JYZ29" s="300"/>
      <c r="KDB29" s="300"/>
      <c r="KDC29" s="300"/>
      <c r="KDD29" s="300"/>
      <c r="KDE29" s="300"/>
      <c r="KDF29" s="300"/>
      <c r="KDG29" s="300"/>
      <c r="KHI29" s="300"/>
      <c r="KHJ29" s="300"/>
      <c r="KHK29" s="300"/>
      <c r="KHL29" s="300"/>
      <c r="KHM29" s="300"/>
      <c r="KHN29" s="300"/>
      <c r="KLP29" s="300"/>
      <c r="KLQ29" s="300"/>
      <c r="KLR29" s="300"/>
      <c r="KLS29" s="300"/>
      <c r="KLT29" s="300"/>
      <c r="KLU29" s="300"/>
      <c r="KPW29" s="300"/>
      <c r="KPX29" s="300"/>
      <c r="KPY29" s="300"/>
      <c r="KPZ29" s="300"/>
      <c r="KQA29" s="300"/>
      <c r="KQB29" s="300"/>
      <c r="KUD29" s="300"/>
      <c r="KUE29" s="300"/>
      <c r="KUF29" s="300"/>
      <c r="KUG29" s="300"/>
      <c r="KUH29" s="300"/>
      <c r="KUI29" s="300"/>
      <c r="KYK29" s="300"/>
      <c r="KYL29" s="300"/>
      <c r="KYM29" s="300"/>
      <c r="KYN29" s="300"/>
      <c r="KYO29" s="300"/>
      <c r="KYP29" s="300"/>
      <c r="LCR29" s="300"/>
      <c r="LCS29" s="300"/>
      <c r="LCT29" s="300"/>
      <c r="LCU29" s="300"/>
      <c r="LCV29" s="300"/>
      <c r="LCW29" s="300"/>
      <c r="LGY29" s="300"/>
      <c r="LGZ29" s="300"/>
      <c r="LHA29" s="300"/>
      <c r="LHB29" s="300"/>
      <c r="LHC29" s="300"/>
      <c r="LHD29" s="300"/>
      <c r="LLF29" s="300"/>
      <c r="LLG29" s="300"/>
      <c r="LLH29" s="300"/>
      <c r="LLI29" s="300"/>
      <c r="LLJ29" s="300"/>
      <c r="LLK29" s="300"/>
      <c r="LPM29" s="300"/>
      <c r="LPN29" s="300"/>
      <c r="LPO29" s="300"/>
      <c r="LPP29" s="300"/>
      <c r="LPQ29" s="300"/>
      <c r="LPR29" s="300"/>
      <c r="LTT29" s="300"/>
      <c r="LTU29" s="300"/>
      <c r="LTV29" s="300"/>
      <c r="LTW29" s="300"/>
      <c r="LTX29" s="300"/>
      <c r="LTY29" s="300"/>
      <c r="LYA29" s="300"/>
      <c r="LYB29" s="300"/>
      <c r="LYC29" s="300"/>
      <c r="LYD29" s="300"/>
      <c r="LYE29" s="300"/>
      <c r="LYF29" s="300"/>
      <c r="MCH29" s="300"/>
      <c r="MCI29" s="300"/>
      <c r="MCJ29" s="300"/>
      <c r="MCK29" s="300"/>
      <c r="MCL29" s="300"/>
      <c r="MCM29" s="300"/>
      <c r="MGO29" s="300"/>
      <c r="MGP29" s="300"/>
      <c r="MGQ29" s="300"/>
      <c r="MGR29" s="300"/>
      <c r="MGS29" s="300"/>
      <c r="MGT29" s="300"/>
      <c r="MKV29" s="300"/>
      <c r="MKW29" s="300"/>
      <c r="MKX29" s="300"/>
      <c r="MKY29" s="300"/>
      <c r="MKZ29" s="300"/>
      <c r="MLA29" s="300"/>
      <c r="MPC29" s="300"/>
      <c r="MPD29" s="300"/>
      <c r="MPE29" s="300"/>
      <c r="MPF29" s="300"/>
      <c r="MPG29" s="300"/>
      <c r="MPH29" s="300"/>
      <c r="MTJ29" s="300"/>
      <c r="MTK29" s="300"/>
      <c r="MTL29" s="300"/>
      <c r="MTM29" s="300"/>
      <c r="MTN29" s="300"/>
      <c r="MTO29" s="300"/>
      <c r="MXQ29" s="300"/>
      <c r="MXR29" s="300"/>
      <c r="MXS29" s="300"/>
      <c r="MXT29" s="300"/>
      <c r="MXU29" s="300"/>
      <c r="MXV29" s="300"/>
      <c r="NBX29" s="300"/>
      <c r="NBY29" s="300"/>
      <c r="NBZ29" s="300"/>
      <c r="NCA29" s="300"/>
      <c r="NCB29" s="300"/>
      <c r="NCC29" s="300"/>
      <c r="NGE29" s="300"/>
      <c r="NGF29" s="300"/>
      <c r="NGG29" s="300"/>
      <c r="NGH29" s="300"/>
      <c r="NGI29" s="300"/>
      <c r="NGJ29" s="300"/>
      <c r="NKL29" s="300"/>
      <c r="NKM29" s="300"/>
      <c r="NKN29" s="300"/>
      <c r="NKO29" s="300"/>
      <c r="NKP29" s="300"/>
      <c r="NKQ29" s="300"/>
      <c r="NOS29" s="300"/>
      <c r="NOT29" s="300"/>
      <c r="NOU29" s="300"/>
      <c r="NOV29" s="300"/>
      <c r="NOW29" s="300"/>
      <c r="NOX29" s="300"/>
      <c r="NSZ29" s="300"/>
      <c r="NTA29" s="300"/>
      <c r="NTB29" s="300"/>
      <c r="NTC29" s="300"/>
      <c r="NTD29" s="300"/>
      <c r="NTE29" s="300"/>
      <c r="NXG29" s="300"/>
      <c r="NXH29" s="300"/>
      <c r="NXI29" s="300"/>
      <c r="NXJ29" s="300"/>
      <c r="NXK29" s="300"/>
      <c r="NXL29" s="300"/>
      <c r="OBN29" s="300"/>
      <c r="OBO29" s="300"/>
      <c r="OBP29" s="300"/>
      <c r="OBQ29" s="300"/>
      <c r="OBR29" s="300"/>
      <c r="OBS29" s="300"/>
      <c r="OFU29" s="300"/>
      <c r="OFV29" s="300"/>
      <c r="OFW29" s="300"/>
      <c r="OFX29" s="300"/>
      <c r="OFY29" s="300"/>
      <c r="OFZ29" s="300"/>
      <c r="OKB29" s="300"/>
      <c r="OKC29" s="300"/>
      <c r="OKD29" s="300"/>
      <c r="OKE29" s="300"/>
      <c r="OKF29" s="300"/>
      <c r="OKG29" s="300"/>
      <c r="OOI29" s="300"/>
      <c r="OOJ29" s="300"/>
      <c r="OOK29" s="300"/>
      <c r="OOL29" s="300"/>
      <c r="OOM29" s="300"/>
      <c r="OON29" s="300"/>
      <c r="OSP29" s="300"/>
      <c r="OSQ29" s="300"/>
      <c r="OSR29" s="300"/>
      <c r="OSS29" s="300"/>
      <c r="OST29" s="300"/>
      <c r="OSU29" s="300"/>
      <c r="OWW29" s="300"/>
      <c r="OWX29" s="300"/>
      <c r="OWY29" s="300"/>
      <c r="OWZ29" s="300"/>
      <c r="OXA29" s="300"/>
      <c r="OXB29" s="300"/>
      <c r="PBD29" s="300"/>
      <c r="PBE29" s="300"/>
      <c r="PBF29" s="300"/>
      <c r="PBG29" s="300"/>
      <c r="PBH29" s="300"/>
      <c r="PBI29" s="300"/>
      <c r="PFK29" s="300"/>
      <c r="PFL29" s="300"/>
      <c r="PFM29" s="300"/>
      <c r="PFN29" s="300"/>
      <c r="PFO29" s="300"/>
      <c r="PFP29" s="300"/>
      <c r="PJR29" s="300"/>
      <c r="PJS29" s="300"/>
      <c r="PJT29" s="300"/>
      <c r="PJU29" s="300"/>
      <c r="PJV29" s="300"/>
      <c r="PJW29" s="300"/>
      <c r="PNY29" s="300"/>
      <c r="PNZ29" s="300"/>
      <c r="POA29" s="300"/>
      <c r="POB29" s="300"/>
      <c r="POC29" s="300"/>
      <c r="POD29" s="300"/>
      <c r="PSF29" s="300"/>
      <c r="PSG29" s="300"/>
      <c r="PSH29" s="300"/>
      <c r="PSI29" s="300"/>
      <c r="PSJ29" s="300"/>
      <c r="PSK29" s="300"/>
    </row>
    <row r="30" spans="1:998 1104:1997 2103:2996 3102:3995 4101:5105 5211:6104 6210:7103 7209:8102 8208:9212 9318:10211 10317:11210 11316:11321" x14ac:dyDescent="0.25">
      <c r="CD30" s="297" t="str">
        <f>IF(BO29&lt;&gt;"",BO29,"")</f>
        <v/>
      </c>
      <c r="CZ30" s="297">
        <v>28</v>
      </c>
      <c r="DA30" s="300" t="str">
        <f>Matches!F35</f>
        <v>Mexico</v>
      </c>
      <c r="DB30" s="300">
        <f>IF(DA2&lt;&gt;"",IF(AND(Matches!H35&lt;&gt;"",Matches!I35&lt;&gt;""),Matches!H35,0),"")</f>
        <v>0</v>
      </c>
      <c r="DC30" s="300">
        <f>IF(DA2&lt;&gt;"",IF(AND(Matches!H35&lt;&gt;"",Matches!I35&lt;&gt;""),Matches!I35,0),"")</f>
        <v>0</v>
      </c>
      <c r="DD30" s="300" t="str">
        <f>Matches!K35</f>
        <v>Korea Republic</v>
      </c>
      <c r="DE30" s="300" t="str">
        <f>IF(AND(Matches!H35&lt;&gt;"",Matches!I35&lt;&gt;""),IF(DB30&gt;DC30,"W",IF(DB30=DC30,"D","L")),"")</f>
        <v/>
      </c>
      <c r="DF30" s="300" t="str">
        <f t="shared" si="0"/>
        <v/>
      </c>
      <c r="HH30" s="300"/>
      <c r="HI30" s="300"/>
      <c r="HJ30" s="300"/>
      <c r="HK30" s="300"/>
      <c r="HL30" s="300"/>
      <c r="HM30" s="300"/>
      <c r="LO30" s="300"/>
      <c r="LP30" s="300"/>
      <c r="LQ30" s="300"/>
      <c r="LR30" s="300"/>
      <c r="LS30" s="300"/>
      <c r="LT30" s="300"/>
      <c r="PV30" s="300"/>
      <c r="PW30" s="300"/>
      <c r="PX30" s="300"/>
      <c r="PY30" s="300"/>
      <c r="PZ30" s="300"/>
      <c r="QA30" s="300"/>
      <c r="UC30" s="300"/>
      <c r="UD30" s="300"/>
      <c r="UE30" s="300"/>
      <c r="UF30" s="300"/>
      <c r="UG30" s="300"/>
      <c r="UH30" s="300"/>
      <c r="YJ30" s="300"/>
      <c r="YK30" s="300"/>
      <c r="YL30" s="300"/>
      <c r="YM30" s="300"/>
      <c r="YN30" s="300"/>
      <c r="YO30" s="300"/>
      <c r="ACQ30" s="300"/>
      <c r="ACR30" s="300"/>
      <c r="ACS30" s="300"/>
      <c r="ACT30" s="300"/>
      <c r="ACU30" s="300"/>
      <c r="ACV30" s="300"/>
      <c r="AGX30" s="300"/>
      <c r="AGY30" s="300"/>
      <c r="AGZ30" s="300"/>
      <c r="AHA30" s="300"/>
      <c r="AHB30" s="300"/>
      <c r="AHC30" s="300"/>
      <c r="ALE30" s="300"/>
      <c r="ALF30" s="300"/>
      <c r="ALG30" s="300"/>
      <c r="ALH30" s="300"/>
      <c r="ALI30" s="300"/>
      <c r="ALJ30" s="300"/>
      <c r="APL30" s="300"/>
      <c r="APM30" s="300"/>
      <c r="APN30" s="300"/>
      <c r="APO30" s="300"/>
      <c r="APP30" s="300"/>
      <c r="APQ30" s="300"/>
      <c r="ATS30" s="300"/>
      <c r="ATT30" s="300"/>
      <c r="ATU30" s="300"/>
      <c r="ATV30" s="300"/>
      <c r="ATW30" s="300"/>
      <c r="ATX30" s="300"/>
      <c r="AXZ30" s="300"/>
      <c r="AYA30" s="300"/>
      <c r="AYB30" s="300"/>
      <c r="AYC30" s="300"/>
      <c r="AYD30" s="300"/>
      <c r="AYE30" s="300"/>
      <c r="BCG30" s="300"/>
      <c r="BCH30" s="300"/>
      <c r="BCI30" s="300"/>
      <c r="BCJ30" s="300"/>
      <c r="BCK30" s="300"/>
      <c r="BCL30" s="300"/>
      <c r="BGN30" s="300"/>
      <c r="BGO30" s="300"/>
      <c r="BGP30" s="300"/>
      <c r="BGQ30" s="300"/>
      <c r="BGR30" s="300"/>
      <c r="BGS30" s="300"/>
      <c r="BKU30" s="300"/>
      <c r="BKV30" s="300"/>
      <c r="BKW30" s="300"/>
      <c r="BKX30" s="300"/>
      <c r="BKY30" s="300"/>
      <c r="BKZ30" s="300"/>
      <c r="BPB30" s="300"/>
      <c r="BPC30" s="300"/>
      <c r="BPD30" s="300"/>
      <c r="BPE30" s="300"/>
      <c r="BPF30" s="300"/>
      <c r="BPG30" s="300"/>
      <c r="BTI30" s="300"/>
      <c r="BTJ30" s="300"/>
      <c r="BTK30" s="300"/>
      <c r="BTL30" s="300"/>
      <c r="BTM30" s="300"/>
      <c r="BTN30" s="300"/>
      <c r="BXP30" s="300"/>
      <c r="BXQ30" s="300"/>
      <c r="BXR30" s="300"/>
      <c r="BXS30" s="300"/>
      <c r="BXT30" s="300"/>
      <c r="BXU30" s="300"/>
      <c r="CBW30" s="300"/>
      <c r="CBX30" s="300"/>
      <c r="CBY30" s="300"/>
      <c r="CBZ30" s="300"/>
      <c r="CCA30" s="300"/>
      <c r="CCB30" s="300"/>
      <c r="CGD30" s="300"/>
      <c r="CGE30" s="300"/>
      <c r="CGF30" s="300"/>
      <c r="CGG30" s="300"/>
      <c r="CGH30" s="300"/>
      <c r="CGI30" s="300"/>
      <c r="CKK30" s="300"/>
      <c r="CKL30" s="300"/>
      <c r="CKM30" s="300"/>
      <c r="CKN30" s="300"/>
      <c r="CKO30" s="300"/>
      <c r="CKP30" s="300"/>
      <c r="COR30" s="300"/>
      <c r="COS30" s="300"/>
      <c r="COT30" s="300"/>
      <c r="COU30" s="300"/>
      <c r="COV30" s="300"/>
      <c r="COW30" s="300"/>
      <c r="CSY30" s="300"/>
      <c r="CSZ30" s="300"/>
      <c r="CTA30" s="300"/>
      <c r="CTB30" s="300"/>
      <c r="CTC30" s="300"/>
      <c r="CTD30" s="300"/>
      <c r="CXF30" s="300"/>
      <c r="CXG30" s="300"/>
      <c r="CXH30" s="300"/>
      <c r="CXI30" s="300"/>
      <c r="CXJ30" s="300"/>
      <c r="CXK30" s="300"/>
      <c r="DBM30" s="300"/>
      <c r="DBN30" s="300"/>
      <c r="DBO30" s="300"/>
      <c r="DBP30" s="300"/>
      <c r="DBQ30" s="300"/>
      <c r="DBR30" s="300"/>
      <c r="DFT30" s="300"/>
      <c r="DFU30" s="300"/>
      <c r="DFV30" s="300"/>
      <c r="DFW30" s="300"/>
      <c r="DFX30" s="300"/>
      <c r="DFY30" s="300"/>
      <c r="DKA30" s="300"/>
      <c r="DKB30" s="300"/>
      <c r="DKC30" s="300"/>
      <c r="DKD30" s="300"/>
      <c r="DKE30" s="300"/>
      <c r="DKF30" s="300"/>
      <c r="DOH30" s="300"/>
      <c r="DOI30" s="300"/>
      <c r="DOJ30" s="300"/>
      <c r="DOK30" s="300"/>
      <c r="DOL30" s="300"/>
      <c r="DOM30" s="300"/>
      <c r="DSO30" s="300"/>
      <c r="DSP30" s="300"/>
      <c r="DSQ30" s="300"/>
      <c r="DSR30" s="300"/>
      <c r="DSS30" s="300"/>
      <c r="DST30" s="300"/>
      <c r="DWV30" s="300"/>
      <c r="DWW30" s="300"/>
      <c r="DWX30" s="300"/>
      <c r="DWY30" s="300"/>
      <c r="DWZ30" s="300"/>
      <c r="DXA30" s="300"/>
      <c r="EBC30" s="300"/>
      <c r="EBD30" s="300"/>
      <c r="EBE30" s="300"/>
      <c r="EBF30" s="300"/>
      <c r="EBG30" s="300"/>
      <c r="EBH30" s="300"/>
      <c r="EFJ30" s="300"/>
      <c r="EFK30" s="300"/>
      <c r="EFL30" s="300"/>
      <c r="EFM30" s="300"/>
      <c r="EFN30" s="300"/>
      <c r="EFO30" s="300"/>
      <c r="EJQ30" s="300"/>
      <c r="EJR30" s="300"/>
      <c r="EJS30" s="300"/>
      <c r="EJT30" s="300"/>
      <c r="EJU30" s="300"/>
      <c r="EJV30" s="300"/>
      <c r="ENX30" s="300"/>
      <c r="ENY30" s="300"/>
      <c r="ENZ30" s="300"/>
      <c r="EOA30" s="300"/>
      <c r="EOB30" s="300"/>
      <c r="EOC30" s="300"/>
      <c r="ESE30" s="300"/>
      <c r="ESF30" s="300"/>
      <c r="ESG30" s="300"/>
      <c r="ESH30" s="300"/>
      <c r="ESI30" s="300"/>
      <c r="ESJ30" s="300"/>
      <c r="EWL30" s="300"/>
      <c r="EWM30" s="300"/>
      <c r="EWN30" s="300"/>
      <c r="EWO30" s="300"/>
      <c r="EWP30" s="300"/>
      <c r="EWQ30" s="300"/>
      <c r="FAS30" s="300"/>
      <c r="FAT30" s="300"/>
      <c r="FAU30" s="300"/>
      <c r="FAV30" s="300"/>
      <c r="FAW30" s="300"/>
      <c r="FAX30" s="300"/>
      <c r="FEZ30" s="300"/>
      <c r="FFA30" s="300"/>
      <c r="FFB30" s="300"/>
      <c r="FFC30" s="300"/>
      <c r="FFD30" s="300"/>
      <c r="FFE30" s="300"/>
      <c r="FJG30" s="300"/>
      <c r="FJH30" s="300"/>
      <c r="FJI30" s="300"/>
      <c r="FJJ30" s="300"/>
      <c r="FJK30" s="300"/>
      <c r="FJL30" s="300"/>
      <c r="FNN30" s="300"/>
      <c r="FNO30" s="300"/>
      <c r="FNP30" s="300"/>
      <c r="FNQ30" s="300"/>
      <c r="FNR30" s="300"/>
      <c r="FNS30" s="300"/>
      <c r="FRU30" s="300"/>
      <c r="FRV30" s="300"/>
      <c r="FRW30" s="300"/>
      <c r="FRX30" s="300"/>
      <c r="FRY30" s="300"/>
      <c r="FRZ30" s="300"/>
      <c r="FWB30" s="300"/>
      <c r="FWC30" s="300"/>
      <c r="FWD30" s="300"/>
      <c r="FWE30" s="300"/>
      <c r="FWF30" s="300"/>
      <c r="FWG30" s="300"/>
      <c r="GAI30" s="300"/>
      <c r="GAJ30" s="300"/>
      <c r="GAK30" s="300"/>
      <c r="GAL30" s="300"/>
      <c r="GAM30" s="300"/>
      <c r="GAN30" s="300"/>
      <c r="GEP30" s="300"/>
      <c r="GEQ30" s="300"/>
      <c r="GER30" s="300"/>
      <c r="GES30" s="300"/>
      <c r="GET30" s="300"/>
      <c r="GEU30" s="300"/>
      <c r="GIW30" s="300"/>
      <c r="GIX30" s="300"/>
      <c r="GIY30" s="300"/>
      <c r="GIZ30" s="300"/>
      <c r="GJA30" s="300"/>
      <c r="GJB30" s="300"/>
      <c r="GND30" s="300"/>
      <c r="GNE30" s="300"/>
      <c r="GNF30" s="300"/>
      <c r="GNG30" s="300"/>
      <c r="GNH30" s="300"/>
      <c r="GNI30" s="300"/>
      <c r="GRK30" s="300"/>
      <c r="GRL30" s="300"/>
      <c r="GRM30" s="300"/>
      <c r="GRN30" s="300"/>
      <c r="GRO30" s="300"/>
      <c r="GRP30" s="300"/>
      <c r="GVR30" s="300"/>
      <c r="GVS30" s="300"/>
      <c r="GVT30" s="300"/>
      <c r="GVU30" s="300"/>
      <c r="GVV30" s="300"/>
      <c r="GVW30" s="300"/>
      <c r="GZY30" s="300"/>
      <c r="GZZ30" s="300"/>
      <c r="HAA30" s="300"/>
      <c r="HAB30" s="300"/>
      <c r="HAC30" s="300"/>
      <c r="HAD30" s="300"/>
      <c r="HEF30" s="300"/>
      <c r="HEG30" s="300"/>
      <c r="HEH30" s="300"/>
      <c r="HEI30" s="300"/>
      <c r="HEJ30" s="300"/>
      <c r="HEK30" s="300"/>
      <c r="HIM30" s="300"/>
      <c r="HIN30" s="300"/>
      <c r="HIO30" s="300"/>
      <c r="HIP30" s="300"/>
      <c r="HIQ30" s="300"/>
      <c r="HIR30" s="300"/>
      <c r="HMT30" s="300"/>
      <c r="HMU30" s="300"/>
      <c r="HMV30" s="300"/>
      <c r="HMW30" s="300"/>
      <c r="HMX30" s="300"/>
      <c r="HMY30" s="300"/>
      <c r="HRA30" s="300"/>
      <c r="HRB30" s="300"/>
      <c r="HRC30" s="300"/>
      <c r="HRD30" s="300"/>
      <c r="HRE30" s="300"/>
      <c r="HRF30" s="300"/>
      <c r="HVH30" s="300"/>
      <c r="HVI30" s="300"/>
      <c r="HVJ30" s="300"/>
      <c r="HVK30" s="300"/>
      <c r="HVL30" s="300"/>
      <c r="HVM30" s="300"/>
      <c r="HZO30" s="300"/>
      <c r="HZP30" s="300"/>
      <c r="HZQ30" s="300"/>
      <c r="HZR30" s="300"/>
      <c r="HZS30" s="300"/>
      <c r="HZT30" s="300"/>
      <c r="IDV30" s="300"/>
      <c r="IDW30" s="300"/>
      <c r="IDX30" s="300"/>
      <c r="IDY30" s="300"/>
      <c r="IDZ30" s="300"/>
      <c r="IEA30" s="300"/>
      <c r="IIC30" s="300"/>
      <c r="IID30" s="300"/>
      <c r="IIE30" s="300"/>
      <c r="IIF30" s="300"/>
      <c r="IIG30" s="300"/>
      <c r="IIH30" s="300"/>
      <c r="IMJ30" s="300"/>
      <c r="IMK30" s="300"/>
      <c r="IML30" s="300"/>
      <c r="IMM30" s="300"/>
      <c r="IMN30" s="300"/>
      <c r="IMO30" s="300"/>
      <c r="IQQ30" s="300"/>
      <c r="IQR30" s="300"/>
      <c r="IQS30" s="300"/>
      <c r="IQT30" s="300"/>
      <c r="IQU30" s="300"/>
      <c r="IQV30" s="300"/>
      <c r="IUX30" s="300"/>
      <c r="IUY30" s="300"/>
      <c r="IUZ30" s="300"/>
      <c r="IVA30" s="300"/>
      <c r="IVB30" s="300"/>
      <c r="IVC30" s="300"/>
      <c r="IZE30" s="300"/>
      <c r="IZF30" s="300"/>
      <c r="IZG30" s="300"/>
      <c r="IZH30" s="300"/>
      <c r="IZI30" s="300"/>
      <c r="IZJ30" s="300"/>
      <c r="JDL30" s="300"/>
      <c r="JDM30" s="300"/>
      <c r="JDN30" s="300"/>
      <c r="JDO30" s="300"/>
      <c r="JDP30" s="300"/>
      <c r="JDQ30" s="300"/>
      <c r="JHS30" s="300"/>
      <c r="JHT30" s="300"/>
      <c r="JHU30" s="300"/>
      <c r="JHV30" s="300"/>
      <c r="JHW30" s="300"/>
      <c r="JHX30" s="300"/>
      <c r="JLZ30" s="300"/>
      <c r="JMA30" s="300"/>
      <c r="JMB30" s="300"/>
      <c r="JMC30" s="300"/>
      <c r="JMD30" s="300"/>
      <c r="JME30" s="300"/>
      <c r="JQG30" s="300"/>
      <c r="JQH30" s="300"/>
      <c r="JQI30" s="300"/>
      <c r="JQJ30" s="300"/>
      <c r="JQK30" s="300"/>
      <c r="JQL30" s="300"/>
      <c r="JUN30" s="300"/>
      <c r="JUO30" s="300"/>
      <c r="JUP30" s="300"/>
      <c r="JUQ30" s="300"/>
      <c r="JUR30" s="300"/>
      <c r="JUS30" s="300"/>
      <c r="JYU30" s="300"/>
      <c r="JYV30" s="300"/>
      <c r="JYW30" s="300"/>
      <c r="JYX30" s="300"/>
      <c r="JYY30" s="300"/>
      <c r="JYZ30" s="300"/>
      <c r="KDB30" s="300"/>
      <c r="KDC30" s="300"/>
      <c r="KDD30" s="300"/>
      <c r="KDE30" s="300"/>
      <c r="KDF30" s="300"/>
      <c r="KDG30" s="300"/>
      <c r="KHI30" s="300"/>
      <c r="KHJ30" s="300"/>
      <c r="KHK30" s="300"/>
      <c r="KHL30" s="300"/>
      <c r="KHM30" s="300"/>
      <c r="KHN30" s="300"/>
      <c r="KLP30" s="300"/>
      <c r="KLQ30" s="300"/>
      <c r="KLR30" s="300"/>
      <c r="KLS30" s="300"/>
      <c r="KLT30" s="300"/>
      <c r="KLU30" s="300"/>
      <c r="KPW30" s="300"/>
      <c r="KPX30" s="300"/>
      <c r="KPY30" s="300"/>
      <c r="KPZ30" s="300"/>
      <c r="KQA30" s="300"/>
      <c r="KQB30" s="300"/>
      <c r="KUD30" s="300"/>
      <c r="KUE30" s="300"/>
      <c r="KUF30" s="300"/>
      <c r="KUG30" s="300"/>
      <c r="KUH30" s="300"/>
      <c r="KUI30" s="300"/>
      <c r="KYK30" s="300"/>
      <c r="KYL30" s="300"/>
      <c r="KYM30" s="300"/>
      <c r="KYN30" s="300"/>
      <c r="KYO30" s="300"/>
      <c r="KYP30" s="300"/>
      <c r="LCR30" s="300"/>
      <c r="LCS30" s="300"/>
      <c r="LCT30" s="300"/>
      <c r="LCU30" s="300"/>
      <c r="LCV30" s="300"/>
      <c r="LCW30" s="300"/>
      <c r="LGY30" s="300"/>
      <c r="LGZ30" s="300"/>
      <c r="LHA30" s="300"/>
      <c r="LHB30" s="300"/>
      <c r="LHC30" s="300"/>
      <c r="LHD30" s="300"/>
      <c r="LLF30" s="300"/>
      <c r="LLG30" s="300"/>
      <c r="LLH30" s="300"/>
      <c r="LLI30" s="300"/>
      <c r="LLJ30" s="300"/>
      <c r="LLK30" s="300"/>
      <c r="LPM30" s="300"/>
      <c r="LPN30" s="300"/>
      <c r="LPO30" s="300"/>
      <c r="LPP30" s="300"/>
      <c r="LPQ30" s="300"/>
      <c r="LPR30" s="300"/>
      <c r="LTT30" s="300"/>
      <c r="LTU30" s="300"/>
      <c r="LTV30" s="300"/>
      <c r="LTW30" s="300"/>
      <c r="LTX30" s="300"/>
      <c r="LTY30" s="300"/>
      <c r="LYA30" s="300"/>
      <c r="LYB30" s="300"/>
      <c r="LYC30" s="300"/>
      <c r="LYD30" s="300"/>
      <c r="LYE30" s="300"/>
      <c r="LYF30" s="300"/>
      <c r="MCH30" s="300"/>
      <c r="MCI30" s="300"/>
      <c r="MCJ30" s="300"/>
      <c r="MCK30" s="300"/>
      <c r="MCL30" s="300"/>
      <c r="MCM30" s="300"/>
      <c r="MGO30" s="300"/>
      <c r="MGP30" s="300"/>
      <c r="MGQ30" s="300"/>
      <c r="MGR30" s="300"/>
      <c r="MGS30" s="300"/>
      <c r="MGT30" s="300"/>
      <c r="MKV30" s="300"/>
      <c r="MKW30" s="300"/>
      <c r="MKX30" s="300"/>
      <c r="MKY30" s="300"/>
      <c r="MKZ30" s="300"/>
      <c r="MLA30" s="300"/>
      <c r="MPC30" s="300"/>
      <c r="MPD30" s="300"/>
      <c r="MPE30" s="300"/>
      <c r="MPF30" s="300"/>
      <c r="MPG30" s="300"/>
      <c r="MPH30" s="300"/>
      <c r="MTJ30" s="300"/>
      <c r="MTK30" s="300"/>
      <c r="MTL30" s="300"/>
      <c r="MTM30" s="300"/>
      <c r="MTN30" s="300"/>
      <c r="MTO30" s="300"/>
      <c r="MXQ30" s="300"/>
      <c r="MXR30" s="300"/>
      <c r="MXS30" s="300"/>
      <c r="MXT30" s="300"/>
      <c r="MXU30" s="300"/>
      <c r="MXV30" s="300"/>
      <c r="NBX30" s="300"/>
      <c r="NBY30" s="300"/>
      <c r="NBZ30" s="300"/>
      <c r="NCA30" s="300"/>
      <c r="NCB30" s="300"/>
      <c r="NCC30" s="300"/>
      <c r="NGE30" s="300"/>
      <c r="NGF30" s="300"/>
      <c r="NGG30" s="300"/>
      <c r="NGH30" s="300"/>
      <c r="NGI30" s="300"/>
      <c r="NGJ30" s="300"/>
      <c r="NKL30" s="300"/>
      <c r="NKM30" s="300"/>
      <c r="NKN30" s="300"/>
      <c r="NKO30" s="300"/>
      <c r="NKP30" s="300"/>
      <c r="NKQ30" s="300"/>
      <c r="NOS30" s="300"/>
      <c r="NOT30" s="300"/>
      <c r="NOU30" s="300"/>
      <c r="NOV30" s="300"/>
      <c r="NOW30" s="300"/>
      <c r="NOX30" s="300"/>
      <c r="NSZ30" s="300"/>
      <c r="NTA30" s="300"/>
      <c r="NTB30" s="300"/>
      <c r="NTC30" s="300"/>
      <c r="NTD30" s="300"/>
      <c r="NTE30" s="300"/>
      <c r="NXG30" s="300"/>
      <c r="NXH30" s="300"/>
      <c r="NXI30" s="300"/>
      <c r="NXJ30" s="300"/>
      <c r="NXK30" s="300"/>
      <c r="NXL30" s="300"/>
      <c r="OBN30" s="300"/>
      <c r="OBO30" s="300"/>
      <c r="OBP30" s="300"/>
      <c r="OBQ30" s="300"/>
      <c r="OBR30" s="300"/>
      <c r="OBS30" s="300"/>
      <c r="OFU30" s="300"/>
      <c r="OFV30" s="300"/>
      <c r="OFW30" s="300"/>
      <c r="OFX30" s="300"/>
      <c r="OFY30" s="300"/>
      <c r="OFZ30" s="300"/>
      <c r="OKB30" s="300"/>
      <c r="OKC30" s="300"/>
      <c r="OKD30" s="300"/>
      <c r="OKE30" s="300"/>
      <c r="OKF30" s="300"/>
      <c r="OKG30" s="300"/>
      <c r="OOI30" s="300"/>
      <c r="OOJ30" s="300"/>
      <c r="OOK30" s="300"/>
      <c r="OOL30" s="300"/>
      <c r="OOM30" s="300"/>
      <c r="OON30" s="300"/>
      <c r="OSP30" s="300"/>
      <c r="OSQ30" s="300"/>
      <c r="OSR30" s="300"/>
      <c r="OSS30" s="300"/>
      <c r="OST30" s="300"/>
      <c r="OSU30" s="300"/>
      <c r="OWW30" s="300"/>
      <c r="OWX30" s="300"/>
      <c r="OWY30" s="300"/>
      <c r="OWZ30" s="300"/>
      <c r="OXA30" s="300"/>
      <c r="OXB30" s="300"/>
      <c r="PBD30" s="300"/>
      <c r="PBE30" s="300"/>
      <c r="PBF30" s="300"/>
      <c r="PBG30" s="300"/>
      <c r="PBH30" s="300"/>
      <c r="PBI30" s="300"/>
      <c r="PFK30" s="300"/>
      <c r="PFL30" s="300"/>
      <c r="PFM30" s="300"/>
      <c r="PFN30" s="300"/>
      <c r="PFO30" s="300"/>
      <c r="PFP30" s="300"/>
      <c r="PJR30" s="300"/>
      <c r="PJS30" s="300"/>
      <c r="PJT30" s="300"/>
      <c r="PJU30" s="300"/>
      <c r="PJV30" s="300"/>
      <c r="PJW30" s="300"/>
      <c r="PNY30" s="300"/>
      <c r="PNZ30" s="300"/>
      <c r="POA30" s="300"/>
      <c r="POB30" s="300"/>
      <c r="POC30" s="300"/>
      <c r="POD30" s="300"/>
      <c r="PSF30" s="300"/>
      <c r="PSG30" s="300"/>
      <c r="PSH30" s="300"/>
      <c r="PSI30" s="300"/>
      <c r="PSJ30" s="300"/>
      <c r="PSK30" s="300"/>
    </row>
    <row r="31" spans="1:998 1104:1997 2103:2996 3102:3995 4101:5105 5211:6104 6210:7103 7209:8102 8208:9212 9318:10211 10317:11210 11316:11321" x14ac:dyDescent="0.25">
      <c r="A31" s="302">
        <f>Setup!E22+100</f>
        <v>110</v>
      </c>
      <c r="B31" s="297">
        <f>VLOOKUP(C31,CX31:CY35,2,FALSE)</f>
        <v>1</v>
      </c>
      <c r="C31" s="298" t="str">
        <f>Setup!D22</f>
        <v>Germany</v>
      </c>
      <c r="D31" s="297">
        <f>SUMPRODUCT((DA3:DA105=C31)*(DE3:DE105="W"))+SUMPRODUCT((DD3:DD105=C31)*(DF3:DF105="W"))</f>
        <v>0</v>
      </c>
      <c r="E31" s="297">
        <f>SUMPRODUCT((DA3:DA105=C31)*(DE3:DE105="D"))+SUMPRODUCT((DD3:DD105=C31)*(DF3:DF105="D"))</f>
        <v>0</v>
      </c>
      <c r="F31" s="297">
        <f>SUMPRODUCT((DA3:DA105=C31)*(DE3:DE105="L"))+SUMPRODUCT((DD3:DD105=C31)*(DF3:DF105="L"))</f>
        <v>0</v>
      </c>
      <c r="G31" s="297">
        <f>SUMIF(DA3:DA123,C31,DB3:DB123)+SUMIF(DD3:DD123,C31,DC3:DC123)</f>
        <v>0</v>
      </c>
      <c r="H31" s="297">
        <f>SUMIF(DD3:DD123,C31,DB3:DB123)+SUMIF(DA3:DA123,C31,DC3:DC123)</f>
        <v>0</v>
      </c>
      <c r="I31" s="297">
        <f t="shared" ref="I31:I34" si="45">G31-H31+1000</f>
        <v>1000</v>
      </c>
      <c r="J31" s="297">
        <f t="shared" ref="J31:J34" si="46">D31*3+E31*1</f>
        <v>0</v>
      </c>
      <c r="K31" s="297">
        <f>IF(Setup!F22&lt;&gt;"",Setup!F22,-A31)</f>
        <v>-110</v>
      </c>
      <c r="L31" s="297">
        <f>IF(COUNTIF(J31:J35,4)&lt;&gt;4,RANK(J31,J31:J35),J110)</f>
        <v>1</v>
      </c>
      <c r="N31" s="297">
        <f>SUMPRODUCT((L31:L34=L31)*(K31:K34&lt;K31))+L31</f>
        <v>4</v>
      </c>
      <c r="O31" s="298" t="str">
        <f>INDEX(C31:C35,MATCH(1,N31:N35,0),0)</f>
        <v>Curacao</v>
      </c>
      <c r="P31" s="297">
        <f>INDEX(L31:L35,MATCH(O31,C31:C35,0),0)</f>
        <v>1</v>
      </c>
      <c r="Q31" s="297" t="str">
        <f>IF(P32=1,O31,"")</f>
        <v>Curacao</v>
      </c>
      <c r="R31" s="297" t="str">
        <f>IF(P33=2,O32,"")</f>
        <v/>
      </c>
      <c r="S31" s="297" t="str">
        <f>IF(P34=3,O33,"")</f>
        <v/>
      </c>
      <c r="T31" s="297" t="str">
        <f>IF(P35=4,O34,"")</f>
        <v/>
      </c>
      <c r="V31" s="297" t="str">
        <f>IF(Q31&lt;&gt;"",Q31,"")</f>
        <v>Curacao</v>
      </c>
      <c r="W31" s="297">
        <f>SUMPRODUCT((DA3:DA105=V31)*(DD3:DD105=V32)*(DE3:DE105="W"))+SUMPRODUCT((DA3:DA105=V31)*(DD3:DD105=V33)*(DE3:DE105="W"))+SUMPRODUCT((DA3:DA105=V31)*(DD3:DD105=V34)*(DE3:DE105="W"))+SUMPRODUCT((DA3:DA105=V31)*(DD3:DD105=V35)*(DE3:DE105="W"))+SUMPRODUCT((DA3:DA105=V32)*(DD3:DD105=V31)*(DF3:DF105="W"))+SUMPRODUCT((DA3:DA105=V33)*(DD3:DD105=V31)*(DF3:DF105="W"))+SUMPRODUCT((DA3:DA105=V34)*(DD3:DD105=V31)*(DF3:DF105="W"))+SUMPRODUCT((DA3:DA105=V35)*(DD3:DD105=V31)*(DF3:DF105="W"))</f>
        <v>0</v>
      </c>
      <c r="X31" s="297">
        <f>SUMPRODUCT((DA3:DA105=V31)*(DD3:DD105=V32)*(DE3:DE105="D"))+SUMPRODUCT((DA3:DA105=V31)*(DD3:DD105=V33)*(DE3:DE105="D"))+SUMPRODUCT((DA3:DA105=V31)*(DD3:DD105=V34)*(DE3:DE105="D"))+SUMPRODUCT((DA3:DA105=V31)*(DD3:DD105=V35)*(DE3:DE105="D"))+SUMPRODUCT((DA3:DA105=V32)*(DD3:DD105=V31)*(DE3:DE105="D"))+SUMPRODUCT((DA3:DA105=V33)*(DD3:DD105=V31)*(DE3:DE105="D"))+SUMPRODUCT((DA3:DA105=V34)*(DD3:DD105=V31)*(DE3:DE105="D"))+SUMPRODUCT((DA3:DA105=V35)*(DD3:DD105=V31)*(DE3:DE105="D"))</f>
        <v>0</v>
      </c>
      <c r="Y31" s="297">
        <f>SUMPRODUCT((DA3:DA105=V31)*(DD3:DD105=V32)*(DE3:DE105="L"))+SUMPRODUCT((DA3:DA105=V31)*(DD3:DD105=V33)*(DE3:DE105="L"))+SUMPRODUCT((DA3:DA105=V31)*(DD3:DD105=V34)*(DE3:DE105="L"))+SUMPRODUCT((DA3:DA105=V31)*(DD3:DD105=V35)*(DE3:DE105="L"))+SUMPRODUCT((DA3:DA105=V32)*(DD3:DD105=V31)*(DF3:DF105="L"))+SUMPRODUCT((DA3:DA105=V33)*(DD3:DD105=V31)*(DF3:DF105="L"))+SUMPRODUCT((DA3:DA105=V34)*(DD3:DD105=V31)*(DF3:DF105="L"))+SUMPRODUCT((DA3:DA105=V35)*(DD3:DD105=V31)*(DF3:DF105="L"))</f>
        <v>0</v>
      </c>
      <c r="Z31" s="297">
        <f>SUMPRODUCT((DA3:DA105=V31)*(DD3:DD105=V32)*DB3:DB105)+SUMPRODUCT((DA3:DA105=V31)*(DD3:DD105=V33)*DB3:DB105)+SUMPRODUCT((DA3:DA105=V31)*(DD3:DD105=V34)*DB3:DB105)+SUMPRODUCT((DA3:DA105=V31)*(DD3:DD105=V35)*DB3:DB105)+SUMPRODUCT((DA3:DA105=V32)*(DD3:DD105=V31)*DC3:DC105)+SUMPRODUCT((DA3:DA105=V33)*(DD3:DD105=V31)*DC3:DC105)+SUMPRODUCT((DA3:DA105=V34)*(DD3:DD105=V31)*DC3:DC105)+SUMPRODUCT((DA3:DA105=V35)*(DD3:DD105=V31)*DC3:DC105)</f>
        <v>0</v>
      </c>
      <c r="AA31" s="297">
        <f>SUMPRODUCT((DA3:DA105=V31)*(DD3:DD105=V32)*DC3:DC105)+SUMPRODUCT((DA3:DA105=V31)*(DD3:DD105=V33)*DC3:DC105)+SUMPRODUCT((DA3:DA105=V31)*(DD3:DD105=V34)*DC3:DC105)+SUMPRODUCT((DA3:DA105=V31)*(DD3:DD105=V35)*DC3:DC105)+SUMPRODUCT((DA3:DA105=V32)*(DD3:DD105=V31)*DB3:DB105)+SUMPRODUCT((DA3:DA105=V33)*(DD3:DD105=V31)*DB3:DB105)+SUMPRODUCT((DA3:DA105=V34)*(DD3:DD105=V31)*DB3:DB105)+SUMPRODUCT((DA3:DA105=V35)*(DD3:DD105=V31)*DB3:DB105)</f>
        <v>0</v>
      </c>
      <c r="AB31" s="297">
        <f>Z31-AA31+1000</f>
        <v>1000</v>
      </c>
      <c r="AC31" s="297">
        <f t="shared" ref="AC31:AC34" si="47">IF(V31&lt;&gt;"",W31*3+X31*1,"")</f>
        <v>0</v>
      </c>
      <c r="AD31" s="297">
        <f>IF(V31&lt;&gt;"",VLOOKUP(V31,C4:I52,7,FALSE),"")</f>
        <v>1000</v>
      </c>
      <c r="AE31" s="297">
        <f>IF(V31&lt;&gt;"",VLOOKUP(V31,C4:I52,5,FALSE),"")</f>
        <v>0</v>
      </c>
      <c r="AF31" s="297">
        <f>IF(V31&lt;&gt;"",VLOOKUP(V31,C4:K52,9,FALSE),"")</f>
        <v>-181</v>
      </c>
      <c r="AG31" s="297">
        <f t="shared" ref="AG31:AG34" si="48">AC31</f>
        <v>0</v>
      </c>
      <c r="AH31" s="297">
        <f>IF(V31&lt;&gt;"",RANK(AG31,AG31:AG35),"")</f>
        <v>1</v>
      </c>
      <c r="AI31" s="297">
        <f>IF(V31&lt;&gt;"",SUMPRODUCT((AG31:AG35=AG31)*(AB31:AB35&gt;AB31)),"")</f>
        <v>0</v>
      </c>
      <c r="AJ31" s="297">
        <f>IF(V31&lt;&gt;"",SUMPRODUCT((AG31:AG35=AG31)*(AB31:AB35=AB31)*(Z31:Z35&gt;Z31)),"")</f>
        <v>0</v>
      </c>
      <c r="AK31" s="297">
        <f>IF(V31&lt;&gt;"",SUMPRODUCT((AG31:AG35=AG31)*(AB31:AB35=AB31)*(Z31:Z35=Z31)*(AD31:AD35&gt;AD31)),"")</f>
        <v>0</v>
      </c>
      <c r="AL31" s="297">
        <f>IF(V31&lt;&gt;"",SUMPRODUCT((AG31:AG35=AG31)*(AB31:AB35=AB31)*(Z31:Z35=Z31)*(AD31:AD35=AD31)*(AE31:AE35&gt;AE31)),"")</f>
        <v>0</v>
      </c>
      <c r="AM31" s="297">
        <f>IF(V31&lt;&gt;"",SUMPRODUCT((AG31:AG35=AG31)*(AB31:AB35=AB31)*(Z31:Z35=Z31)*(AD31:AD35=AD31)*(AE31:AE35=AE31)*(AF31:AF35&gt;AF31)),"")</f>
        <v>3</v>
      </c>
      <c r="AN31" s="297">
        <f>IF(V31&lt;&gt;"",IF(SUM(X31:X34)=12,SUM(AH31:AM31),IF(AN110&lt;&gt;"",IF(U109=3,AN110,AN110+U109),SUM(AH31:AM31))),"")</f>
        <v>4</v>
      </c>
      <c r="AO31" s="297" t="str">
        <f>IF(V31&lt;&gt;"",INDEX(V31:V35,MATCH(1,AN31:AN35,0),0),"")</f>
        <v>Germany</v>
      </c>
      <c r="CX31" s="297" t="str">
        <f>IF(AO31&lt;&gt;"",AO31,O31)</f>
        <v>Germany</v>
      </c>
      <c r="CY31" s="297">
        <v>1</v>
      </c>
      <c r="CZ31" s="297">
        <v>29</v>
      </c>
      <c r="DA31" s="300" t="str">
        <f>Matches!F36</f>
        <v>Brazil</v>
      </c>
      <c r="DB31" s="300">
        <f>IF(DA2&lt;&gt;"",IF(AND(Matches!H36&lt;&gt;"",Matches!I36&lt;&gt;""),Matches!H36,0),"")</f>
        <v>0</v>
      </c>
      <c r="DC31" s="300">
        <f>IF(DA2&lt;&gt;"",IF(AND(Matches!H36&lt;&gt;"",Matches!I36&lt;&gt;""),Matches!I36,0),"")</f>
        <v>0</v>
      </c>
      <c r="DD31" s="300" t="str">
        <f>Matches!K36</f>
        <v>Haiti</v>
      </c>
      <c r="DE31" s="300" t="str">
        <f>IF(AND(Matches!H36&lt;&gt;"",Matches!I36&lt;&gt;""),IF(DB31&gt;DC31,"W",IF(DB31=DC31,"D","L")),"")</f>
        <v/>
      </c>
      <c r="DF31" s="300" t="str">
        <f t="shared" si="0"/>
        <v/>
      </c>
      <c r="HH31" s="300"/>
      <c r="HI31" s="300"/>
      <c r="HJ31" s="300"/>
      <c r="HK31" s="300"/>
      <c r="HL31" s="300"/>
      <c r="HM31" s="300"/>
      <c r="LO31" s="300"/>
      <c r="LP31" s="300"/>
      <c r="LQ31" s="300"/>
      <c r="LR31" s="300"/>
      <c r="LS31" s="300"/>
      <c r="LT31" s="300"/>
      <c r="PV31" s="300"/>
      <c r="PW31" s="300"/>
      <c r="PX31" s="300"/>
      <c r="PY31" s="300"/>
      <c r="PZ31" s="300"/>
      <c r="QA31" s="300"/>
      <c r="UC31" s="300"/>
      <c r="UD31" s="300"/>
      <c r="UE31" s="300"/>
      <c r="UF31" s="300"/>
      <c r="UG31" s="300"/>
      <c r="UH31" s="300"/>
      <c r="YJ31" s="300"/>
      <c r="YK31" s="300"/>
      <c r="YL31" s="300"/>
      <c r="YM31" s="300"/>
      <c r="YN31" s="300"/>
      <c r="YO31" s="300"/>
      <c r="ACQ31" s="300"/>
      <c r="ACR31" s="300"/>
      <c r="ACS31" s="300"/>
      <c r="ACT31" s="300"/>
      <c r="ACU31" s="300"/>
      <c r="ACV31" s="300"/>
      <c r="AGX31" s="300"/>
      <c r="AGY31" s="300"/>
      <c r="AGZ31" s="300"/>
      <c r="AHA31" s="300"/>
      <c r="AHB31" s="300"/>
      <c r="AHC31" s="300"/>
      <c r="ALE31" s="300"/>
      <c r="ALF31" s="300"/>
      <c r="ALG31" s="300"/>
      <c r="ALH31" s="300"/>
      <c r="ALI31" s="300"/>
      <c r="ALJ31" s="300"/>
      <c r="APL31" s="300"/>
      <c r="APM31" s="300"/>
      <c r="APN31" s="300"/>
      <c r="APO31" s="300"/>
      <c r="APP31" s="300"/>
      <c r="APQ31" s="300"/>
      <c r="ATS31" s="300"/>
      <c r="ATT31" s="300"/>
      <c r="ATU31" s="300"/>
      <c r="ATV31" s="300"/>
      <c r="ATW31" s="300"/>
      <c r="ATX31" s="300"/>
      <c r="AXZ31" s="300"/>
      <c r="AYA31" s="300"/>
      <c r="AYB31" s="300"/>
      <c r="AYC31" s="300"/>
      <c r="AYD31" s="300"/>
      <c r="AYE31" s="300"/>
      <c r="BCG31" s="300"/>
      <c r="BCH31" s="300"/>
      <c r="BCI31" s="300"/>
      <c r="BCJ31" s="300"/>
      <c r="BCK31" s="300"/>
      <c r="BCL31" s="300"/>
      <c r="BGN31" s="300"/>
      <c r="BGO31" s="300"/>
      <c r="BGP31" s="300"/>
      <c r="BGQ31" s="300"/>
      <c r="BGR31" s="300"/>
      <c r="BGS31" s="300"/>
      <c r="BKU31" s="300"/>
      <c r="BKV31" s="300"/>
      <c r="BKW31" s="300"/>
      <c r="BKX31" s="300"/>
      <c r="BKY31" s="300"/>
      <c r="BKZ31" s="300"/>
      <c r="BPB31" s="300"/>
      <c r="BPC31" s="300"/>
      <c r="BPD31" s="300"/>
      <c r="BPE31" s="300"/>
      <c r="BPF31" s="300"/>
      <c r="BPG31" s="300"/>
      <c r="BTI31" s="300"/>
      <c r="BTJ31" s="300"/>
      <c r="BTK31" s="300"/>
      <c r="BTL31" s="300"/>
      <c r="BTM31" s="300"/>
      <c r="BTN31" s="300"/>
      <c r="BXP31" s="300"/>
      <c r="BXQ31" s="300"/>
      <c r="BXR31" s="300"/>
      <c r="BXS31" s="300"/>
      <c r="BXT31" s="300"/>
      <c r="BXU31" s="300"/>
      <c r="CBW31" s="300"/>
      <c r="CBX31" s="300"/>
      <c r="CBY31" s="300"/>
      <c r="CBZ31" s="300"/>
      <c r="CCA31" s="300"/>
      <c r="CCB31" s="300"/>
      <c r="CGD31" s="300"/>
      <c r="CGE31" s="300"/>
      <c r="CGF31" s="300"/>
      <c r="CGG31" s="300"/>
      <c r="CGH31" s="300"/>
      <c r="CGI31" s="300"/>
      <c r="CKK31" s="300"/>
      <c r="CKL31" s="300"/>
      <c r="CKM31" s="300"/>
      <c r="CKN31" s="300"/>
      <c r="CKO31" s="300"/>
      <c r="CKP31" s="300"/>
      <c r="COR31" s="300"/>
      <c r="COS31" s="300"/>
      <c r="COT31" s="300"/>
      <c r="COU31" s="300"/>
      <c r="COV31" s="300"/>
      <c r="COW31" s="300"/>
      <c r="CSY31" s="300"/>
      <c r="CSZ31" s="300"/>
      <c r="CTA31" s="300"/>
      <c r="CTB31" s="300"/>
      <c r="CTC31" s="300"/>
      <c r="CTD31" s="300"/>
      <c r="CXF31" s="300"/>
      <c r="CXG31" s="300"/>
      <c r="CXH31" s="300"/>
      <c r="CXI31" s="300"/>
      <c r="CXJ31" s="300"/>
      <c r="CXK31" s="300"/>
      <c r="DBM31" s="300"/>
      <c r="DBN31" s="300"/>
      <c r="DBO31" s="300"/>
      <c r="DBP31" s="300"/>
      <c r="DBQ31" s="300"/>
      <c r="DBR31" s="300"/>
      <c r="DFT31" s="300"/>
      <c r="DFU31" s="300"/>
      <c r="DFV31" s="300"/>
      <c r="DFW31" s="300"/>
      <c r="DFX31" s="300"/>
      <c r="DFY31" s="300"/>
      <c r="DKA31" s="300"/>
      <c r="DKB31" s="300"/>
      <c r="DKC31" s="300"/>
      <c r="DKD31" s="300"/>
      <c r="DKE31" s="300"/>
      <c r="DKF31" s="300"/>
      <c r="DOH31" s="300"/>
      <c r="DOI31" s="300"/>
      <c r="DOJ31" s="300"/>
      <c r="DOK31" s="300"/>
      <c r="DOL31" s="300"/>
      <c r="DOM31" s="300"/>
      <c r="DSO31" s="300"/>
      <c r="DSP31" s="300"/>
      <c r="DSQ31" s="300"/>
      <c r="DSR31" s="300"/>
      <c r="DSS31" s="300"/>
      <c r="DST31" s="300"/>
      <c r="DWV31" s="300"/>
      <c r="DWW31" s="300"/>
      <c r="DWX31" s="300"/>
      <c r="DWY31" s="300"/>
      <c r="DWZ31" s="300"/>
      <c r="DXA31" s="300"/>
      <c r="EBC31" s="300"/>
      <c r="EBD31" s="300"/>
      <c r="EBE31" s="300"/>
      <c r="EBF31" s="300"/>
      <c r="EBG31" s="300"/>
      <c r="EBH31" s="300"/>
      <c r="EFJ31" s="300"/>
      <c r="EFK31" s="300"/>
      <c r="EFL31" s="300"/>
      <c r="EFM31" s="300"/>
      <c r="EFN31" s="300"/>
      <c r="EFO31" s="300"/>
      <c r="EJQ31" s="300"/>
      <c r="EJR31" s="300"/>
      <c r="EJS31" s="300"/>
      <c r="EJT31" s="300"/>
      <c r="EJU31" s="300"/>
      <c r="EJV31" s="300"/>
      <c r="ENX31" s="300"/>
      <c r="ENY31" s="300"/>
      <c r="ENZ31" s="300"/>
      <c r="EOA31" s="300"/>
      <c r="EOB31" s="300"/>
      <c r="EOC31" s="300"/>
      <c r="ESE31" s="300"/>
      <c r="ESF31" s="300"/>
      <c r="ESG31" s="300"/>
      <c r="ESH31" s="300"/>
      <c r="ESI31" s="300"/>
      <c r="ESJ31" s="300"/>
      <c r="EWL31" s="300"/>
      <c r="EWM31" s="300"/>
      <c r="EWN31" s="300"/>
      <c r="EWO31" s="300"/>
      <c r="EWP31" s="300"/>
      <c r="EWQ31" s="300"/>
      <c r="FAS31" s="300"/>
      <c r="FAT31" s="300"/>
      <c r="FAU31" s="300"/>
      <c r="FAV31" s="300"/>
      <c r="FAW31" s="300"/>
      <c r="FAX31" s="300"/>
      <c r="FEZ31" s="300"/>
      <c r="FFA31" s="300"/>
      <c r="FFB31" s="300"/>
      <c r="FFC31" s="300"/>
      <c r="FFD31" s="300"/>
      <c r="FFE31" s="300"/>
      <c r="FJG31" s="300"/>
      <c r="FJH31" s="300"/>
      <c r="FJI31" s="300"/>
      <c r="FJJ31" s="300"/>
      <c r="FJK31" s="300"/>
      <c r="FJL31" s="300"/>
      <c r="FNN31" s="300"/>
      <c r="FNO31" s="300"/>
      <c r="FNP31" s="300"/>
      <c r="FNQ31" s="300"/>
      <c r="FNR31" s="300"/>
      <c r="FNS31" s="300"/>
      <c r="FRU31" s="300"/>
      <c r="FRV31" s="300"/>
      <c r="FRW31" s="300"/>
      <c r="FRX31" s="300"/>
      <c r="FRY31" s="300"/>
      <c r="FRZ31" s="300"/>
      <c r="FWB31" s="300"/>
      <c r="FWC31" s="300"/>
      <c r="FWD31" s="300"/>
      <c r="FWE31" s="300"/>
      <c r="FWF31" s="300"/>
      <c r="FWG31" s="300"/>
      <c r="GAI31" s="300"/>
      <c r="GAJ31" s="300"/>
      <c r="GAK31" s="300"/>
      <c r="GAL31" s="300"/>
      <c r="GAM31" s="300"/>
      <c r="GAN31" s="300"/>
      <c r="GEP31" s="300"/>
      <c r="GEQ31" s="300"/>
      <c r="GER31" s="300"/>
      <c r="GES31" s="300"/>
      <c r="GET31" s="300"/>
      <c r="GEU31" s="300"/>
      <c r="GIW31" s="300"/>
      <c r="GIX31" s="300"/>
      <c r="GIY31" s="300"/>
      <c r="GIZ31" s="300"/>
      <c r="GJA31" s="300"/>
      <c r="GJB31" s="300"/>
      <c r="GND31" s="300"/>
      <c r="GNE31" s="300"/>
      <c r="GNF31" s="300"/>
      <c r="GNG31" s="300"/>
      <c r="GNH31" s="300"/>
      <c r="GNI31" s="300"/>
      <c r="GRK31" s="300"/>
      <c r="GRL31" s="300"/>
      <c r="GRM31" s="300"/>
      <c r="GRN31" s="300"/>
      <c r="GRO31" s="300"/>
      <c r="GRP31" s="300"/>
      <c r="GVR31" s="300"/>
      <c r="GVS31" s="300"/>
      <c r="GVT31" s="300"/>
      <c r="GVU31" s="300"/>
      <c r="GVV31" s="300"/>
      <c r="GVW31" s="300"/>
      <c r="GZY31" s="300"/>
      <c r="GZZ31" s="300"/>
      <c r="HAA31" s="300"/>
      <c r="HAB31" s="300"/>
      <c r="HAC31" s="300"/>
      <c r="HAD31" s="300"/>
      <c r="HEF31" s="300"/>
      <c r="HEG31" s="300"/>
      <c r="HEH31" s="300"/>
      <c r="HEI31" s="300"/>
      <c r="HEJ31" s="300"/>
      <c r="HEK31" s="300"/>
      <c r="HIM31" s="300"/>
      <c r="HIN31" s="300"/>
      <c r="HIO31" s="300"/>
      <c r="HIP31" s="300"/>
      <c r="HIQ31" s="300"/>
      <c r="HIR31" s="300"/>
      <c r="HMT31" s="300"/>
      <c r="HMU31" s="300"/>
      <c r="HMV31" s="300"/>
      <c r="HMW31" s="300"/>
      <c r="HMX31" s="300"/>
      <c r="HMY31" s="300"/>
      <c r="HRA31" s="300"/>
      <c r="HRB31" s="300"/>
      <c r="HRC31" s="300"/>
      <c r="HRD31" s="300"/>
      <c r="HRE31" s="300"/>
      <c r="HRF31" s="300"/>
      <c r="HVH31" s="300"/>
      <c r="HVI31" s="300"/>
      <c r="HVJ31" s="300"/>
      <c r="HVK31" s="300"/>
      <c r="HVL31" s="300"/>
      <c r="HVM31" s="300"/>
      <c r="HZO31" s="300"/>
      <c r="HZP31" s="300"/>
      <c r="HZQ31" s="300"/>
      <c r="HZR31" s="300"/>
      <c r="HZS31" s="300"/>
      <c r="HZT31" s="300"/>
      <c r="IDV31" s="300"/>
      <c r="IDW31" s="300"/>
      <c r="IDX31" s="300"/>
      <c r="IDY31" s="300"/>
      <c r="IDZ31" s="300"/>
      <c r="IEA31" s="300"/>
      <c r="IIC31" s="300"/>
      <c r="IID31" s="300"/>
      <c r="IIE31" s="300"/>
      <c r="IIF31" s="300"/>
      <c r="IIG31" s="300"/>
      <c r="IIH31" s="300"/>
      <c r="IMJ31" s="300"/>
      <c r="IMK31" s="300"/>
      <c r="IML31" s="300"/>
      <c r="IMM31" s="300"/>
      <c r="IMN31" s="300"/>
      <c r="IMO31" s="300"/>
      <c r="IQQ31" s="300"/>
      <c r="IQR31" s="300"/>
      <c r="IQS31" s="300"/>
      <c r="IQT31" s="300"/>
      <c r="IQU31" s="300"/>
      <c r="IQV31" s="300"/>
      <c r="IUX31" s="300"/>
      <c r="IUY31" s="300"/>
      <c r="IUZ31" s="300"/>
      <c r="IVA31" s="300"/>
      <c r="IVB31" s="300"/>
      <c r="IVC31" s="300"/>
      <c r="IZE31" s="300"/>
      <c r="IZF31" s="300"/>
      <c r="IZG31" s="300"/>
      <c r="IZH31" s="300"/>
      <c r="IZI31" s="300"/>
      <c r="IZJ31" s="300"/>
      <c r="JDL31" s="300"/>
      <c r="JDM31" s="300"/>
      <c r="JDN31" s="300"/>
      <c r="JDO31" s="300"/>
      <c r="JDP31" s="300"/>
      <c r="JDQ31" s="300"/>
      <c r="JHS31" s="300"/>
      <c r="JHT31" s="300"/>
      <c r="JHU31" s="300"/>
      <c r="JHV31" s="300"/>
      <c r="JHW31" s="300"/>
      <c r="JHX31" s="300"/>
      <c r="JLZ31" s="300"/>
      <c r="JMA31" s="300"/>
      <c r="JMB31" s="300"/>
      <c r="JMC31" s="300"/>
      <c r="JMD31" s="300"/>
      <c r="JME31" s="300"/>
      <c r="JQG31" s="300"/>
      <c r="JQH31" s="300"/>
      <c r="JQI31" s="300"/>
      <c r="JQJ31" s="300"/>
      <c r="JQK31" s="300"/>
      <c r="JQL31" s="300"/>
      <c r="JUN31" s="300"/>
      <c r="JUO31" s="300"/>
      <c r="JUP31" s="300"/>
      <c r="JUQ31" s="300"/>
      <c r="JUR31" s="300"/>
      <c r="JUS31" s="300"/>
      <c r="JYU31" s="300"/>
      <c r="JYV31" s="300"/>
      <c r="JYW31" s="300"/>
      <c r="JYX31" s="300"/>
      <c r="JYY31" s="300"/>
      <c r="JYZ31" s="300"/>
      <c r="KDB31" s="300"/>
      <c r="KDC31" s="300"/>
      <c r="KDD31" s="300"/>
      <c r="KDE31" s="300"/>
      <c r="KDF31" s="300"/>
      <c r="KDG31" s="300"/>
      <c r="KHI31" s="300"/>
      <c r="KHJ31" s="300"/>
      <c r="KHK31" s="300"/>
      <c r="KHL31" s="300"/>
      <c r="KHM31" s="300"/>
      <c r="KHN31" s="300"/>
      <c r="KLP31" s="300"/>
      <c r="KLQ31" s="300"/>
      <c r="KLR31" s="300"/>
      <c r="KLS31" s="300"/>
      <c r="KLT31" s="300"/>
      <c r="KLU31" s="300"/>
      <c r="KPW31" s="300"/>
      <c r="KPX31" s="300"/>
      <c r="KPY31" s="300"/>
      <c r="KPZ31" s="300"/>
      <c r="KQA31" s="300"/>
      <c r="KQB31" s="300"/>
      <c r="KUD31" s="300"/>
      <c r="KUE31" s="300"/>
      <c r="KUF31" s="300"/>
      <c r="KUG31" s="300"/>
      <c r="KUH31" s="300"/>
      <c r="KUI31" s="300"/>
      <c r="KYK31" s="300"/>
      <c r="KYL31" s="300"/>
      <c r="KYM31" s="300"/>
      <c r="KYN31" s="300"/>
      <c r="KYO31" s="300"/>
      <c r="KYP31" s="300"/>
      <c r="LCR31" s="300"/>
      <c r="LCS31" s="300"/>
      <c r="LCT31" s="300"/>
      <c r="LCU31" s="300"/>
      <c r="LCV31" s="300"/>
      <c r="LCW31" s="300"/>
      <c r="LGY31" s="300"/>
      <c r="LGZ31" s="300"/>
      <c r="LHA31" s="300"/>
      <c r="LHB31" s="300"/>
      <c r="LHC31" s="300"/>
      <c r="LHD31" s="300"/>
      <c r="LLF31" s="300"/>
      <c r="LLG31" s="300"/>
      <c r="LLH31" s="300"/>
      <c r="LLI31" s="300"/>
      <c r="LLJ31" s="300"/>
      <c r="LLK31" s="300"/>
      <c r="LPM31" s="300"/>
      <c r="LPN31" s="300"/>
      <c r="LPO31" s="300"/>
      <c r="LPP31" s="300"/>
      <c r="LPQ31" s="300"/>
      <c r="LPR31" s="300"/>
      <c r="LTT31" s="300"/>
      <c r="LTU31" s="300"/>
      <c r="LTV31" s="300"/>
      <c r="LTW31" s="300"/>
      <c r="LTX31" s="300"/>
      <c r="LTY31" s="300"/>
      <c r="LYA31" s="300"/>
      <c r="LYB31" s="300"/>
      <c r="LYC31" s="300"/>
      <c r="LYD31" s="300"/>
      <c r="LYE31" s="300"/>
      <c r="LYF31" s="300"/>
      <c r="MCH31" s="300"/>
      <c r="MCI31" s="300"/>
      <c r="MCJ31" s="300"/>
      <c r="MCK31" s="300"/>
      <c r="MCL31" s="300"/>
      <c r="MCM31" s="300"/>
      <c r="MGO31" s="300"/>
      <c r="MGP31" s="300"/>
      <c r="MGQ31" s="300"/>
      <c r="MGR31" s="300"/>
      <c r="MGS31" s="300"/>
      <c r="MGT31" s="300"/>
      <c r="MKV31" s="300"/>
      <c r="MKW31" s="300"/>
      <c r="MKX31" s="300"/>
      <c r="MKY31" s="300"/>
      <c r="MKZ31" s="300"/>
      <c r="MLA31" s="300"/>
      <c r="MPC31" s="300"/>
      <c r="MPD31" s="300"/>
      <c r="MPE31" s="300"/>
      <c r="MPF31" s="300"/>
      <c r="MPG31" s="300"/>
      <c r="MPH31" s="300"/>
      <c r="MTJ31" s="300"/>
      <c r="MTK31" s="300"/>
      <c r="MTL31" s="300"/>
      <c r="MTM31" s="300"/>
      <c r="MTN31" s="300"/>
      <c r="MTO31" s="300"/>
      <c r="MXQ31" s="300"/>
      <c r="MXR31" s="300"/>
      <c r="MXS31" s="300"/>
      <c r="MXT31" s="300"/>
      <c r="MXU31" s="300"/>
      <c r="MXV31" s="300"/>
      <c r="NBX31" s="300"/>
      <c r="NBY31" s="300"/>
      <c r="NBZ31" s="300"/>
      <c r="NCA31" s="300"/>
      <c r="NCB31" s="300"/>
      <c r="NCC31" s="300"/>
      <c r="NGE31" s="300"/>
      <c r="NGF31" s="300"/>
      <c r="NGG31" s="300"/>
      <c r="NGH31" s="300"/>
      <c r="NGI31" s="300"/>
      <c r="NGJ31" s="300"/>
      <c r="NKL31" s="300"/>
      <c r="NKM31" s="300"/>
      <c r="NKN31" s="300"/>
      <c r="NKO31" s="300"/>
      <c r="NKP31" s="300"/>
      <c r="NKQ31" s="300"/>
      <c r="NOS31" s="300"/>
      <c r="NOT31" s="300"/>
      <c r="NOU31" s="300"/>
      <c r="NOV31" s="300"/>
      <c r="NOW31" s="300"/>
      <c r="NOX31" s="300"/>
      <c r="NSZ31" s="300"/>
      <c r="NTA31" s="300"/>
      <c r="NTB31" s="300"/>
      <c r="NTC31" s="300"/>
      <c r="NTD31" s="300"/>
      <c r="NTE31" s="300"/>
      <c r="NXG31" s="300"/>
      <c r="NXH31" s="300"/>
      <c r="NXI31" s="300"/>
      <c r="NXJ31" s="300"/>
      <c r="NXK31" s="300"/>
      <c r="NXL31" s="300"/>
      <c r="OBN31" s="300"/>
      <c r="OBO31" s="300"/>
      <c r="OBP31" s="300"/>
      <c r="OBQ31" s="300"/>
      <c r="OBR31" s="300"/>
      <c r="OBS31" s="300"/>
      <c r="OFU31" s="300"/>
      <c r="OFV31" s="300"/>
      <c r="OFW31" s="300"/>
      <c r="OFX31" s="300"/>
      <c r="OFY31" s="300"/>
      <c r="OFZ31" s="300"/>
      <c r="OKB31" s="300"/>
      <c r="OKC31" s="300"/>
      <c r="OKD31" s="300"/>
      <c r="OKE31" s="300"/>
      <c r="OKF31" s="300"/>
      <c r="OKG31" s="300"/>
      <c r="OOI31" s="300"/>
      <c r="OOJ31" s="300"/>
      <c r="OOK31" s="300"/>
      <c r="OOL31" s="300"/>
      <c r="OOM31" s="300"/>
      <c r="OON31" s="300"/>
      <c r="OSP31" s="300"/>
      <c r="OSQ31" s="300"/>
      <c r="OSR31" s="300"/>
      <c r="OSS31" s="300"/>
      <c r="OST31" s="300"/>
      <c r="OSU31" s="300"/>
      <c r="OWW31" s="300"/>
      <c r="OWX31" s="300"/>
      <c r="OWY31" s="300"/>
      <c r="OWZ31" s="300"/>
      <c r="OXA31" s="300"/>
      <c r="OXB31" s="300"/>
      <c r="PBD31" s="300"/>
      <c r="PBE31" s="300"/>
      <c r="PBF31" s="300"/>
      <c r="PBG31" s="300"/>
      <c r="PBH31" s="300"/>
      <c r="PBI31" s="300"/>
      <c r="PFK31" s="300"/>
      <c r="PFL31" s="300"/>
      <c r="PFM31" s="300"/>
      <c r="PFN31" s="300"/>
      <c r="PFO31" s="300"/>
      <c r="PFP31" s="300"/>
      <c r="PJR31" s="300"/>
      <c r="PJS31" s="300"/>
      <c r="PJT31" s="300"/>
      <c r="PJU31" s="300"/>
      <c r="PJV31" s="300"/>
      <c r="PJW31" s="300"/>
      <c r="PNY31" s="300"/>
      <c r="PNZ31" s="300"/>
      <c r="POA31" s="300"/>
      <c r="POB31" s="300"/>
      <c r="POC31" s="300"/>
      <c r="POD31" s="300"/>
      <c r="PSF31" s="300"/>
      <c r="PSG31" s="300"/>
      <c r="PSH31" s="300"/>
      <c r="PSI31" s="300"/>
      <c r="PSJ31" s="300"/>
      <c r="PSK31" s="300"/>
    </row>
    <row r="32" spans="1:998 1104:1997 2103:2996 3102:3995 4101:5105 5211:6104 6210:7103 7209:8102 8208:9212 9318:10211 10317:11210 11316:11321" x14ac:dyDescent="0.25">
      <c r="A32" s="302">
        <f>Setup!E23+100</f>
        <v>181</v>
      </c>
      <c r="B32" s="297">
        <f>VLOOKUP(C32,CX31:CY35,2,FALSE)</f>
        <v>4</v>
      </c>
      <c r="C32" s="298" t="str">
        <f>Setup!D23</f>
        <v>Curacao</v>
      </c>
      <c r="D32" s="297">
        <f>SUMPRODUCT((DA3:DA105=C32)*(DE3:DE105="W"))+SUMPRODUCT((DD3:DD105=C32)*(DF3:DF105="W"))</f>
        <v>0</v>
      </c>
      <c r="E32" s="297">
        <f>SUMPRODUCT((DA3:DA105=C32)*(DE3:DE105="D"))+SUMPRODUCT((DD3:DD105=C32)*(DF3:DF105="D"))</f>
        <v>0</v>
      </c>
      <c r="F32" s="297">
        <f>SUMPRODUCT((DA3:DA105=C32)*(DE3:DE105="L"))+SUMPRODUCT((DD3:DD105=C32)*(DF3:DF105="L"))</f>
        <v>0</v>
      </c>
      <c r="G32" s="297">
        <f>SUMIF(DA3:DA123,C32,DB3:DB123)+SUMIF(DD3:DD123,C32,DC3:DC123)</f>
        <v>0</v>
      </c>
      <c r="H32" s="297">
        <f>SUMIF(DD3:DD123,C32,DB3:DB123)+SUMIF(DA3:DA123,C32,DC3:DC123)</f>
        <v>0</v>
      </c>
      <c r="I32" s="297">
        <f t="shared" si="45"/>
        <v>1000</v>
      </c>
      <c r="J32" s="297">
        <f t="shared" si="46"/>
        <v>0</v>
      </c>
      <c r="K32" s="297">
        <f>IF(Setup!F23&lt;&gt;"",Setup!F23,-A32)</f>
        <v>-181</v>
      </c>
      <c r="L32" s="297">
        <f>IF(COUNTIF(J31:J35,4)&lt;&gt;4,RANK(J32,J31:J35),J111)</f>
        <v>1</v>
      </c>
      <c r="N32" s="297">
        <f>SUMPRODUCT((L31:L34=L32)*(K31:K34&lt;K32))+L32</f>
        <v>1</v>
      </c>
      <c r="O32" s="298" t="str">
        <f>INDEX(C31:C35,MATCH(2,N31:N35,0),0)</f>
        <v>Cote D'Voire</v>
      </c>
      <c r="P32" s="297">
        <f>INDEX(L31:L35,MATCH(O32,C31:C35,0),0)</f>
        <v>1</v>
      </c>
      <c r="Q32" s="297" t="str">
        <f>IF(Q31&lt;&gt;"",O32,"")</f>
        <v>Cote D'Voire</v>
      </c>
      <c r="R32" s="297" t="str">
        <f>IF(R31&lt;&gt;"",O33,"")</f>
        <v/>
      </c>
      <c r="S32" s="297" t="str">
        <f>IF(S31&lt;&gt;"",O34,"")</f>
        <v/>
      </c>
      <c r="T32" s="297" t="str">
        <f>IF(T31&lt;&gt;"",O35,"")</f>
        <v/>
      </c>
      <c r="V32" s="297" t="str">
        <f t="shared" ref="V32:V34" si="49">IF(Q32&lt;&gt;"",Q32,"")</f>
        <v>Cote D'Voire</v>
      </c>
      <c r="W32" s="297">
        <f>SUMPRODUCT((DA3:DA105=V32)*(DD3:DD105=V33)*(DE3:DE105="W"))+SUMPRODUCT((DA3:DA105=V32)*(DD3:DD105=V34)*(DE3:DE105="W"))+SUMPRODUCT((DA3:DA105=V32)*(DD3:DD105=V35)*(DE3:DE105="W"))+SUMPRODUCT((DA3:DA105=V32)*(DD3:DD105=V31)*(DE3:DE105="W"))+SUMPRODUCT((DA3:DA105=V33)*(DD3:DD105=V32)*(DF3:DF105="W"))+SUMPRODUCT((DA3:DA105=V34)*(DD3:DD105=V32)*(DF3:DF105="W"))+SUMPRODUCT((DA3:DA105=V35)*(DD3:DD105=V32)*(DF3:DF105="W"))+SUMPRODUCT((DA3:DA105=V31)*(DD3:DD105=V32)*(DF3:DF105="W"))</f>
        <v>0</v>
      </c>
      <c r="X32" s="297">
        <f>SUMPRODUCT((DA3:DA105=V32)*(DD3:DD105=V33)*(DE3:DE105="D"))+SUMPRODUCT((DA3:DA105=V32)*(DD3:DD105=V34)*(DE3:DE105="D"))+SUMPRODUCT((DA3:DA105=V32)*(DD3:DD105=V35)*(DE3:DE105="D"))+SUMPRODUCT((DA3:DA105=V32)*(DD3:DD105=V31)*(DE3:DE105="D"))+SUMPRODUCT((DA3:DA105=V33)*(DD3:DD105=V32)*(DE3:DE105="D"))+SUMPRODUCT((DA3:DA105=V34)*(DD3:DD105=V32)*(DE3:DE105="D"))+SUMPRODUCT((DA3:DA105=V35)*(DD3:DD105=V32)*(DE3:DE105="D"))+SUMPRODUCT((DA3:DA105=V31)*(DD3:DD105=V32)*(DE3:DE105="D"))</f>
        <v>0</v>
      </c>
      <c r="Y32" s="297">
        <f>SUMPRODUCT((DA3:DA105=V32)*(DD3:DD105=V33)*(DE3:DE105="L"))+SUMPRODUCT((DA3:DA105=V32)*(DD3:DD105=V34)*(DE3:DE105="L"))+SUMPRODUCT((DA3:DA105=V32)*(DD3:DD105=V35)*(DE3:DE105="L"))+SUMPRODUCT((DA3:DA105=V32)*(DD3:DD105=V31)*(DE3:DE105="L"))+SUMPRODUCT((DA3:DA105=V33)*(DD3:DD105=V32)*(DF3:DF105="L"))+SUMPRODUCT((DA3:DA105=V34)*(DD3:DD105=V32)*(DF3:DF105="L"))+SUMPRODUCT((DA3:DA105=V35)*(DD3:DD105=V32)*(DF3:DF105="L"))+SUMPRODUCT((DA3:DA105=V31)*(DD3:DD105=V32)*(DF3:DF105="L"))</f>
        <v>0</v>
      </c>
      <c r="Z32" s="297">
        <f>SUMPRODUCT((DA3:DA105=V32)*(DD3:DD105=V33)*DB3:DB105)+SUMPRODUCT((DA3:DA105=V32)*(DD3:DD105=V34)*DB3:DB105)+SUMPRODUCT((DA3:DA105=V32)*(DD3:DD105=V35)*DB3:DB105)+SUMPRODUCT((DA3:DA105=V32)*(DD3:DD105=V31)*DB3:DB105)+SUMPRODUCT((DA3:DA105=V33)*(DD3:DD105=V32)*DC3:DC105)+SUMPRODUCT((DA3:DA105=V34)*(DD3:DD105=V32)*DC3:DC105)+SUMPRODUCT((DA3:DA105=V35)*(DD3:DD105=V32)*DC3:DC105)+SUMPRODUCT((DA3:DA105=V31)*(DD3:DD105=V32)*DC3:DC105)</f>
        <v>0</v>
      </c>
      <c r="AA32" s="297">
        <f>SUMPRODUCT((DA3:DA105=V32)*(DD3:DD105=V33)*DC3:DC105)+SUMPRODUCT((DA3:DA105=V32)*(DD3:DD105=V34)*DC3:DC105)+SUMPRODUCT((DA3:DA105=V32)*(DD3:DD105=V35)*DC3:DC105)+SUMPRODUCT((DA3:DA105=V32)*(DD3:DD105=V31)*DC3:DC105)+SUMPRODUCT((DA3:DA105=V33)*(DD3:DD105=V32)*DB3:DB105)+SUMPRODUCT((DA3:DA105=V34)*(DD3:DD105=V32)*DB3:DB105)+SUMPRODUCT((DA3:DA105=V35)*(DD3:DD105=V32)*DB3:DB105)+SUMPRODUCT((DA3:DA105=V31)*(DD3:DD105=V32)*DB3:DB105)</f>
        <v>0</v>
      </c>
      <c r="AB32" s="297">
        <f>Z32-AA32+1000</f>
        <v>1000</v>
      </c>
      <c r="AC32" s="297">
        <f t="shared" si="47"/>
        <v>0</v>
      </c>
      <c r="AD32" s="297">
        <f>IF(V32&lt;&gt;"",VLOOKUP(V32,C4:I52,7,FALSE),"")</f>
        <v>1000</v>
      </c>
      <c r="AE32" s="297">
        <f>IF(V32&lt;&gt;"",VLOOKUP(V32,C4:I52,5,FALSE),"")</f>
        <v>0</v>
      </c>
      <c r="AF32" s="297">
        <f>IF(V32&lt;&gt;"",VLOOKUP(V32,C4:K52,9,FALSE),"")</f>
        <v>-137</v>
      </c>
      <c r="AG32" s="297">
        <f t="shared" si="48"/>
        <v>0</v>
      </c>
      <c r="AH32" s="297">
        <f>IF(V32&lt;&gt;"",RANK(AG32,AG31:AG35),"")</f>
        <v>1</v>
      </c>
      <c r="AI32" s="297">
        <f>IF(V32&lt;&gt;"",SUMPRODUCT((AG31:AG35=AG32)*(AB31:AB35&gt;AB32)),"")</f>
        <v>0</v>
      </c>
      <c r="AJ32" s="297">
        <f>IF(V32&lt;&gt;"",SUMPRODUCT((AG31:AG35=AG32)*(AB31:AB35=AB32)*(Z31:Z35&gt;Z32)),"")</f>
        <v>0</v>
      </c>
      <c r="AK32" s="297">
        <f>IF(V32&lt;&gt;"",SUMPRODUCT((AG31:AG35=AG32)*(AB31:AB35=AB32)*(Z31:Z35=Z32)*(AD31:AD35&gt;AD32)),"")</f>
        <v>0</v>
      </c>
      <c r="AL32" s="297">
        <f>IF(V32&lt;&gt;"",SUMPRODUCT((AG31:AG35=AG32)*(AB31:AB35=AB32)*(Z31:Z35=Z32)*(AD31:AD35=AD32)*(AE31:AE35&gt;AE32)),"")</f>
        <v>0</v>
      </c>
      <c r="AM32" s="297">
        <f>IF(V32&lt;&gt;"",SUMPRODUCT((AG31:AG35=AG32)*(AB31:AB35=AB32)*(Z31:Z35=Z32)*(AD31:AD35=AD32)*(AE31:AE35=AE32)*(AF31:AF35&gt;AF32)),"")</f>
        <v>2</v>
      </c>
      <c r="AN32" s="297">
        <f>IF(V32&lt;&gt;"",IF(SUM(X31:X34)=12,SUM(AH32:AM32),IF(AN111&lt;&gt;"",IF(U109=3,AN111,AN111+U109),SUM(AH32:AM32))),"")</f>
        <v>3</v>
      </c>
      <c r="AO32" s="297" t="str">
        <f>IF(V32&lt;&gt;"",INDEX(V31:V35,MATCH(2,AN31:AN35,0),0),"")</f>
        <v>Ecuador</v>
      </c>
      <c r="AP32" s="297" t="str">
        <f>IF(R31&lt;&gt;"",R31,"")</f>
        <v/>
      </c>
      <c r="AQ32" s="297">
        <f>SUMPRODUCT((DA3:DA105=AP32)*(DD3:DD105=AP33)*(DE3:DE105="W"))+SUMPRODUCT((DA3:DA105=AP32)*(DD3:DD105=AP34)*(DE3:DE105="W"))+SUMPRODUCT((DA3:DA105=AP32)*(DD3:DD105=AP35)*(DE3:DE105="W"))+SUMPRODUCT((DA3:DA105=AP33)*(DD3:DD105=AP32)*(DF3:DF105="W"))+SUMPRODUCT((DA3:DA105=AP34)*(DD3:DD105=AP32)*(DF3:DF105="W"))+SUMPRODUCT((DA3:DA105=AP35)*(DD3:DD105=AP32)*(DF3:DF105="W"))</f>
        <v>0</v>
      </c>
      <c r="AR32" s="297">
        <f>SUMPRODUCT((DA3:DA105=AP32)*(DD3:DD105=AP33)*(DE3:DE105="D"))+SUMPRODUCT((DA3:DA105=AP32)*(DD3:DD105=AP34)*(DE3:DE105="D"))+SUMPRODUCT((DA3:DA105=AP32)*(DD3:DD105=AP35)*(DE3:DE105="D"))+SUMPRODUCT((DA3:DA105=AP33)*(DD3:DD105=AP32)*(DE3:DE105="D"))+SUMPRODUCT((DA3:DA105=AP34)*(DD3:DD105=AP32)*(DE3:DE105="D"))+SUMPRODUCT((DA3:DA105=AP35)*(DD3:DD105=AP32)*(DE3:DE105="D"))</f>
        <v>0</v>
      </c>
      <c r="AS32" s="297">
        <f>SUMPRODUCT((DA3:DA105=AP32)*(DD3:DD105=AP33)*(DE3:DE105="L"))+SUMPRODUCT((DA3:DA105=AP32)*(DD3:DD105=AP34)*(DE3:DE105="L"))+SUMPRODUCT((DA3:DA105=AP32)*(DD3:DD105=AP35)*(DE3:DE105="L"))+SUMPRODUCT((DA3:DA105=AP33)*(DD3:DD105=AP32)*(DF3:DF105="L"))+SUMPRODUCT((DA3:DA105=AP34)*(DD3:DD105=AP32)*(DF3:DF105="L"))+SUMPRODUCT((DA3:DA105=AP35)*(DD3:DD105=AP32)*(DF3:DF105="L"))</f>
        <v>0</v>
      </c>
      <c r="AT32" s="297">
        <f>SUMPRODUCT((DA3:DA105=AP32)*(DD3:DD105=AP33)*DB3:DB105)+SUMPRODUCT((DA3:DA105=AP32)*(DD3:DD105=AP34)*DB3:DB105)+SUMPRODUCT((DA3:DA105=AP32)*(DD3:DD105=AP35)*DB3:DB105)+SUMPRODUCT((DA3:DA105=AP32)*(DD3:DD105=AP31)*DB3:DB105)+SUMPRODUCT((DA3:DA105=AP33)*(DD3:DD105=AP32)*DC3:DC105)+SUMPRODUCT((DA3:DA105=AP34)*(DD3:DD105=AP32)*DC3:DC105)+SUMPRODUCT((DA3:DA105=AP35)*(DD3:DD105=AP32)*DC3:DC105)+SUMPRODUCT((DA3:DA105=AP31)*(DD3:DD105=AP32)*DC3:DC105)</f>
        <v>0</v>
      </c>
      <c r="AU32" s="297">
        <f>SUMPRODUCT((DA3:DA105=AP32)*(DD3:DD105=AP33)*DC3:DC105)+SUMPRODUCT((DA3:DA105=AP32)*(DD3:DD105=AP34)*DC3:DC105)+SUMPRODUCT((DA3:DA105=AP32)*(DD3:DD105=AP35)*DC3:DC105)+SUMPRODUCT((DA3:DA105=AP32)*(DD3:DD105=AP31)*DC3:DC105)+SUMPRODUCT((DA3:DA105=AP33)*(DD3:DD105=AP32)*DB3:DB105)+SUMPRODUCT((DA3:DA105=AP34)*(DD3:DD105=AP32)*DB3:DB105)+SUMPRODUCT((DA3:DA105=AP35)*(DD3:DD105=AP32)*DB3:DB105)+SUMPRODUCT((DA3:DA105=AP31)*(DD3:DD105=AP32)*DB3:DB105)</f>
        <v>0</v>
      </c>
      <c r="AV32" s="297">
        <f>AT32-AU32+1000</f>
        <v>1000</v>
      </c>
      <c r="AW32" s="297" t="str">
        <f t="shared" ref="AW32:AW34" si="50">IF(AP32&lt;&gt;"",AQ32*3+AR32*1,"")</f>
        <v/>
      </c>
      <c r="AX32" s="297" t="str">
        <f>IF(AP32&lt;&gt;"",VLOOKUP(AP32,C4:I52,7,FALSE),"")</f>
        <v/>
      </c>
      <c r="AY32" s="297" t="str">
        <f>IF(AP32&lt;&gt;"",VLOOKUP(AP32,C4:I52,5,FALSE),"")</f>
        <v/>
      </c>
      <c r="AZ32" s="297" t="str">
        <f>IF(AP32&lt;&gt;"",VLOOKUP(AP32,C4:K52,9,FALSE),"")</f>
        <v/>
      </c>
      <c r="BA32" s="297" t="str">
        <f t="shared" ref="BA32:BA34" si="51">AW32</f>
        <v/>
      </c>
      <c r="BB32" s="297" t="str">
        <f>IF(AP32&lt;&gt;"",RANK(BA32,BA31:BA35),"")</f>
        <v/>
      </c>
      <c r="BC32" s="297" t="str">
        <f>IF(AP32&lt;&gt;"",SUMPRODUCT((BA31:BA35=BA32)*(AV31:AV35&gt;AV32)),"")</f>
        <v/>
      </c>
      <c r="BD32" s="297" t="str">
        <f>IF(AP32&lt;&gt;"",SUMPRODUCT((BA31:BA35=BA32)*(AV31:AV35=AV32)*(AT31:AT35&gt;AT32)),"")</f>
        <v/>
      </c>
      <c r="BE32" s="297" t="str">
        <f>IF(AP32&lt;&gt;"",SUMPRODUCT((BA31:BA35=BA32)*(AV31:AV35=AV32)*(AT31:AT35=AT32)*(AX31:AX35&gt;AX32)),"")</f>
        <v/>
      </c>
      <c r="BF32" s="297" t="str">
        <f>IF(AP32&lt;&gt;"",SUMPRODUCT((BA31:BA35=BA32)*(AV31:AV35=AV32)*(AT31:AT35=AT32)*(AX31:AX35=AX32)*(AY31:AY35&gt;AY32)),"")</f>
        <v/>
      </c>
      <c r="BG32" s="297" t="str">
        <f>IF(AP32&lt;&gt;"",SUMPRODUCT((BA31:BA35=BA32)*(AV31:AV35=AV32)*(AT31:AT35=AT32)*(AX31:AX35=AX32)*(AY31:AY35=AY32)*(AZ31:AZ35&gt;AZ32)),"")</f>
        <v/>
      </c>
      <c r="BH32" s="297" t="str">
        <f>IF(AP32&lt;&gt;"",IF(BH111&lt;&gt;"",IF(AO109=3,BH111,BH111+AO109),SUM(BB32:BG32)+1),"")</f>
        <v/>
      </c>
      <c r="BI32" s="297" t="str">
        <f>IF(AP32&lt;&gt;"",INDEX(AP32:AP35,MATCH(2,BH32:BH35,0),0),"")</f>
        <v/>
      </c>
      <c r="CX32" s="297" t="str">
        <f>IF(BI32&lt;&gt;"",BI32,IF(AO32&lt;&gt;"",AO32,O32))</f>
        <v>Ecuador</v>
      </c>
      <c r="CY32" s="297">
        <v>2</v>
      </c>
      <c r="CZ32" s="297">
        <v>30</v>
      </c>
      <c r="DA32" s="300" t="str">
        <f>Matches!F37</f>
        <v>Scotland</v>
      </c>
      <c r="DB32" s="300">
        <f>IF(DA2&lt;&gt;"",IF(AND(Matches!H37&lt;&gt;"",Matches!I37&lt;&gt;""),Matches!H37,0),"")</f>
        <v>0</v>
      </c>
      <c r="DC32" s="300">
        <f>IF(DA2&lt;&gt;"",IF(AND(Matches!H37&lt;&gt;"",Matches!I37&lt;&gt;""),Matches!I37,0),"")</f>
        <v>0</v>
      </c>
      <c r="DD32" s="300" t="str">
        <f>Matches!K37</f>
        <v>Morocco</v>
      </c>
      <c r="DE32" s="300" t="str">
        <f>IF(AND(Matches!H37&lt;&gt;"",Matches!I37&lt;&gt;""),IF(DB32&gt;DC32,"W",IF(DB32=DC32,"D","L")),"")</f>
        <v/>
      </c>
      <c r="DF32" s="300" t="str">
        <f t="shared" si="0"/>
        <v/>
      </c>
      <c r="HH32" s="300"/>
      <c r="HI32" s="300"/>
      <c r="HJ32" s="300"/>
      <c r="HK32" s="300"/>
      <c r="HL32" s="300"/>
      <c r="HM32" s="300"/>
      <c r="LO32" s="300"/>
      <c r="LP32" s="300"/>
      <c r="LQ32" s="300"/>
      <c r="LR32" s="300"/>
      <c r="LS32" s="300"/>
      <c r="LT32" s="300"/>
      <c r="PV32" s="300"/>
      <c r="PW32" s="300"/>
      <c r="PX32" s="300"/>
      <c r="PY32" s="300"/>
      <c r="PZ32" s="300"/>
      <c r="QA32" s="300"/>
      <c r="UC32" s="300"/>
      <c r="UD32" s="300"/>
      <c r="UE32" s="300"/>
      <c r="UF32" s="300"/>
      <c r="UG32" s="300"/>
      <c r="UH32" s="300"/>
      <c r="YJ32" s="300"/>
      <c r="YK32" s="300"/>
      <c r="YL32" s="300"/>
      <c r="YM32" s="300"/>
      <c r="YN32" s="300"/>
      <c r="YO32" s="300"/>
      <c r="ACQ32" s="300"/>
      <c r="ACR32" s="300"/>
      <c r="ACS32" s="300"/>
      <c r="ACT32" s="300"/>
      <c r="ACU32" s="300"/>
      <c r="ACV32" s="300"/>
      <c r="AGX32" s="300"/>
      <c r="AGY32" s="300"/>
      <c r="AGZ32" s="300"/>
      <c r="AHA32" s="300"/>
      <c r="AHB32" s="300"/>
      <c r="AHC32" s="300"/>
      <c r="ALE32" s="300"/>
      <c r="ALF32" s="300"/>
      <c r="ALG32" s="300"/>
      <c r="ALH32" s="300"/>
      <c r="ALI32" s="300"/>
      <c r="ALJ32" s="300"/>
      <c r="APL32" s="300"/>
      <c r="APM32" s="300"/>
      <c r="APN32" s="300"/>
      <c r="APO32" s="300"/>
      <c r="APP32" s="300"/>
      <c r="APQ32" s="300"/>
      <c r="ATS32" s="300"/>
      <c r="ATT32" s="300"/>
      <c r="ATU32" s="300"/>
      <c r="ATV32" s="300"/>
      <c r="ATW32" s="300"/>
      <c r="ATX32" s="300"/>
      <c r="AXZ32" s="300"/>
      <c r="AYA32" s="300"/>
      <c r="AYB32" s="300"/>
      <c r="AYC32" s="300"/>
      <c r="AYD32" s="300"/>
      <c r="AYE32" s="300"/>
      <c r="BCG32" s="300"/>
      <c r="BCH32" s="300"/>
      <c r="BCI32" s="300"/>
      <c r="BCJ32" s="300"/>
      <c r="BCK32" s="300"/>
      <c r="BCL32" s="300"/>
      <c r="BGN32" s="300"/>
      <c r="BGO32" s="300"/>
      <c r="BGP32" s="300"/>
      <c r="BGQ32" s="300"/>
      <c r="BGR32" s="300"/>
      <c r="BGS32" s="300"/>
      <c r="BKU32" s="300"/>
      <c r="BKV32" s="300"/>
      <c r="BKW32" s="300"/>
      <c r="BKX32" s="300"/>
      <c r="BKY32" s="300"/>
      <c r="BKZ32" s="300"/>
      <c r="BPB32" s="300"/>
      <c r="BPC32" s="300"/>
      <c r="BPD32" s="300"/>
      <c r="BPE32" s="300"/>
      <c r="BPF32" s="300"/>
      <c r="BPG32" s="300"/>
      <c r="BTI32" s="300"/>
      <c r="BTJ32" s="300"/>
      <c r="BTK32" s="300"/>
      <c r="BTL32" s="300"/>
      <c r="BTM32" s="300"/>
      <c r="BTN32" s="300"/>
      <c r="BXP32" s="300"/>
      <c r="BXQ32" s="300"/>
      <c r="BXR32" s="300"/>
      <c r="BXS32" s="300"/>
      <c r="BXT32" s="300"/>
      <c r="BXU32" s="300"/>
      <c r="CBW32" s="300"/>
      <c r="CBX32" s="300"/>
      <c r="CBY32" s="300"/>
      <c r="CBZ32" s="300"/>
      <c r="CCA32" s="300"/>
      <c r="CCB32" s="300"/>
      <c r="CGD32" s="300"/>
      <c r="CGE32" s="300"/>
      <c r="CGF32" s="300"/>
      <c r="CGG32" s="300"/>
      <c r="CGH32" s="300"/>
      <c r="CGI32" s="300"/>
      <c r="CKK32" s="300"/>
      <c r="CKL32" s="300"/>
      <c r="CKM32" s="300"/>
      <c r="CKN32" s="300"/>
      <c r="CKO32" s="300"/>
      <c r="CKP32" s="300"/>
      <c r="COR32" s="300"/>
      <c r="COS32" s="300"/>
      <c r="COT32" s="300"/>
      <c r="COU32" s="300"/>
      <c r="COV32" s="300"/>
      <c r="COW32" s="300"/>
      <c r="CSY32" s="300"/>
      <c r="CSZ32" s="300"/>
      <c r="CTA32" s="300"/>
      <c r="CTB32" s="300"/>
      <c r="CTC32" s="300"/>
      <c r="CTD32" s="300"/>
      <c r="CXF32" s="300"/>
      <c r="CXG32" s="300"/>
      <c r="CXH32" s="300"/>
      <c r="CXI32" s="300"/>
      <c r="CXJ32" s="300"/>
      <c r="CXK32" s="300"/>
      <c r="DBM32" s="300"/>
      <c r="DBN32" s="300"/>
      <c r="DBO32" s="300"/>
      <c r="DBP32" s="300"/>
      <c r="DBQ32" s="300"/>
      <c r="DBR32" s="300"/>
      <c r="DFT32" s="300"/>
      <c r="DFU32" s="300"/>
      <c r="DFV32" s="300"/>
      <c r="DFW32" s="300"/>
      <c r="DFX32" s="300"/>
      <c r="DFY32" s="300"/>
      <c r="DKA32" s="300"/>
      <c r="DKB32" s="300"/>
      <c r="DKC32" s="300"/>
      <c r="DKD32" s="300"/>
      <c r="DKE32" s="300"/>
      <c r="DKF32" s="300"/>
      <c r="DOH32" s="300"/>
      <c r="DOI32" s="300"/>
      <c r="DOJ32" s="300"/>
      <c r="DOK32" s="300"/>
      <c r="DOL32" s="300"/>
      <c r="DOM32" s="300"/>
      <c r="DSO32" s="300"/>
      <c r="DSP32" s="300"/>
      <c r="DSQ32" s="300"/>
      <c r="DSR32" s="300"/>
      <c r="DSS32" s="300"/>
      <c r="DST32" s="300"/>
      <c r="DWV32" s="300"/>
      <c r="DWW32" s="300"/>
      <c r="DWX32" s="300"/>
      <c r="DWY32" s="300"/>
      <c r="DWZ32" s="300"/>
      <c r="DXA32" s="300"/>
      <c r="EBC32" s="300"/>
      <c r="EBD32" s="300"/>
      <c r="EBE32" s="300"/>
      <c r="EBF32" s="300"/>
      <c r="EBG32" s="300"/>
      <c r="EBH32" s="300"/>
      <c r="EFJ32" s="300"/>
      <c r="EFK32" s="300"/>
      <c r="EFL32" s="300"/>
      <c r="EFM32" s="300"/>
      <c r="EFN32" s="300"/>
      <c r="EFO32" s="300"/>
      <c r="EJQ32" s="300"/>
      <c r="EJR32" s="300"/>
      <c r="EJS32" s="300"/>
      <c r="EJT32" s="300"/>
      <c r="EJU32" s="300"/>
      <c r="EJV32" s="300"/>
      <c r="ENX32" s="300"/>
      <c r="ENY32" s="300"/>
      <c r="ENZ32" s="300"/>
      <c r="EOA32" s="300"/>
      <c r="EOB32" s="300"/>
      <c r="EOC32" s="300"/>
      <c r="ESE32" s="300"/>
      <c r="ESF32" s="300"/>
      <c r="ESG32" s="300"/>
      <c r="ESH32" s="300"/>
      <c r="ESI32" s="300"/>
      <c r="ESJ32" s="300"/>
      <c r="EWL32" s="300"/>
      <c r="EWM32" s="300"/>
      <c r="EWN32" s="300"/>
      <c r="EWO32" s="300"/>
      <c r="EWP32" s="300"/>
      <c r="EWQ32" s="300"/>
      <c r="FAS32" s="300"/>
      <c r="FAT32" s="300"/>
      <c r="FAU32" s="300"/>
      <c r="FAV32" s="300"/>
      <c r="FAW32" s="300"/>
      <c r="FAX32" s="300"/>
      <c r="FEZ32" s="300"/>
      <c r="FFA32" s="300"/>
      <c r="FFB32" s="300"/>
      <c r="FFC32" s="300"/>
      <c r="FFD32" s="300"/>
      <c r="FFE32" s="300"/>
      <c r="FJG32" s="300"/>
      <c r="FJH32" s="300"/>
      <c r="FJI32" s="300"/>
      <c r="FJJ32" s="300"/>
      <c r="FJK32" s="300"/>
      <c r="FJL32" s="300"/>
      <c r="FNN32" s="300"/>
      <c r="FNO32" s="300"/>
      <c r="FNP32" s="300"/>
      <c r="FNQ32" s="300"/>
      <c r="FNR32" s="300"/>
      <c r="FNS32" s="300"/>
      <c r="FRU32" s="300"/>
      <c r="FRV32" s="300"/>
      <c r="FRW32" s="300"/>
      <c r="FRX32" s="300"/>
      <c r="FRY32" s="300"/>
      <c r="FRZ32" s="300"/>
      <c r="FWB32" s="300"/>
      <c r="FWC32" s="300"/>
      <c r="FWD32" s="300"/>
      <c r="FWE32" s="300"/>
      <c r="FWF32" s="300"/>
      <c r="FWG32" s="300"/>
      <c r="GAI32" s="300"/>
      <c r="GAJ32" s="300"/>
      <c r="GAK32" s="300"/>
      <c r="GAL32" s="300"/>
      <c r="GAM32" s="300"/>
      <c r="GAN32" s="300"/>
      <c r="GEP32" s="300"/>
      <c r="GEQ32" s="300"/>
      <c r="GER32" s="300"/>
      <c r="GES32" s="300"/>
      <c r="GET32" s="300"/>
      <c r="GEU32" s="300"/>
      <c r="GIW32" s="300"/>
      <c r="GIX32" s="300"/>
      <c r="GIY32" s="300"/>
      <c r="GIZ32" s="300"/>
      <c r="GJA32" s="300"/>
      <c r="GJB32" s="300"/>
      <c r="GND32" s="300"/>
      <c r="GNE32" s="300"/>
      <c r="GNF32" s="300"/>
      <c r="GNG32" s="300"/>
      <c r="GNH32" s="300"/>
      <c r="GNI32" s="300"/>
      <c r="GRK32" s="300"/>
      <c r="GRL32" s="300"/>
      <c r="GRM32" s="300"/>
      <c r="GRN32" s="300"/>
      <c r="GRO32" s="300"/>
      <c r="GRP32" s="300"/>
      <c r="GVR32" s="300"/>
      <c r="GVS32" s="300"/>
      <c r="GVT32" s="300"/>
      <c r="GVU32" s="300"/>
      <c r="GVV32" s="300"/>
      <c r="GVW32" s="300"/>
      <c r="GZY32" s="300"/>
      <c r="GZZ32" s="300"/>
      <c r="HAA32" s="300"/>
      <c r="HAB32" s="300"/>
      <c r="HAC32" s="300"/>
      <c r="HAD32" s="300"/>
      <c r="HEF32" s="300"/>
      <c r="HEG32" s="300"/>
      <c r="HEH32" s="300"/>
      <c r="HEI32" s="300"/>
      <c r="HEJ32" s="300"/>
      <c r="HEK32" s="300"/>
      <c r="HIM32" s="300"/>
      <c r="HIN32" s="300"/>
      <c r="HIO32" s="300"/>
      <c r="HIP32" s="300"/>
      <c r="HIQ32" s="300"/>
      <c r="HIR32" s="300"/>
      <c r="HMT32" s="300"/>
      <c r="HMU32" s="300"/>
      <c r="HMV32" s="300"/>
      <c r="HMW32" s="300"/>
      <c r="HMX32" s="300"/>
      <c r="HMY32" s="300"/>
      <c r="HRA32" s="300"/>
      <c r="HRB32" s="300"/>
      <c r="HRC32" s="300"/>
      <c r="HRD32" s="300"/>
      <c r="HRE32" s="300"/>
      <c r="HRF32" s="300"/>
      <c r="HVH32" s="300"/>
      <c r="HVI32" s="300"/>
      <c r="HVJ32" s="300"/>
      <c r="HVK32" s="300"/>
      <c r="HVL32" s="300"/>
      <c r="HVM32" s="300"/>
      <c r="HZO32" s="300"/>
      <c r="HZP32" s="300"/>
      <c r="HZQ32" s="300"/>
      <c r="HZR32" s="300"/>
      <c r="HZS32" s="300"/>
      <c r="HZT32" s="300"/>
      <c r="IDV32" s="300"/>
      <c r="IDW32" s="300"/>
      <c r="IDX32" s="300"/>
      <c r="IDY32" s="300"/>
      <c r="IDZ32" s="300"/>
      <c r="IEA32" s="300"/>
      <c r="IIC32" s="300"/>
      <c r="IID32" s="300"/>
      <c r="IIE32" s="300"/>
      <c r="IIF32" s="300"/>
      <c r="IIG32" s="300"/>
      <c r="IIH32" s="300"/>
      <c r="IMJ32" s="300"/>
      <c r="IMK32" s="300"/>
      <c r="IML32" s="300"/>
      <c r="IMM32" s="300"/>
      <c r="IMN32" s="300"/>
      <c r="IMO32" s="300"/>
      <c r="IQQ32" s="300"/>
      <c r="IQR32" s="300"/>
      <c r="IQS32" s="300"/>
      <c r="IQT32" s="300"/>
      <c r="IQU32" s="300"/>
      <c r="IQV32" s="300"/>
      <c r="IUX32" s="300"/>
      <c r="IUY32" s="300"/>
      <c r="IUZ32" s="300"/>
      <c r="IVA32" s="300"/>
      <c r="IVB32" s="300"/>
      <c r="IVC32" s="300"/>
      <c r="IZE32" s="300"/>
      <c r="IZF32" s="300"/>
      <c r="IZG32" s="300"/>
      <c r="IZH32" s="300"/>
      <c r="IZI32" s="300"/>
      <c r="IZJ32" s="300"/>
      <c r="JDL32" s="300"/>
      <c r="JDM32" s="300"/>
      <c r="JDN32" s="300"/>
      <c r="JDO32" s="300"/>
      <c r="JDP32" s="300"/>
      <c r="JDQ32" s="300"/>
      <c r="JHS32" s="300"/>
      <c r="JHT32" s="300"/>
      <c r="JHU32" s="300"/>
      <c r="JHV32" s="300"/>
      <c r="JHW32" s="300"/>
      <c r="JHX32" s="300"/>
      <c r="JLZ32" s="300"/>
      <c r="JMA32" s="300"/>
      <c r="JMB32" s="300"/>
      <c r="JMC32" s="300"/>
      <c r="JMD32" s="300"/>
      <c r="JME32" s="300"/>
      <c r="JQG32" s="300"/>
      <c r="JQH32" s="300"/>
      <c r="JQI32" s="300"/>
      <c r="JQJ32" s="300"/>
      <c r="JQK32" s="300"/>
      <c r="JQL32" s="300"/>
      <c r="JUN32" s="300"/>
      <c r="JUO32" s="300"/>
      <c r="JUP32" s="300"/>
      <c r="JUQ32" s="300"/>
      <c r="JUR32" s="300"/>
      <c r="JUS32" s="300"/>
      <c r="JYU32" s="300"/>
      <c r="JYV32" s="300"/>
      <c r="JYW32" s="300"/>
      <c r="JYX32" s="300"/>
      <c r="JYY32" s="300"/>
      <c r="JYZ32" s="300"/>
      <c r="KDB32" s="300"/>
      <c r="KDC32" s="300"/>
      <c r="KDD32" s="300"/>
      <c r="KDE32" s="300"/>
      <c r="KDF32" s="300"/>
      <c r="KDG32" s="300"/>
      <c r="KHI32" s="300"/>
      <c r="KHJ32" s="300"/>
      <c r="KHK32" s="300"/>
      <c r="KHL32" s="300"/>
      <c r="KHM32" s="300"/>
      <c r="KHN32" s="300"/>
      <c r="KLP32" s="300"/>
      <c r="KLQ32" s="300"/>
      <c r="KLR32" s="300"/>
      <c r="KLS32" s="300"/>
      <c r="KLT32" s="300"/>
      <c r="KLU32" s="300"/>
      <c r="KPW32" s="300"/>
      <c r="KPX32" s="300"/>
      <c r="KPY32" s="300"/>
      <c r="KPZ32" s="300"/>
      <c r="KQA32" s="300"/>
      <c r="KQB32" s="300"/>
      <c r="KUD32" s="300"/>
      <c r="KUE32" s="300"/>
      <c r="KUF32" s="300"/>
      <c r="KUG32" s="300"/>
      <c r="KUH32" s="300"/>
      <c r="KUI32" s="300"/>
      <c r="KYK32" s="300"/>
      <c r="KYL32" s="300"/>
      <c r="KYM32" s="300"/>
      <c r="KYN32" s="300"/>
      <c r="KYO32" s="300"/>
      <c r="KYP32" s="300"/>
      <c r="LCR32" s="300"/>
      <c r="LCS32" s="300"/>
      <c r="LCT32" s="300"/>
      <c r="LCU32" s="300"/>
      <c r="LCV32" s="300"/>
      <c r="LCW32" s="300"/>
      <c r="LGY32" s="300"/>
      <c r="LGZ32" s="300"/>
      <c r="LHA32" s="300"/>
      <c r="LHB32" s="300"/>
      <c r="LHC32" s="300"/>
      <c r="LHD32" s="300"/>
      <c r="LLF32" s="300"/>
      <c r="LLG32" s="300"/>
      <c r="LLH32" s="300"/>
      <c r="LLI32" s="300"/>
      <c r="LLJ32" s="300"/>
      <c r="LLK32" s="300"/>
      <c r="LPM32" s="300"/>
      <c r="LPN32" s="300"/>
      <c r="LPO32" s="300"/>
      <c r="LPP32" s="300"/>
      <c r="LPQ32" s="300"/>
      <c r="LPR32" s="300"/>
      <c r="LTT32" s="300"/>
      <c r="LTU32" s="300"/>
      <c r="LTV32" s="300"/>
      <c r="LTW32" s="300"/>
      <c r="LTX32" s="300"/>
      <c r="LTY32" s="300"/>
      <c r="LYA32" s="300"/>
      <c r="LYB32" s="300"/>
      <c r="LYC32" s="300"/>
      <c r="LYD32" s="300"/>
      <c r="LYE32" s="300"/>
      <c r="LYF32" s="300"/>
      <c r="MCH32" s="300"/>
      <c r="MCI32" s="300"/>
      <c r="MCJ32" s="300"/>
      <c r="MCK32" s="300"/>
      <c r="MCL32" s="300"/>
      <c r="MCM32" s="300"/>
      <c r="MGO32" s="300"/>
      <c r="MGP32" s="300"/>
      <c r="MGQ32" s="300"/>
      <c r="MGR32" s="300"/>
      <c r="MGS32" s="300"/>
      <c r="MGT32" s="300"/>
      <c r="MKV32" s="300"/>
      <c r="MKW32" s="300"/>
      <c r="MKX32" s="300"/>
      <c r="MKY32" s="300"/>
      <c r="MKZ32" s="300"/>
      <c r="MLA32" s="300"/>
      <c r="MPC32" s="300"/>
      <c r="MPD32" s="300"/>
      <c r="MPE32" s="300"/>
      <c r="MPF32" s="300"/>
      <c r="MPG32" s="300"/>
      <c r="MPH32" s="300"/>
      <c r="MTJ32" s="300"/>
      <c r="MTK32" s="300"/>
      <c r="MTL32" s="300"/>
      <c r="MTM32" s="300"/>
      <c r="MTN32" s="300"/>
      <c r="MTO32" s="300"/>
      <c r="MXQ32" s="300"/>
      <c r="MXR32" s="300"/>
      <c r="MXS32" s="300"/>
      <c r="MXT32" s="300"/>
      <c r="MXU32" s="300"/>
      <c r="MXV32" s="300"/>
      <c r="NBX32" s="300"/>
      <c r="NBY32" s="300"/>
      <c r="NBZ32" s="300"/>
      <c r="NCA32" s="300"/>
      <c r="NCB32" s="300"/>
      <c r="NCC32" s="300"/>
      <c r="NGE32" s="300"/>
      <c r="NGF32" s="300"/>
      <c r="NGG32" s="300"/>
      <c r="NGH32" s="300"/>
      <c r="NGI32" s="300"/>
      <c r="NGJ32" s="300"/>
      <c r="NKL32" s="300"/>
      <c r="NKM32" s="300"/>
      <c r="NKN32" s="300"/>
      <c r="NKO32" s="300"/>
      <c r="NKP32" s="300"/>
      <c r="NKQ32" s="300"/>
      <c r="NOS32" s="300"/>
      <c r="NOT32" s="300"/>
      <c r="NOU32" s="300"/>
      <c r="NOV32" s="300"/>
      <c r="NOW32" s="300"/>
      <c r="NOX32" s="300"/>
      <c r="NSZ32" s="300"/>
      <c r="NTA32" s="300"/>
      <c r="NTB32" s="300"/>
      <c r="NTC32" s="300"/>
      <c r="NTD32" s="300"/>
      <c r="NTE32" s="300"/>
      <c r="NXG32" s="300"/>
      <c r="NXH32" s="300"/>
      <c r="NXI32" s="300"/>
      <c r="NXJ32" s="300"/>
      <c r="NXK32" s="300"/>
      <c r="NXL32" s="300"/>
      <c r="OBN32" s="300"/>
      <c r="OBO32" s="300"/>
      <c r="OBP32" s="300"/>
      <c r="OBQ32" s="300"/>
      <c r="OBR32" s="300"/>
      <c r="OBS32" s="300"/>
      <c r="OFU32" s="300"/>
      <c r="OFV32" s="300"/>
      <c r="OFW32" s="300"/>
      <c r="OFX32" s="300"/>
      <c r="OFY32" s="300"/>
      <c r="OFZ32" s="300"/>
      <c r="OKB32" s="300"/>
      <c r="OKC32" s="300"/>
      <c r="OKD32" s="300"/>
      <c r="OKE32" s="300"/>
      <c r="OKF32" s="300"/>
      <c r="OKG32" s="300"/>
      <c r="OOI32" s="300"/>
      <c r="OOJ32" s="300"/>
      <c r="OOK32" s="300"/>
      <c r="OOL32" s="300"/>
      <c r="OOM32" s="300"/>
      <c r="OON32" s="300"/>
      <c r="OSP32" s="300"/>
      <c r="OSQ32" s="300"/>
      <c r="OSR32" s="300"/>
      <c r="OSS32" s="300"/>
      <c r="OST32" s="300"/>
      <c r="OSU32" s="300"/>
      <c r="OWW32" s="300"/>
      <c r="OWX32" s="300"/>
      <c r="OWY32" s="300"/>
      <c r="OWZ32" s="300"/>
      <c r="OXA32" s="300"/>
      <c r="OXB32" s="300"/>
      <c r="PBD32" s="300"/>
      <c r="PBE32" s="300"/>
      <c r="PBF32" s="300"/>
      <c r="PBG32" s="300"/>
      <c r="PBH32" s="300"/>
      <c r="PBI32" s="300"/>
      <c r="PFK32" s="300"/>
      <c r="PFL32" s="300"/>
      <c r="PFM32" s="300"/>
      <c r="PFN32" s="300"/>
      <c r="PFO32" s="300"/>
      <c r="PFP32" s="300"/>
      <c r="PJR32" s="300"/>
      <c r="PJS32" s="300"/>
      <c r="PJT32" s="300"/>
      <c r="PJU32" s="300"/>
      <c r="PJV32" s="300"/>
      <c r="PJW32" s="300"/>
      <c r="PNY32" s="300"/>
      <c r="PNZ32" s="300"/>
      <c r="POA32" s="300"/>
      <c r="POB32" s="300"/>
      <c r="POC32" s="300"/>
      <c r="POD32" s="300"/>
      <c r="PSF32" s="300"/>
      <c r="PSG32" s="300"/>
      <c r="PSH32" s="300"/>
      <c r="PSI32" s="300"/>
      <c r="PSJ32" s="300"/>
      <c r="PSK32" s="300"/>
    </row>
    <row r="33" spans="1:998 1104:1997 2103:2996 3102:3995 4101:5105 5211:6104 6210:7103 7209:8102 8208:9212 9318:10211 10317:11210 11316:11321" x14ac:dyDescent="0.25">
      <c r="A33" s="302">
        <f>Setup!E24+100</f>
        <v>137</v>
      </c>
      <c r="B33" s="297">
        <f>VLOOKUP(C33,CX31:CY35,2,FALSE)</f>
        <v>3</v>
      </c>
      <c r="C33" s="298" t="str">
        <f>Setup!D24</f>
        <v>Cote D'Voire</v>
      </c>
      <c r="D33" s="297">
        <f>SUMPRODUCT((DA3:DA105=C33)*(DE3:DE105="W"))+SUMPRODUCT((DD3:DD105=C33)*(DF3:DF105="W"))</f>
        <v>0</v>
      </c>
      <c r="E33" s="297">
        <f>SUMPRODUCT((DA3:DA105=C33)*(DE3:DE105="D"))+SUMPRODUCT((DD3:DD105=C33)*(DF3:DF105="D"))</f>
        <v>0</v>
      </c>
      <c r="F33" s="297">
        <f>SUMPRODUCT((DA3:DA105=C33)*(DE3:DE105="L"))+SUMPRODUCT((DD3:DD105=C33)*(DF3:DF105="L"))</f>
        <v>0</v>
      </c>
      <c r="G33" s="297">
        <f>SUMIF(DA3:DA123,C33,DB3:DB123)+SUMIF(DD3:DD123,C33,DC3:DC123)</f>
        <v>0</v>
      </c>
      <c r="H33" s="297">
        <f>SUMIF(DD3:DD123,C33,DB3:DB123)+SUMIF(DA3:DA123,C33,DC3:DC123)</f>
        <v>0</v>
      </c>
      <c r="I33" s="297">
        <f t="shared" si="45"/>
        <v>1000</v>
      </c>
      <c r="J33" s="297">
        <f t="shared" si="46"/>
        <v>0</v>
      </c>
      <c r="K33" s="297">
        <f>IF(Setup!F24&lt;&gt;"",Setup!F24,-A33)</f>
        <v>-137</v>
      </c>
      <c r="L33" s="297">
        <f>IF(COUNTIF(J31:J35,4)&lt;&gt;4,RANK(J33,J31:J35),J112)</f>
        <v>1</v>
      </c>
      <c r="N33" s="297">
        <f>SUMPRODUCT((L31:L34=L33)*(K31:K34&lt;K33))+L33</f>
        <v>2</v>
      </c>
      <c r="O33" s="298" t="str">
        <f>INDEX(C31:C35,MATCH(3,N31:N35,0),0)</f>
        <v>Ecuador</v>
      </c>
      <c r="P33" s="297">
        <f>INDEX(L31:L35,MATCH(O33,C31:C35,0),0)</f>
        <v>1</v>
      </c>
      <c r="Q33" s="297" t="str">
        <f>IF(AND(Q32&lt;&gt;"",P33=1),O33,"")</f>
        <v>Ecuador</v>
      </c>
      <c r="R33" s="297" t="str">
        <f>IF(AND(R32&lt;&gt;"",P34=2),O34,"")</f>
        <v/>
      </c>
      <c r="S33" s="297" t="str">
        <f>IF(AND(S32&lt;&gt;"",P35=3),O35,"")</f>
        <v/>
      </c>
      <c r="V33" s="297" t="str">
        <f t="shared" si="49"/>
        <v>Ecuador</v>
      </c>
      <c r="W33" s="297">
        <f>SUMPRODUCT((DA3:DA105=V33)*(DD3:DD105=V34)*(DE3:DE105="W"))+SUMPRODUCT((DA3:DA105=V33)*(DD3:DD105=V35)*(DE3:DE105="W"))+SUMPRODUCT((DA3:DA105=V33)*(DD3:DD105=V31)*(DE3:DE105="W"))+SUMPRODUCT((DA3:DA105=V33)*(DD3:DD105=V32)*(DE3:DE105="W"))+SUMPRODUCT((DA3:DA105=V34)*(DD3:DD105=V33)*(DF3:DF105="W"))+SUMPRODUCT((DA3:DA105=V35)*(DD3:DD105=V33)*(DF3:DF105="W"))+SUMPRODUCT((DA3:DA105=V31)*(DD3:DD105=V33)*(DF3:DF105="W"))+SUMPRODUCT((DA3:DA105=V32)*(DD3:DD105=V33)*(DF3:DF105="W"))</f>
        <v>0</v>
      </c>
      <c r="X33" s="297">
        <f>SUMPRODUCT((DA3:DA105=V33)*(DD3:DD105=V34)*(DE3:DE105="D"))+SUMPRODUCT((DA3:DA105=V33)*(DD3:DD105=V35)*(DE3:DE105="D"))+SUMPRODUCT((DA3:DA105=V33)*(DD3:DD105=V31)*(DE3:DE105="D"))+SUMPRODUCT((DA3:DA105=V33)*(DD3:DD105=V32)*(DE3:DE105="D"))+SUMPRODUCT((DA3:DA105=V34)*(DD3:DD105=V33)*(DE3:DE105="D"))+SUMPRODUCT((DA3:DA105=V35)*(DD3:DD105=V33)*(DE3:DE105="D"))+SUMPRODUCT((DA3:DA105=V31)*(DD3:DD105=V33)*(DE3:DE105="D"))+SUMPRODUCT((DA3:DA105=V32)*(DD3:DD105=V33)*(DE3:DE105="D"))</f>
        <v>0</v>
      </c>
      <c r="Y33" s="297">
        <f>SUMPRODUCT((DA3:DA105=V33)*(DD3:DD105=V34)*(DE3:DE105="L"))+SUMPRODUCT((DA3:DA105=V33)*(DD3:DD105=V35)*(DE3:DE105="L"))+SUMPRODUCT((DA3:DA105=V33)*(DD3:DD105=V31)*(DE3:DE105="L"))+SUMPRODUCT((DA3:DA105=V33)*(DD3:DD105=V32)*(DE3:DE105="L"))+SUMPRODUCT((DA3:DA105=V34)*(DD3:DD105=V33)*(DF3:DF105="L"))+SUMPRODUCT((DA3:DA105=V35)*(DD3:DD105=V33)*(DF3:DF105="L"))+SUMPRODUCT((DA3:DA105=V31)*(DD3:DD105=V33)*(DF3:DF105="L"))+SUMPRODUCT((DA3:DA105=V32)*(DD3:DD105=V33)*(DF3:DF105="L"))</f>
        <v>0</v>
      </c>
      <c r="Z33" s="297">
        <f>SUMPRODUCT((DA3:DA105=V33)*(DD3:DD105=V34)*DB3:DB105)+SUMPRODUCT((DA3:DA105=V33)*(DD3:DD105=V35)*DB3:DB105)+SUMPRODUCT((DA3:DA105=V33)*(DD3:DD105=V31)*DB3:DB105)+SUMPRODUCT((DA3:DA105=V33)*(DD3:DD105=V32)*DB3:DB105)+SUMPRODUCT((DA3:DA105=V34)*(DD3:DD105=V33)*DC3:DC105)+SUMPRODUCT((DA3:DA105=V35)*(DD3:DD105=V33)*DC3:DC105)+SUMPRODUCT((DA3:DA105=V31)*(DD3:DD105=V33)*DC3:DC105)+SUMPRODUCT((DA3:DA105=V32)*(DD3:DD105=V33)*DC3:DC105)</f>
        <v>0</v>
      </c>
      <c r="AA33" s="297">
        <f>SUMPRODUCT((DA3:DA105=V33)*(DD3:DD105=V34)*DC3:DC105)+SUMPRODUCT((DA3:DA105=V33)*(DD3:DD105=V35)*DC3:DC105)+SUMPRODUCT((DA3:DA105=V33)*(DD3:DD105=V31)*DC3:DC105)+SUMPRODUCT((DA3:DA105=V33)*(DD3:DD105=V32)*DC3:DC105)+SUMPRODUCT((DA3:DA105=V34)*(DD3:DD105=V33)*DB3:DB105)+SUMPRODUCT((DA3:DA105=V35)*(DD3:DD105=V33)*DB3:DB105)+SUMPRODUCT((DA3:DA105=V31)*(DD3:DD105=V33)*DB3:DB105)+SUMPRODUCT((DA3:DA105=V32)*(DD3:DD105=V33)*DB3:DB105)</f>
        <v>0</v>
      </c>
      <c r="AB33" s="297">
        <f>Z33-AA33+1000</f>
        <v>1000</v>
      </c>
      <c r="AC33" s="297">
        <f t="shared" si="47"/>
        <v>0</v>
      </c>
      <c r="AD33" s="297">
        <f>IF(V33&lt;&gt;"",VLOOKUP(V33,C4:I52,7,FALSE),"")</f>
        <v>1000</v>
      </c>
      <c r="AE33" s="297">
        <f>IF(V33&lt;&gt;"",VLOOKUP(V33,C4:I52,5,FALSE),"")</f>
        <v>0</v>
      </c>
      <c r="AF33" s="297">
        <f>IF(V33&lt;&gt;"",VLOOKUP(V33,C4:K52,9,FALSE),"")</f>
        <v>-123</v>
      </c>
      <c r="AG33" s="297">
        <f t="shared" si="48"/>
        <v>0</v>
      </c>
      <c r="AH33" s="297">
        <f>IF(V33&lt;&gt;"",RANK(AG33,AG31:AG35),"")</f>
        <v>1</v>
      </c>
      <c r="AI33" s="297">
        <f>IF(V33&lt;&gt;"",SUMPRODUCT((AG31:AG35=AG33)*(AB31:AB35&gt;AB33)),"")</f>
        <v>0</v>
      </c>
      <c r="AJ33" s="297">
        <f>IF(V33&lt;&gt;"",SUMPRODUCT((AG31:AG35=AG33)*(AB31:AB35=AB33)*(Z31:Z35&gt;Z33)),"")</f>
        <v>0</v>
      </c>
      <c r="AK33" s="297">
        <f>IF(V33&lt;&gt;"",SUMPRODUCT((AG31:AG35=AG33)*(AB31:AB35=AB33)*(Z31:Z35=Z33)*(AD31:AD35&gt;AD33)),"")</f>
        <v>0</v>
      </c>
      <c r="AL33" s="297">
        <f>IF(V33&lt;&gt;"",SUMPRODUCT((AG31:AG35=AG33)*(AB31:AB35=AB33)*(Z31:Z35=Z33)*(AD31:AD35=AD33)*(AE31:AE35&gt;AE33)),"")</f>
        <v>0</v>
      </c>
      <c r="AM33" s="297">
        <f>IF(V33&lt;&gt;"",SUMPRODUCT((AG31:AG35=AG33)*(AB31:AB35=AB33)*(Z31:Z35=Z33)*(AD31:AD35=AD33)*(AE31:AE35=AE33)*(AF31:AF35&gt;AF33)),"")</f>
        <v>1</v>
      </c>
      <c r="AN33" s="297">
        <f>IF(V33&lt;&gt;"",IF(SUM(X31:X34)=12,SUM(AH33:AM33),IF(AN112&lt;&gt;"",IF(U109=3,AN112,AN112+U109),SUM(AH33:AM33))),"")</f>
        <v>2</v>
      </c>
      <c r="AO33" s="297" t="str">
        <f>IF(V33&lt;&gt;"",INDEX(V31:V35,MATCH(3,AN31:AN35,0),0),"")</f>
        <v>Cote D'Voire</v>
      </c>
      <c r="AP33" s="297" t="str">
        <f>IF(R32&lt;&gt;"",R32,"")</f>
        <v/>
      </c>
      <c r="AQ33" s="297">
        <f>SUMPRODUCT((DA3:DA105=AP33)*(DD3:DD105=AP34)*(DE3:DE105="W"))+SUMPRODUCT((DA3:DA105=AP33)*(DD3:DD105=AP35)*(DE3:DE105="W"))+SUMPRODUCT((DA3:DA105=AP33)*(DD3:DD105=AP32)*(DE3:DE105="W"))+SUMPRODUCT((DA3:DA105=AP34)*(DD3:DD105=AP33)*(DF3:DF105="W"))+SUMPRODUCT((DA3:DA105=AP35)*(DD3:DD105=AP33)*(DF3:DF105="W"))+SUMPRODUCT((DA3:DA105=AP32)*(DD3:DD105=AP33)*(DF3:DF105="W"))</f>
        <v>0</v>
      </c>
      <c r="AR33" s="297">
        <f>SUMPRODUCT((DA3:DA105=AP33)*(DD3:DD105=AP34)*(DE3:DE105="D"))+SUMPRODUCT((DA3:DA105=AP33)*(DD3:DD105=AP35)*(DE3:DE105="D"))+SUMPRODUCT((DA3:DA105=AP33)*(DD3:DD105=AP32)*(DE3:DE105="D"))+SUMPRODUCT((DA3:DA105=AP34)*(DD3:DD105=AP33)*(DE3:DE105="D"))+SUMPRODUCT((DA3:DA105=AP35)*(DD3:DD105=AP33)*(DE3:DE105="D"))+SUMPRODUCT((DA3:DA105=AP32)*(DD3:DD105=AP33)*(DE3:DE105="D"))</f>
        <v>0</v>
      </c>
      <c r="AS33" s="297">
        <f>SUMPRODUCT((DA3:DA105=AP33)*(DD3:DD105=AP34)*(DE3:DE105="L"))+SUMPRODUCT((DA3:DA105=AP33)*(DD3:DD105=AP35)*(DE3:DE105="L"))+SUMPRODUCT((DA3:DA105=AP33)*(DD3:DD105=AP32)*(DE3:DE105="L"))+SUMPRODUCT((DA3:DA105=AP34)*(DD3:DD105=AP33)*(DF3:DF105="L"))+SUMPRODUCT((DA3:DA105=AP35)*(DD3:DD105=AP33)*(DF3:DF105="L"))+SUMPRODUCT((DA3:DA105=AP32)*(DD3:DD105=AP33)*(DF3:DF105="L"))</f>
        <v>0</v>
      </c>
      <c r="AT33" s="297">
        <f>SUMPRODUCT((DA3:DA105=AP33)*(DD3:DD105=AP34)*DB3:DB105)+SUMPRODUCT((DA3:DA105=AP33)*(DD3:DD105=AP35)*DB3:DB105)+SUMPRODUCT((DA3:DA105=AP33)*(DD3:DD105=AP31)*DB3:DB105)+SUMPRODUCT((DA3:DA105=AP33)*(DD3:DD105=AP32)*DB3:DB105)+SUMPRODUCT((DA3:DA105=AP34)*(DD3:DD105=AP33)*DC3:DC105)+SUMPRODUCT((DA3:DA105=AP35)*(DD3:DD105=AP33)*DC3:DC105)+SUMPRODUCT((DA3:DA105=AP31)*(DD3:DD105=AP33)*DC3:DC105)+SUMPRODUCT((DA3:DA105=AP32)*(DD3:DD105=AP33)*DC3:DC105)</f>
        <v>0</v>
      </c>
      <c r="AU33" s="297">
        <f>SUMPRODUCT((DA3:DA105=AP33)*(DD3:DD105=AP34)*DC3:DC105)+SUMPRODUCT((DA3:DA105=AP33)*(DD3:DD105=AP35)*DC3:DC105)+SUMPRODUCT((DA3:DA105=AP33)*(DD3:DD105=AP31)*DC3:DC105)+SUMPRODUCT((DA3:DA105=AP33)*(DD3:DD105=AP32)*DC3:DC105)+SUMPRODUCT((DA3:DA105=AP34)*(DD3:DD105=AP33)*DB3:DB105)+SUMPRODUCT((DA3:DA105=AP35)*(DD3:DD105=AP33)*DB3:DB105)+SUMPRODUCT((DA3:DA105=AP31)*(DD3:DD105=AP33)*DB3:DB105)+SUMPRODUCT((DA3:DA105=AP32)*(DD3:DD105=AP33)*DB3:DB105)</f>
        <v>0</v>
      </c>
      <c r="AV33" s="297">
        <f>AT33-AU33+1000</f>
        <v>1000</v>
      </c>
      <c r="AW33" s="297" t="str">
        <f t="shared" si="50"/>
        <v/>
      </c>
      <c r="AX33" s="297" t="str">
        <f>IF(AP33&lt;&gt;"",VLOOKUP(AP33,C4:I52,7,FALSE),"")</f>
        <v/>
      </c>
      <c r="AY33" s="297" t="str">
        <f>IF(AP33&lt;&gt;"",VLOOKUP(AP33,C4:I52,5,FALSE),"")</f>
        <v/>
      </c>
      <c r="AZ33" s="297" t="str">
        <f>IF(AP33&lt;&gt;"",VLOOKUP(AP33,C4:K52,9,FALSE),"")</f>
        <v/>
      </c>
      <c r="BA33" s="297" t="str">
        <f t="shared" si="51"/>
        <v/>
      </c>
      <c r="BB33" s="297" t="str">
        <f>IF(AP33&lt;&gt;"",RANK(BA33,BA31:BA35),"")</f>
        <v/>
      </c>
      <c r="BC33" s="297" t="str">
        <f>IF(AP33&lt;&gt;"",SUMPRODUCT((BA31:BA35=BA33)*(AV31:AV35&gt;AV33)),"")</f>
        <v/>
      </c>
      <c r="BD33" s="297" t="str">
        <f>IF(AP33&lt;&gt;"",SUMPRODUCT((BA31:BA35=BA33)*(AV31:AV35=AV33)*(AT31:AT35&gt;AT33)),"")</f>
        <v/>
      </c>
      <c r="BE33" s="297" t="str">
        <f>IF(AP33&lt;&gt;"",SUMPRODUCT((BA31:BA35=BA33)*(AV31:AV35=AV33)*(AT31:AT35=AT33)*(AX31:AX35&gt;AX33)),"")</f>
        <v/>
      </c>
      <c r="BF33" s="297" t="str">
        <f>IF(AP33&lt;&gt;"",SUMPRODUCT((BA31:BA35=BA33)*(AV31:AV35=AV33)*(AT31:AT35=AT33)*(AX31:AX35=AX33)*(AY31:AY35&gt;AY33)),"")</f>
        <v/>
      </c>
      <c r="BG33" s="297" t="str">
        <f>IF(AP33&lt;&gt;"",SUMPRODUCT((BA31:BA35=BA33)*(AV31:AV35=AV33)*(AT31:AT35=AT33)*(AX31:AX35=AX33)*(AY31:AY35=AY33)*(AZ31:AZ35&gt;AZ33)),"")</f>
        <v/>
      </c>
      <c r="BH33" s="297" t="str">
        <f>IF(AP33&lt;&gt;"",IF(BH112&lt;&gt;"",IF(AO109=3,BH112,BH112+AO109),SUM(BB33:BG33)+1),"")</f>
        <v/>
      </c>
      <c r="BI33" s="297" t="str">
        <f>IF(AP33&lt;&gt;"",INDEX(AP32:AP35,MATCH(3,BH32:BH35,0),0),"")</f>
        <v/>
      </c>
      <c r="BJ33" s="297" t="str">
        <f>IF(S31&lt;&gt;"",S31,"")</f>
        <v/>
      </c>
      <c r="BK33" s="297">
        <f>SUMPRODUCT((DA3:DA105=BJ33)*(DD3:DD105=BJ34)*(DE3:DE105="W"))+SUMPRODUCT((DA3:DA105=BJ33)*(DD3:DD105=BJ35)*(DE3:DE105="W"))+SUMPRODUCT((DA3:DA105=BJ33)*(DD3:DD105=BJ36)*(DE3:DE105="W"))+SUMPRODUCT((DA3:DA105=BJ34)*(DD3:DD105=BJ33)*(DF3:DF105="W"))+SUMPRODUCT((DA3:DA105=BJ35)*(DD3:DD105=BJ33)*(DF3:DF105="W"))+SUMPRODUCT((DA3:DA105=BJ36)*(DD3:DD105=BJ33)*(DF3:DF105="W"))</f>
        <v>0</v>
      </c>
      <c r="BL33" s="297">
        <f>SUMPRODUCT((DA3:DA105=BJ33)*(DD3:DD105=BJ34)*(DE3:DE105="D"))+SUMPRODUCT((DA3:DA105=BJ33)*(DD3:DD105=BJ35)*(DE3:DE105="D"))+SUMPRODUCT((DA3:DA105=BJ33)*(DD3:DD105=BJ36)*(DE3:DE105="D"))+SUMPRODUCT((DA3:DA105=BJ34)*(DD3:DD105=BJ33)*(DE3:DE105="D"))+SUMPRODUCT((DA3:DA105=BJ35)*(DD3:DD105=BJ33)*(DE3:DE105="D"))+SUMPRODUCT((DA3:DA105=BJ36)*(DD3:DD105=BJ33)*(DE3:DE105="D"))</f>
        <v>0</v>
      </c>
      <c r="BM33" s="297">
        <f>SUMPRODUCT((DA3:DA105=BJ33)*(DD3:DD105=BJ34)*(DE3:DE105="L"))+SUMPRODUCT((DA3:DA105=BJ33)*(DD3:DD105=BJ35)*(DE3:DE105="L"))+SUMPRODUCT((DA3:DA105=BJ33)*(DD3:DD105=BJ36)*(DE3:DE105="L"))+SUMPRODUCT((DA3:DA105=BJ34)*(DD3:DD105=BJ33)*(DF3:DF105="L"))+SUMPRODUCT((DA3:DA105=BJ35)*(DD3:DD105=BJ33)*(DF3:DF105="L"))+SUMPRODUCT((DA3:DA105=BJ36)*(DD3:DD105=BJ33)*(DF3:DF105="L"))</f>
        <v>0</v>
      </c>
      <c r="BN33" s="297">
        <f>SUMPRODUCT((DA3:DA105=BJ33)*(DD3:DD105=BJ34)*DB3:DB105)+SUMPRODUCT((DA3:DA105=BJ33)*(DD3:DD105=BJ35)*DB3:DB105)+SUMPRODUCT((DA3:DA105=BJ33)*(DD3:DD105=BJ31)*DB3:DB105)+SUMPRODUCT((DA3:DA105=BJ33)*(DD3:DD105=BJ32)*DB3:DB105)+SUMPRODUCT((DA3:DA105=BJ34)*(DD3:DD105=BJ33)*DC3:DC105)+SUMPRODUCT((DA3:DA105=BJ35)*(DD3:DD105=BJ33)*DC3:DC105)+SUMPRODUCT((DA3:DA105=BJ31)*(DD3:DD105=BJ33)*DC3:DC105)+SUMPRODUCT((DA3:DA105=BJ32)*(DD3:DD105=BJ33)*DC3:DC105)</f>
        <v>0</v>
      </c>
      <c r="BO33" s="297">
        <f>SUMPRODUCT((DA3:DA105=BJ33)*(DD3:DD105=BJ34)*DC3:DC105)+SUMPRODUCT((DA3:DA105=BJ33)*(DD3:DD105=BJ35)*DC3:DC105)+SUMPRODUCT((DA3:DA105=BJ33)*(DD3:DD105=BJ31)*DC3:DC105)+SUMPRODUCT((DA3:DA105=BJ33)*(DD3:DD105=BJ32)*DC3:DC105)+SUMPRODUCT((DA3:DA105=BJ34)*(DD3:DD105=BJ33)*DB3:DB105)+SUMPRODUCT((DA3:DA105=BJ35)*(DD3:DD105=BJ33)*DB3:DB105)+SUMPRODUCT((DA3:DA105=BJ31)*(DD3:DD105=BJ33)*DB3:DB105)+SUMPRODUCT((DA3:DA105=BJ32)*(DD3:DD105=BJ33)*DB3:DB105)</f>
        <v>0</v>
      </c>
      <c r="BP33" s="297">
        <f>BN33-BO33+1000</f>
        <v>1000</v>
      </c>
      <c r="BQ33" s="297" t="str">
        <f t="shared" ref="BQ33:BQ34" si="52">IF(BJ33&lt;&gt;"",BK33*3+BL33*1,"")</f>
        <v/>
      </c>
      <c r="BR33" s="297" t="str">
        <f>IF(BJ33&lt;&gt;"",VLOOKUP(BJ33,C4:I52,7,FALSE),"")</f>
        <v/>
      </c>
      <c r="BS33" s="297" t="str">
        <f>IF(BJ33&lt;&gt;"",VLOOKUP(BJ33,C4:I52,5,FALSE),"")</f>
        <v/>
      </c>
      <c r="BT33" s="297" t="str">
        <f>IF(BJ33&lt;&gt;"",VLOOKUP(BJ33,C4:K52,9,FALSE),"")</f>
        <v/>
      </c>
      <c r="BU33" s="297" t="str">
        <f t="shared" ref="BU33:BU34" si="53">BQ33</f>
        <v/>
      </c>
      <c r="BV33" s="297" t="str">
        <f>IF(BJ33&lt;&gt;"",RANK(BU33,BU32:BU35),"")</f>
        <v/>
      </c>
      <c r="BW33" s="297" t="str">
        <f>IF(BJ33&lt;&gt;"",SUMPRODUCT((BU31:BU35=BU33)*(BP31:BP35&gt;BP33)),"")</f>
        <v/>
      </c>
      <c r="BX33" s="297" t="str">
        <f>IF(BJ33&lt;&gt;"",SUMPRODUCT((BU31:BU35=BU33)*(BP31:BP35=BP33)*(BN31:BN35&gt;BN33)),"")</f>
        <v/>
      </c>
      <c r="BY33" s="297" t="str">
        <f>IF(BJ33&lt;&gt;"",SUMPRODUCT((BU31:BU35=BU33)*(BP31:BP35=BP33)*(BN31:BN35=BN33)*(BR31:BR35&gt;BR33)),"")</f>
        <v/>
      </c>
      <c r="BZ33" s="297" t="str">
        <f>IF(BJ33&lt;&gt;"",SUMPRODUCT((BU31:BU35=BU33)*(BP31:BP35=BP33)*(BN31:BN35=BN33)*(BR31:BR35=BR33)*(BS31:BS35&gt;BS33)),"")</f>
        <v/>
      </c>
      <c r="CA33" s="297" t="str">
        <f>IF(BJ33&lt;&gt;"",SUMPRODUCT((BU31:BU35=BU33)*(BP31:BP35=BP33)*(BN31:BN35=BN33)*(BR31:BR35=BR33)*(BS31:BS35=BS33)*(BT31:BT35&gt;BT33)),"")</f>
        <v/>
      </c>
      <c r="CB33" s="297" t="str">
        <f>IF(BJ33&lt;&gt;"",SUM(BV33:CA33)+2,"")</f>
        <v/>
      </c>
      <c r="CC33" s="297" t="str">
        <f>IF(BJ33&lt;&gt;"",INDEX(BJ33:BJ35,MATCH(3,CB33:CB35,0),0),"")</f>
        <v/>
      </c>
      <c r="CX33" s="297" t="str">
        <f>IF(CC33&lt;&gt;"",CC33,IF(BI33&lt;&gt;"",BI33,IF(AO33&lt;&gt;"",AO33,O33)))</f>
        <v>Cote D'Voire</v>
      </c>
      <c r="CY33" s="297">
        <v>3</v>
      </c>
      <c r="CZ33" s="297">
        <v>31</v>
      </c>
      <c r="DA33" s="300" t="str">
        <f>Matches!F38</f>
        <v>Türkiye</v>
      </c>
      <c r="DB33" s="300">
        <f>IF(DA2&lt;&gt;"",IF(AND(Matches!H38&lt;&gt;"",Matches!I38&lt;&gt;""),Matches!H38,0),"")</f>
        <v>0</v>
      </c>
      <c r="DC33" s="300">
        <f>IF(DA2&lt;&gt;"",IF(AND(Matches!H38&lt;&gt;"",Matches!I38&lt;&gt;""),Matches!I38,0),"")</f>
        <v>0</v>
      </c>
      <c r="DD33" s="300" t="str">
        <f>Matches!K38</f>
        <v>Paraguay</v>
      </c>
      <c r="DE33" s="300" t="str">
        <f>IF(AND(Matches!H38&lt;&gt;"",Matches!I38&lt;&gt;""),IF(DB33&gt;DC33,"W",IF(DB33=DC33,"D","L")),"")</f>
        <v/>
      </c>
      <c r="DF33" s="300" t="str">
        <f t="shared" si="0"/>
        <v/>
      </c>
      <c r="HH33" s="300"/>
      <c r="HI33" s="300"/>
      <c r="HJ33" s="300"/>
      <c r="HK33" s="300"/>
      <c r="HL33" s="300"/>
      <c r="HM33" s="300"/>
      <c r="LO33" s="300"/>
      <c r="LP33" s="300"/>
      <c r="LQ33" s="300"/>
      <c r="LR33" s="300"/>
      <c r="LS33" s="300"/>
      <c r="LT33" s="300"/>
      <c r="PV33" s="300"/>
      <c r="PW33" s="300"/>
      <c r="PX33" s="300"/>
      <c r="PY33" s="300"/>
      <c r="PZ33" s="300"/>
      <c r="QA33" s="300"/>
      <c r="UC33" s="300"/>
      <c r="UD33" s="300"/>
      <c r="UE33" s="300"/>
      <c r="UF33" s="300"/>
      <c r="UG33" s="300"/>
      <c r="UH33" s="300"/>
      <c r="YJ33" s="300"/>
      <c r="YK33" s="300"/>
      <c r="YL33" s="300"/>
      <c r="YM33" s="300"/>
      <c r="YN33" s="300"/>
      <c r="YO33" s="300"/>
      <c r="ACQ33" s="300"/>
      <c r="ACR33" s="300"/>
      <c r="ACS33" s="300"/>
      <c r="ACT33" s="300"/>
      <c r="ACU33" s="300"/>
      <c r="ACV33" s="300"/>
      <c r="AGX33" s="300"/>
      <c r="AGY33" s="300"/>
      <c r="AGZ33" s="300"/>
      <c r="AHA33" s="300"/>
      <c r="AHB33" s="300"/>
      <c r="AHC33" s="300"/>
      <c r="ALE33" s="300"/>
      <c r="ALF33" s="300"/>
      <c r="ALG33" s="300"/>
      <c r="ALH33" s="300"/>
      <c r="ALI33" s="300"/>
      <c r="ALJ33" s="300"/>
      <c r="APL33" s="300"/>
      <c r="APM33" s="300"/>
      <c r="APN33" s="300"/>
      <c r="APO33" s="300"/>
      <c r="APP33" s="300"/>
      <c r="APQ33" s="300"/>
      <c r="ATS33" s="300"/>
      <c r="ATT33" s="300"/>
      <c r="ATU33" s="300"/>
      <c r="ATV33" s="300"/>
      <c r="ATW33" s="300"/>
      <c r="ATX33" s="300"/>
      <c r="AXZ33" s="300"/>
      <c r="AYA33" s="300"/>
      <c r="AYB33" s="300"/>
      <c r="AYC33" s="300"/>
      <c r="AYD33" s="300"/>
      <c r="AYE33" s="300"/>
      <c r="BCG33" s="300"/>
      <c r="BCH33" s="300"/>
      <c r="BCI33" s="300"/>
      <c r="BCJ33" s="300"/>
      <c r="BCK33" s="300"/>
      <c r="BCL33" s="300"/>
      <c r="BGN33" s="300"/>
      <c r="BGO33" s="300"/>
      <c r="BGP33" s="300"/>
      <c r="BGQ33" s="300"/>
      <c r="BGR33" s="300"/>
      <c r="BGS33" s="300"/>
      <c r="BKU33" s="300"/>
      <c r="BKV33" s="300"/>
      <c r="BKW33" s="300"/>
      <c r="BKX33" s="300"/>
      <c r="BKY33" s="300"/>
      <c r="BKZ33" s="300"/>
      <c r="BPB33" s="300"/>
      <c r="BPC33" s="300"/>
      <c r="BPD33" s="300"/>
      <c r="BPE33" s="300"/>
      <c r="BPF33" s="300"/>
      <c r="BPG33" s="300"/>
      <c r="BTI33" s="300"/>
      <c r="BTJ33" s="300"/>
      <c r="BTK33" s="300"/>
      <c r="BTL33" s="300"/>
      <c r="BTM33" s="300"/>
      <c r="BTN33" s="300"/>
      <c r="BXP33" s="300"/>
      <c r="BXQ33" s="300"/>
      <c r="BXR33" s="300"/>
      <c r="BXS33" s="300"/>
      <c r="BXT33" s="300"/>
      <c r="BXU33" s="300"/>
      <c r="CBW33" s="300"/>
      <c r="CBX33" s="300"/>
      <c r="CBY33" s="300"/>
      <c r="CBZ33" s="300"/>
      <c r="CCA33" s="300"/>
      <c r="CCB33" s="300"/>
      <c r="CGD33" s="300"/>
      <c r="CGE33" s="300"/>
      <c r="CGF33" s="300"/>
      <c r="CGG33" s="300"/>
      <c r="CGH33" s="300"/>
      <c r="CGI33" s="300"/>
      <c r="CKK33" s="300"/>
      <c r="CKL33" s="300"/>
      <c r="CKM33" s="300"/>
      <c r="CKN33" s="300"/>
      <c r="CKO33" s="300"/>
      <c r="CKP33" s="300"/>
      <c r="COR33" s="300"/>
      <c r="COS33" s="300"/>
      <c r="COT33" s="300"/>
      <c r="COU33" s="300"/>
      <c r="COV33" s="300"/>
      <c r="COW33" s="300"/>
      <c r="CSY33" s="300"/>
      <c r="CSZ33" s="300"/>
      <c r="CTA33" s="300"/>
      <c r="CTB33" s="300"/>
      <c r="CTC33" s="300"/>
      <c r="CTD33" s="300"/>
      <c r="CXF33" s="300"/>
      <c r="CXG33" s="300"/>
      <c r="CXH33" s="300"/>
      <c r="CXI33" s="300"/>
      <c r="CXJ33" s="300"/>
      <c r="CXK33" s="300"/>
      <c r="DBM33" s="300"/>
      <c r="DBN33" s="300"/>
      <c r="DBO33" s="300"/>
      <c r="DBP33" s="300"/>
      <c r="DBQ33" s="300"/>
      <c r="DBR33" s="300"/>
      <c r="DFT33" s="300"/>
      <c r="DFU33" s="300"/>
      <c r="DFV33" s="300"/>
      <c r="DFW33" s="300"/>
      <c r="DFX33" s="300"/>
      <c r="DFY33" s="300"/>
      <c r="DKA33" s="300"/>
      <c r="DKB33" s="300"/>
      <c r="DKC33" s="300"/>
      <c r="DKD33" s="300"/>
      <c r="DKE33" s="300"/>
      <c r="DKF33" s="300"/>
      <c r="DOH33" s="300"/>
      <c r="DOI33" s="300"/>
      <c r="DOJ33" s="300"/>
      <c r="DOK33" s="300"/>
      <c r="DOL33" s="300"/>
      <c r="DOM33" s="300"/>
      <c r="DSO33" s="300"/>
      <c r="DSP33" s="300"/>
      <c r="DSQ33" s="300"/>
      <c r="DSR33" s="300"/>
      <c r="DSS33" s="300"/>
      <c r="DST33" s="300"/>
      <c r="DWV33" s="300"/>
      <c r="DWW33" s="300"/>
      <c r="DWX33" s="300"/>
      <c r="DWY33" s="300"/>
      <c r="DWZ33" s="300"/>
      <c r="DXA33" s="300"/>
      <c r="EBC33" s="300"/>
      <c r="EBD33" s="300"/>
      <c r="EBE33" s="300"/>
      <c r="EBF33" s="300"/>
      <c r="EBG33" s="300"/>
      <c r="EBH33" s="300"/>
      <c r="EFJ33" s="300"/>
      <c r="EFK33" s="300"/>
      <c r="EFL33" s="300"/>
      <c r="EFM33" s="300"/>
      <c r="EFN33" s="300"/>
      <c r="EFO33" s="300"/>
      <c r="EJQ33" s="300"/>
      <c r="EJR33" s="300"/>
      <c r="EJS33" s="300"/>
      <c r="EJT33" s="300"/>
      <c r="EJU33" s="300"/>
      <c r="EJV33" s="300"/>
      <c r="ENX33" s="300"/>
      <c r="ENY33" s="300"/>
      <c r="ENZ33" s="300"/>
      <c r="EOA33" s="300"/>
      <c r="EOB33" s="300"/>
      <c r="EOC33" s="300"/>
      <c r="ESE33" s="300"/>
      <c r="ESF33" s="300"/>
      <c r="ESG33" s="300"/>
      <c r="ESH33" s="300"/>
      <c r="ESI33" s="300"/>
      <c r="ESJ33" s="300"/>
      <c r="EWL33" s="300"/>
      <c r="EWM33" s="300"/>
      <c r="EWN33" s="300"/>
      <c r="EWO33" s="300"/>
      <c r="EWP33" s="300"/>
      <c r="EWQ33" s="300"/>
      <c r="FAS33" s="300"/>
      <c r="FAT33" s="300"/>
      <c r="FAU33" s="300"/>
      <c r="FAV33" s="300"/>
      <c r="FAW33" s="300"/>
      <c r="FAX33" s="300"/>
      <c r="FEZ33" s="300"/>
      <c r="FFA33" s="300"/>
      <c r="FFB33" s="300"/>
      <c r="FFC33" s="300"/>
      <c r="FFD33" s="300"/>
      <c r="FFE33" s="300"/>
      <c r="FJG33" s="300"/>
      <c r="FJH33" s="300"/>
      <c r="FJI33" s="300"/>
      <c r="FJJ33" s="300"/>
      <c r="FJK33" s="300"/>
      <c r="FJL33" s="300"/>
      <c r="FNN33" s="300"/>
      <c r="FNO33" s="300"/>
      <c r="FNP33" s="300"/>
      <c r="FNQ33" s="300"/>
      <c r="FNR33" s="300"/>
      <c r="FNS33" s="300"/>
      <c r="FRU33" s="300"/>
      <c r="FRV33" s="300"/>
      <c r="FRW33" s="300"/>
      <c r="FRX33" s="300"/>
      <c r="FRY33" s="300"/>
      <c r="FRZ33" s="300"/>
      <c r="FWB33" s="300"/>
      <c r="FWC33" s="300"/>
      <c r="FWD33" s="300"/>
      <c r="FWE33" s="300"/>
      <c r="FWF33" s="300"/>
      <c r="FWG33" s="300"/>
      <c r="GAI33" s="300"/>
      <c r="GAJ33" s="300"/>
      <c r="GAK33" s="300"/>
      <c r="GAL33" s="300"/>
      <c r="GAM33" s="300"/>
      <c r="GAN33" s="300"/>
      <c r="GEP33" s="300"/>
      <c r="GEQ33" s="300"/>
      <c r="GER33" s="300"/>
      <c r="GES33" s="300"/>
      <c r="GET33" s="300"/>
      <c r="GEU33" s="300"/>
      <c r="GIW33" s="300"/>
      <c r="GIX33" s="300"/>
      <c r="GIY33" s="300"/>
      <c r="GIZ33" s="300"/>
      <c r="GJA33" s="300"/>
      <c r="GJB33" s="300"/>
      <c r="GND33" s="300"/>
      <c r="GNE33" s="300"/>
      <c r="GNF33" s="300"/>
      <c r="GNG33" s="300"/>
      <c r="GNH33" s="300"/>
      <c r="GNI33" s="300"/>
      <c r="GRK33" s="300"/>
      <c r="GRL33" s="300"/>
      <c r="GRM33" s="300"/>
      <c r="GRN33" s="300"/>
      <c r="GRO33" s="300"/>
      <c r="GRP33" s="300"/>
      <c r="GVR33" s="300"/>
      <c r="GVS33" s="300"/>
      <c r="GVT33" s="300"/>
      <c r="GVU33" s="300"/>
      <c r="GVV33" s="300"/>
      <c r="GVW33" s="300"/>
      <c r="GZY33" s="300"/>
      <c r="GZZ33" s="300"/>
      <c r="HAA33" s="300"/>
      <c r="HAB33" s="300"/>
      <c r="HAC33" s="300"/>
      <c r="HAD33" s="300"/>
      <c r="HEF33" s="300"/>
      <c r="HEG33" s="300"/>
      <c r="HEH33" s="300"/>
      <c r="HEI33" s="300"/>
      <c r="HEJ33" s="300"/>
      <c r="HEK33" s="300"/>
      <c r="HIM33" s="300"/>
      <c r="HIN33" s="300"/>
      <c r="HIO33" s="300"/>
      <c r="HIP33" s="300"/>
      <c r="HIQ33" s="300"/>
      <c r="HIR33" s="300"/>
      <c r="HMT33" s="300"/>
      <c r="HMU33" s="300"/>
      <c r="HMV33" s="300"/>
      <c r="HMW33" s="300"/>
      <c r="HMX33" s="300"/>
      <c r="HMY33" s="300"/>
      <c r="HRA33" s="300"/>
      <c r="HRB33" s="300"/>
      <c r="HRC33" s="300"/>
      <c r="HRD33" s="300"/>
      <c r="HRE33" s="300"/>
      <c r="HRF33" s="300"/>
      <c r="HVH33" s="300"/>
      <c r="HVI33" s="300"/>
      <c r="HVJ33" s="300"/>
      <c r="HVK33" s="300"/>
      <c r="HVL33" s="300"/>
      <c r="HVM33" s="300"/>
      <c r="HZO33" s="300"/>
      <c r="HZP33" s="300"/>
      <c r="HZQ33" s="300"/>
      <c r="HZR33" s="300"/>
      <c r="HZS33" s="300"/>
      <c r="HZT33" s="300"/>
      <c r="IDV33" s="300"/>
      <c r="IDW33" s="300"/>
      <c r="IDX33" s="300"/>
      <c r="IDY33" s="300"/>
      <c r="IDZ33" s="300"/>
      <c r="IEA33" s="300"/>
      <c r="IIC33" s="300"/>
      <c r="IID33" s="300"/>
      <c r="IIE33" s="300"/>
      <c r="IIF33" s="300"/>
      <c r="IIG33" s="300"/>
      <c r="IIH33" s="300"/>
      <c r="IMJ33" s="300"/>
      <c r="IMK33" s="300"/>
      <c r="IML33" s="300"/>
      <c r="IMM33" s="300"/>
      <c r="IMN33" s="300"/>
      <c r="IMO33" s="300"/>
      <c r="IQQ33" s="300"/>
      <c r="IQR33" s="300"/>
      <c r="IQS33" s="300"/>
      <c r="IQT33" s="300"/>
      <c r="IQU33" s="300"/>
      <c r="IQV33" s="300"/>
      <c r="IUX33" s="300"/>
      <c r="IUY33" s="300"/>
      <c r="IUZ33" s="300"/>
      <c r="IVA33" s="300"/>
      <c r="IVB33" s="300"/>
      <c r="IVC33" s="300"/>
      <c r="IZE33" s="300"/>
      <c r="IZF33" s="300"/>
      <c r="IZG33" s="300"/>
      <c r="IZH33" s="300"/>
      <c r="IZI33" s="300"/>
      <c r="IZJ33" s="300"/>
      <c r="JDL33" s="300"/>
      <c r="JDM33" s="300"/>
      <c r="JDN33" s="300"/>
      <c r="JDO33" s="300"/>
      <c r="JDP33" s="300"/>
      <c r="JDQ33" s="300"/>
      <c r="JHS33" s="300"/>
      <c r="JHT33" s="300"/>
      <c r="JHU33" s="300"/>
      <c r="JHV33" s="300"/>
      <c r="JHW33" s="300"/>
      <c r="JHX33" s="300"/>
      <c r="JLZ33" s="300"/>
      <c r="JMA33" s="300"/>
      <c r="JMB33" s="300"/>
      <c r="JMC33" s="300"/>
      <c r="JMD33" s="300"/>
      <c r="JME33" s="300"/>
      <c r="JQG33" s="300"/>
      <c r="JQH33" s="300"/>
      <c r="JQI33" s="300"/>
      <c r="JQJ33" s="300"/>
      <c r="JQK33" s="300"/>
      <c r="JQL33" s="300"/>
      <c r="JUN33" s="300"/>
      <c r="JUO33" s="300"/>
      <c r="JUP33" s="300"/>
      <c r="JUQ33" s="300"/>
      <c r="JUR33" s="300"/>
      <c r="JUS33" s="300"/>
      <c r="JYU33" s="300"/>
      <c r="JYV33" s="300"/>
      <c r="JYW33" s="300"/>
      <c r="JYX33" s="300"/>
      <c r="JYY33" s="300"/>
      <c r="JYZ33" s="300"/>
      <c r="KDB33" s="300"/>
      <c r="KDC33" s="300"/>
      <c r="KDD33" s="300"/>
      <c r="KDE33" s="300"/>
      <c r="KDF33" s="300"/>
      <c r="KDG33" s="300"/>
      <c r="KHI33" s="300"/>
      <c r="KHJ33" s="300"/>
      <c r="KHK33" s="300"/>
      <c r="KHL33" s="300"/>
      <c r="KHM33" s="300"/>
      <c r="KHN33" s="300"/>
      <c r="KLP33" s="300"/>
      <c r="KLQ33" s="300"/>
      <c r="KLR33" s="300"/>
      <c r="KLS33" s="300"/>
      <c r="KLT33" s="300"/>
      <c r="KLU33" s="300"/>
      <c r="KPW33" s="300"/>
      <c r="KPX33" s="300"/>
      <c r="KPY33" s="300"/>
      <c r="KPZ33" s="300"/>
      <c r="KQA33" s="300"/>
      <c r="KQB33" s="300"/>
      <c r="KUD33" s="300"/>
      <c r="KUE33" s="300"/>
      <c r="KUF33" s="300"/>
      <c r="KUG33" s="300"/>
      <c r="KUH33" s="300"/>
      <c r="KUI33" s="300"/>
      <c r="KYK33" s="300"/>
      <c r="KYL33" s="300"/>
      <c r="KYM33" s="300"/>
      <c r="KYN33" s="300"/>
      <c r="KYO33" s="300"/>
      <c r="KYP33" s="300"/>
      <c r="LCR33" s="300"/>
      <c r="LCS33" s="300"/>
      <c r="LCT33" s="300"/>
      <c r="LCU33" s="300"/>
      <c r="LCV33" s="300"/>
      <c r="LCW33" s="300"/>
      <c r="LGY33" s="300"/>
      <c r="LGZ33" s="300"/>
      <c r="LHA33" s="300"/>
      <c r="LHB33" s="300"/>
      <c r="LHC33" s="300"/>
      <c r="LHD33" s="300"/>
      <c r="LLF33" s="300"/>
      <c r="LLG33" s="300"/>
      <c r="LLH33" s="300"/>
      <c r="LLI33" s="300"/>
      <c r="LLJ33" s="300"/>
      <c r="LLK33" s="300"/>
      <c r="LPM33" s="300"/>
      <c r="LPN33" s="300"/>
      <c r="LPO33" s="300"/>
      <c r="LPP33" s="300"/>
      <c r="LPQ33" s="300"/>
      <c r="LPR33" s="300"/>
      <c r="LTT33" s="300"/>
      <c r="LTU33" s="300"/>
      <c r="LTV33" s="300"/>
      <c r="LTW33" s="300"/>
      <c r="LTX33" s="300"/>
      <c r="LTY33" s="300"/>
      <c r="LYA33" s="300"/>
      <c r="LYB33" s="300"/>
      <c r="LYC33" s="300"/>
      <c r="LYD33" s="300"/>
      <c r="LYE33" s="300"/>
      <c r="LYF33" s="300"/>
      <c r="MCH33" s="300"/>
      <c r="MCI33" s="300"/>
      <c r="MCJ33" s="300"/>
      <c r="MCK33" s="300"/>
      <c r="MCL33" s="300"/>
      <c r="MCM33" s="300"/>
      <c r="MGO33" s="300"/>
      <c r="MGP33" s="300"/>
      <c r="MGQ33" s="300"/>
      <c r="MGR33" s="300"/>
      <c r="MGS33" s="300"/>
      <c r="MGT33" s="300"/>
      <c r="MKV33" s="300"/>
      <c r="MKW33" s="300"/>
      <c r="MKX33" s="300"/>
      <c r="MKY33" s="300"/>
      <c r="MKZ33" s="300"/>
      <c r="MLA33" s="300"/>
      <c r="MPC33" s="300"/>
      <c r="MPD33" s="300"/>
      <c r="MPE33" s="300"/>
      <c r="MPF33" s="300"/>
      <c r="MPG33" s="300"/>
      <c r="MPH33" s="300"/>
      <c r="MTJ33" s="300"/>
      <c r="MTK33" s="300"/>
      <c r="MTL33" s="300"/>
      <c r="MTM33" s="300"/>
      <c r="MTN33" s="300"/>
      <c r="MTO33" s="300"/>
      <c r="MXQ33" s="300"/>
      <c r="MXR33" s="300"/>
      <c r="MXS33" s="300"/>
      <c r="MXT33" s="300"/>
      <c r="MXU33" s="300"/>
      <c r="MXV33" s="300"/>
      <c r="NBX33" s="300"/>
      <c r="NBY33" s="300"/>
      <c r="NBZ33" s="300"/>
      <c r="NCA33" s="300"/>
      <c r="NCB33" s="300"/>
      <c r="NCC33" s="300"/>
      <c r="NGE33" s="300"/>
      <c r="NGF33" s="300"/>
      <c r="NGG33" s="300"/>
      <c r="NGH33" s="300"/>
      <c r="NGI33" s="300"/>
      <c r="NGJ33" s="300"/>
      <c r="NKL33" s="300"/>
      <c r="NKM33" s="300"/>
      <c r="NKN33" s="300"/>
      <c r="NKO33" s="300"/>
      <c r="NKP33" s="300"/>
      <c r="NKQ33" s="300"/>
      <c r="NOS33" s="300"/>
      <c r="NOT33" s="300"/>
      <c r="NOU33" s="300"/>
      <c r="NOV33" s="300"/>
      <c r="NOW33" s="300"/>
      <c r="NOX33" s="300"/>
      <c r="NSZ33" s="300"/>
      <c r="NTA33" s="300"/>
      <c r="NTB33" s="300"/>
      <c r="NTC33" s="300"/>
      <c r="NTD33" s="300"/>
      <c r="NTE33" s="300"/>
      <c r="NXG33" s="300"/>
      <c r="NXH33" s="300"/>
      <c r="NXI33" s="300"/>
      <c r="NXJ33" s="300"/>
      <c r="NXK33" s="300"/>
      <c r="NXL33" s="300"/>
      <c r="OBN33" s="300"/>
      <c r="OBO33" s="300"/>
      <c r="OBP33" s="300"/>
      <c r="OBQ33" s="300"/>
      <c r="OBR33" s="300"/>
      <c r="OBS33" s="300"/>
      <c r="OFU33" s="300"/>
      <c r="OFV33" s="300"/>
      <c r="OFW33" s="300"/>
      <c r="OFX33" s="300"/>
      <c r="OFY33" s="300"/>
      <c r="OFZ33" s="300"/>
      <c r="OKB33" s="300"/>
      <c r="OKC33" s="300"/>
      <c r="OKD33" s="300"/>
      <c r="OKE33" s="300"/>
      <c r="OKF33" s="300"/>
      <c r="OKG33" s="300"/>
      <c r="OOI33" s="300"/>
      <c r="OOJ33" s="300"/>
      <c r="OOK33" s="300"/>
      <c r="OOL33" s="300"/>
      <c r="OOM33" s="300"/>
      <c r="OON33" s="300"/>
      <c r="OSP33" s="300"/>
      <c r="OSQ33" s="300"/>
      <c r="OSR33" s="300"/>
      <c r="OSS33" s="300"/>
      <c r="OST33" s="300"/>
      <c r="OSU33" s="300"/>
      <c r="OWW33" s="300"/>
      <c r="OWX33" s="300"/>
      <c r="OWY33" s="300"/>
      <c r="OWZ33" s="300"/>
      <c r="OXA33" s="300"/>
      <c r="OXB33" s="300"/>
      <c r="PBD33" s="300"/>
      <c r="PBE33" s="300"/>
      <c r="PBF33" s="300"/>
      <c r="PBG33" s="300"/>
      <c r="PBH33" s="300"/>
      <c r="PBI33" s="300"/>
      <c r="PFK33" s="300"/>
      <c r="PFL33" s="300"/>
      <c r="PFM33" s="300"/>
      <c r="PFN33" s="300"/>
      <c r="PFO33" s="300"/>
      <c r="PFP33" s="300"/>
      <c r="PJR33" s="300"/>
      <c r="PJS33" s="300"/>
      <c r="PJT33" s="300"/>
      <c r="PJU33" s="300"/>
      <c r="PJV33" s="300"/>
      <c r="PJW33" s="300"/>
      <c r="PNY33" s="300"/>
      <c r="PNZ33" s="300"/>
      <c r="POA33" s="300"/>
      <c r="POB33" s="300"/>
      <c r="POC33" s="300"/>
      <c r="POD33" s="300"/>
      <c r="PSF33" s="300"/>
      <c r="PSG33" s="300"/>
      <c r="PSH33" s="300"/>
      <c r="PSI33" s="300"/>
      <c r="PSJ33" s="300"/>
      <c r="PSK33" s="300"/>
    </row>
    <row r="34" spans="1:998 1104:1997 2103:2996 3102:3995 4101:5105 5211:6104 6210:7103 7209:8102 8208:9212 9318:10211 10317:11210 11316:11321" x14ac:dyDescent="0.25">
      <c r="A34" s="302">
        <f>Setup!E25+100</f>
        <v>123</v>
      </c>
      <c r="B34" s="297">
        <f>VLOOKUP(C34,CX31:CY35,2,FALSE)</f>
        <v>2</v>
      </c>
      <c r="C34" s="298" t="str">
        <f>Setup!D25</f>
        <v>Ecuador</v>
      </c>
      <c r="D34" s="297">
        <f>SUMPRODUCT((DA3:DA105=C34)*(DE3:DE105="W"))+SUMPRODUCT((DD3:DD105=C34)*(DF3:DF105="W"))</f>
        <v>0</v>
      </c>
      <c r="E34" s="297">
        <f>SUMPRODUCT((DA3:DA105=C34)*(DE3:DE105="D"))+SUMPRODUCT((DD3:DD105=C34)*(DF3:DF105="D"))</f>
        <v>0</v>
      </c>
      <c r="F34" s="297">
        <f>SUMPRODUCT((DA3:DA105=C34)*(DE3:DE105="L"))+SUMPRODUCT((DD3:DD105=C34)*(DF3:DF105="L"))</f>
        <v>0</v>
      </c>
      <c r="G34" s="297">
        <f>SUMIF(DA3:DA123,C34,DB3:DB123)+SUMIF(DD3:DD123,C34,DC3:DC123)</f>
        <v>0</v>
      </c>
      <c r="H34" s="297">
        <f>SUMIF(DD3:DD123,C34,DB3:DB123)+SUMIF(DA3:DA123,C34,DC3:DC123)</f>
        <v>0</v>
      </c>
      <c r="I34" s="297">
        <f t="shared" si="45"/>
        <v>1000</v>
      </c>
      <c r="J34" s="297">
        <f t="shared" si="46"/>
        <v>0</v>
      </c>
      <c r="K34" s="297">
        <f>IF(Setup!F25&lt;&gt;"",Setup!F25,-A34)</f>
        <v>-123</v>
      </c>
      <c r="L34" s="297">
        <f>IF(COUNTIF(J31:J35,4)&lt;&gt;4,RANK(J34,J31:J35),J113)</f>
        <v>1</v>
      </c>
      <c r="N34" s="297">
        <f>SUMPRODUCT((L31:L34=L34)*(K31:K34&lt;K34))+L34</f>
        <v>3</v>
      </c>
      <c r="O34" s="298" t="str">
        <f>INDEX(C31:C35,MATCH(4,N31:N35,0),0)</f>
        <v>Germany</v>
      </c>
      <c r="P34" s="297">
        <f>INDEX(L31:L35,MATCH(O34,C31:C35,0),0)</f>
        <v>1</v>
      </c>
      <c r="Q34" s="297" t="str">
        <f>IF(AND(Q33&lt;&gt;"",P34=1),O34,"")</f>
        <v>Germany</v>
      </c>
      <c r="R34" s="297" t="str">
        <f>IF(AND(R33&lt;&gt;"",P35=2),O35,"")</f>
        <v/>
      </c>
      <c r="V34" s="297" t="str">
        <f t="shared" si="49"/>
        <v>Germany</v>
      </c>
      <c r="W34" s="297">
        <f>SUMPRODUCT((DA3:DA105=V34)*(DD3:DD105=V35)*(DE3:DE105="W"))+SUMPRODUCT((DA3:DA105=V34)*(DD3:DD105=V31)*(DE3:DE105="W"))+SUMPRODUCT((DA3:DA105=V34)*(DD3:DD105=V32)*(DE3:DE105="W"))+SUMPRODUCT((DA3:DA105=V34)*(DD3:DD105=V33)*(DE3:DE105="W"))+SUMPRODUCT((DA3:DA105=V35)*(DD3:DD105=V34)*(DF3:DF105="W"))+SUMPRODUCT((DA3:DA105=V31)*(DD3:DD105=V34)*(DF3:DF105="W"))+SUMPRODUCT((DA3:DA105=V32)*(DD3:DD105=V34)*(DF3:DF105="W"))+SUMPRODUCT((DA3:DA105=V33)*(DD3:DD105=V34)*(DF3:DF105="W"))</f>
        <v>0</v>
      </c>
      <c r="X34" s="297">
        <f>SUMPRODUCT((DA3:DA105=V34)*(DD3:DD105=V35)*(DE3:DE105="D"))+SUMPRODUCT((DA3:DA105=V34)*(DD3:DD105=V31)*(DE3:DE105="D"))+SUMPRODUCT((DA3:DA105=V34)*(DD3:DD105=V32)*(DE3:DE105="D"))+SUMPRODUCT((DA3:DA105=V34)*(DD3:DD105=V33)*(DE3:DE105="D"))+SUMPRODUCT((DA3:DA105=V35)*(DD3:DD105=V34)*(DE3:DE105="D"))+SUMPRODUCT((DA3:DA105=V31)*(DD3:DD105=V34)*(DE3:DE105="D"))+SUMPRODUCT((DA3:DA105=V32)*(DD3:DD105=V34)*(DE3:DE105="D"))+SUMPRODUCT((DA3:DA105=V33)*(DD3:DD105=V34)*(DE3:DE105="D"))</f>
        <v>0</v>
      </c>
      <c r="Y34" s="297">
        <f>SUMPRODUCT((DA3:DA105=V34)*(DD3:DD105=V35)*(DE3:DE105="L"))+SUMPRODUCT((DA3:DA105=V34)*(DD3:DD105=V31)*(DE3:DE105="L"))+SUMPRODUCT((DA3:DA105=V34)*(DD3:DD105=V32)*(DE3:DE105="L"))+SUMPRODUCT((DA3:DA105=V34)*(DD3:DD105=V33)*(DE3:DE105="L"))+SUMPRODUCT((DA3:DA105=V35)*(DD3:DD105=V34)*(DF3:DF105="L"))+SUMPRODUCT((DA3:DA105=V31)*(DD3:DD105=V34)*(DF3:DF105="L"))+SUMPRODUCT((DA3:DA105=V32)*(DD3:DD105=V34)*(DF3:DF105="L"))+SUMPRODUCT((DA3:DA105=V33)*(DD3:DD105=V34)*(DF3:DF105="L"))</f>
        <v>0</v>
      </c>
      <c r="Z34" s="297">
        <f>SUMPRODUCT((DA3:DA105=V34)*(DD3:DD105=V35)*DB3:DB105)+SUMPRODUCT((DA3:DA105=V34)*(DD3:DD105=V31)*DB3:DB105)+SUMPRODUCT((DA3:DA105=V34)*(DD3:DD105=V32)*DB3:DB105)+SUMPRODUCT((DA3:DA105=V34)*(DD3:DD105=V33)*DB3:DB105)+SUMPRODUCT((DA3:DA105=V35)*(DD3:DD105=V34)*DC3:DC105)+SUMPRODUCT((DA3:DA105=V31)*(DD3:DD105=V34)*DC3:DC105)+SUMPRODUCT((DA3:DA105=V32)*(DD3:DD105=V34)*DC3:DC105)+SUMPRODUCT((DA3:DA105=V33)*(DD3:DD105=V34)*DC3:DC105)</f>
        <v>0</v>
      </c>
      <c r="AA34" s="297">
        <f>SUMPRODUCT((DA3:DA105=V34)*(DD3:DD105=V35)*DC3:DC105)+SUMPRODUCT((DA3:DA105=V34)*(DD3:DD105=V31)*DC3:DC105)+SUMPRODUCT((DA3:DA105=V34)*(DD3:DD105=V32)*DC3:DC105)+SUMPRODUCT((DA3:DA105=V34)*(DD3:DD105=V33)*DC3:DC105)+SUMPRODUCT((DA3:DA105=V35)*(DD3:DD105=V34)*DB3:DB105)+SUMPRODUCT((DA3:DA105=V31)*(DD3:DD105=V34)*DB3:DB105)+SUMPRODUCT((DA3:DA105=V32)*(DD3:DD105=V34)*DB3:DB105)+SUMPRODUCT((DA3:DA105=V33)*(DD3:DD105=V34)*DB3:DB105)</f>
        <v>0</v>
      </c>
      <c r="AB34" s="297">
        <f>Z34-AA34+1000</f>
        <v>1000</v>
      </c>
      <c r="AC34" s="297">
        <f t="shared" si="47"/>
        <v>0</v>
      </c>
      <c r="AD34" s="297">
        <f>IF(V34&lt;&gt;"",VLOOKUP(V34,C4:I52,7,FALSE),"")</f>
        <v>1000</v>
      </c>
      <c r="AE34" s="297">
        <f>IF(V34&lt;&gt;"",VLOOKUP(V34,C4:I52,5,FALSE),"")</f>
        <v>0</v>
      </c>
      <c r="AF34" s="297">
        <f>IF(V34&lt;&gt;"",VLOOKUP(V34,C4:K52,9,FALSE),"")</f>
        <v>-110</v>
      </c>
      <c r="AG34" s="297">
        <f t="shared" si="48"/>
        <v>0</v>
      </c>
      <c r="AH34" s="297">
        <f>IF(V34&lt;&gt;"",RANK(AG34,AG31:AG35),"")</f>
        <v>1</v>
      </c>
      <c r="AI34" s="297">
        <f>IF(V34&lt;&gt;"",SUMPRODUCT((AG31:AG35=AG34)*(AB31:AB35&gt;AB34)),"")</f>
        <v>0</v>
      </c>
      <c r="AJ34" s="297">
        <f>IF(V34&lt;&gt;"",SUMPRODUCT((AG31:AG35=AG34)*(AB31:AB35=AB34)*(Z31:Z35&gt;Z34)),"")</f>
        <v>0</v>
      </c>
      <c r="AK34" s="297">
        <f>IF(V34&lt;&gt;"",SUMPRODUCT((AG31:AG35=AG34)*(AB31:AB35=AB34)*(Z31:Z35=Z34)*(AD31:AD35&gt;AD34)),"")</f>
        <v>0</v>
      </c>
      <c r="AL34" s="297">
        <f>IF(V34&lt;&gt;"",SUMPRODUCT((AG31:AG35=AG34)*(AB31:AB35=AB34)*(Z31:Z35=Z34)*(AD31:AD35=AD34)*(AE31:AE35&gt;AE34)),"")</f>
        <v>0</v>
      </c>
      <c r="AM34" s="297">
        <f>IF(V34&lt;&gt;"",SUMPRODUCT((AG31:AG35=AG34)*(AB31:AB35=AB34)*(Z31:Z35=Z34)*(AD31:AD35=AD34)*(AE31:AE35=AE34)*(AF31:AF35&gt;AF34)),"")</f>
        <v>0</v>
      </c>
      <c r="AN34" s="297">
        <f>IF(V34&lt;&gt;"",IF(SUM(X31:X34)=12,SUM(AH34:AM34),IF(AN113&lt;&gt;"",IF(U109=3,AN113,AN113+U109),SUM(AH34:AM34))),"")</f>
        <v>1</v>
      </c>
      <c r="AO34" s="297" t="str">
        <f>IF(V34&lt;&gt;"",INDEX(V31:V35,MATCH(4,AN31:AN35,0),0),"")</f>
        <v>Curacao</v>
      </c>
      <c r="AP34" s="297" t="str">
        <f>IF(R33&lt;&gt;"",R33,"")</f>
        <v/>
      </c>
      <c r="AQ34" s="297" t="str">
        <f>IF(AP34&lt;&gt;"",SUMPRODUCT((DA3:DA105=AP34)*(DD3:DD105=AP35)*(DE3:DE105="W"))+SUMPRODUCT((DA3:DA105=AP34)*(DD3:DD105=AP32)*(DE3:DE105="W"))+SUMPRODUCT((DA3:DA105=AP34)*(DD3:DD105=AP33)*(DE3:DE105="W"))+SUMPRODUCT((DA3:DA105=AP35)*(DD3:DD105=AP34)*(DF3:DF105="W"))+SUMPRODUCT((DA3:DA105=AP32)*(DD3:DD105=AP34)*(DF3:DF105="W"))+SUMPRODUCT((DA3:DA105=AP33)*(DD3:DD105=AP34)*(DF3:DF105="W")),"")</f>
        <v/>
      </c>
      <c r="AR34" s="297" t="str">
        <f>IF(AP34&lt;&gt;"",SUMPRODUCT((DA3:DA105=AP34)*(DD3:DD105=AP35)*(DE3:DE105="D"))+SUMPRODUCT((DA3:DA105=AP34)*(DD3:DD105=AP32)*(DE3:DE105="D"))+SUMPRODUCT((DA3:DA105=AP34)*(DD3:DD105=AP33)*(DE3:DE105="D"))+SUMPRODUCT((DA3:DA105=AP35)*(DD3:DD105=AP34)*(DE3:DE105="D"))+SUMPRODUCT((DA3:DA105=AP32)*(DD3:DD105=AP34)*(DE3:DE105="D"))+SUMPRODUCT((DA3:DA105=AP33)*(DD3:DD105=AP34)*(DE3:DE105="D")),"")</f>
        <v/>
      </c>
      <c r="AS34" s="297" t="str">
        <f>IF(AP34&lt;&gt;"",SUMPRODUCT((DA3:DA105=AP34)*(DD3:DD105=AP35)*(DE3:DE105="L"))+SUMPRODUCT((DA3:DA105=AP34)*(DD3:DD105=AP32)*(DE3:DE105="L"))+SUMPRODUCT((DA3:DA105=AP34)*(DD3:DD105=AP33)*(DE3:DE105="L"))+SUMPRODUCT((DA3:DA105=AP35)*(DD3:DD105=AP34)*(DF3:DF105="L"))+SUMPRODUCT((DA3:DA105=AP32)*(DD3:DD105=AP34)*(DF3:DF105="L"))+SUMPRODUCT((DA3:DA105=AP33)*(DD3:DD105=AP34)*(DF3:DF105="L")),"")</f>
        <v/>
      </c>
      <c r="AT34" s="297">
        <f>SUMPRODUCT((DA3:DA105=AP34)*(DD3:DD105=AP35)*DB3:DB105)+SUMPRODUCT((DA3:DA105=AP34)*(DD3:DD105=AP31)*DB3:DB105)+SUMPRODUCT((DA3:DA105=AP34)*(DD3:DD105=AP32)*DB3:DB105)+SUMPRODUCT((DA3:DA105=AP34)*(DD3:DD105=AP33)*DB3:DB105)+SUMPRODUCT((DA3:DA105=AP35)*(DD3:DD105=AP34)*DC3:DC105)+SUMPRODUCT((DA3:DA105=AP31)*(DD3:DD105=AP34)*DC3:DC105)+SUMPRODUCT((DA3:DA105=AP32)*(DD3:DD105=AP34)*DC3:DC105)+SUMPRODUCT((DA3:DA105=AP33)*(DD3:DD105=AP34)*DC3:DC105)</f>
        <v>0</v>
      </c>
      <c r="AU34" s="297">
        <f>SUMPRODUCT((DA3:DA105=AP34)*(DD3:DD105=AP35)*DC3:DC105)+SUMPRODUCT((DA3:DA105=AP34)*(DD3:DD105=AP31)*DC3:DC105)+SUMPRODUCT((DA3:DA105=AP34)*(DD3:DD105=AP32)*DC3:DC105)+SUMPRODUCT((DA3:DA105=AP34)*(DD3:DD105=AP33)*DC3:DC105)+SUMPRODUCT((DA3:DA105=AP35)*(DD3:DD105=AP34)*DB3:DB105)+SUMPRODUCT((DA3:DA105=AP31)*(DD3:DD105=AP34)*DB3:DB105)+SUMPRODUCT((DA3:DA105=AP32)*(DD3:DD105=AP34)*DB3:DB105)+SUMPRODUCT((DA3:DA105=AP33)*(DD3:DD105=AP34)*DB3:DB105)</f>
        <v>0</v>
      </c>
      <c r="AV34" s="297">
        <f>AT34-AU34+1000</f>
        <v>1000</v>
      </c>
      <c r="AW34" s="297" t="str">
        <f t="shared" si="50"/>
        <v/>
      </c>
      <c r="AX34" s="297" t="str">
        <f>IF(AP34&lt;&gt;"",VLOOKUP(AP34,C4:I52,7,FALSE),"")</f>
        <v/>
      </c>
      <c r="AY34" s="297" t="str">
        <f>IF(AP34&lt;&gt;"",VLOOKUP(AP34,C4:I52,5,FALSE),"")</f>
        <v/>
      </c>
      <c r="AZ34" s="297" t="str">
        <f>IF(AP34&lt;&gt;"",VLOOKUP(AP34,C4:K52,9,FALSE),"")</f>
        <v/>
      </c>
      <c r="BA34" s="297" t="str">
        <f t="shared" si="51"/>
        <v/>
      </c>
      <c r="BB34" s="297" t="str">
        <f>IF(AP34&lt;&gt;"",RANK(BA34,BA31:BA35),"")</f>
        <v/>
      </c>
      <c r="BC34" s="297" t="str">
        <f>IF(AP34&lt;&gt;"",SUMPRODUCT((BA31:BA35=BA34)*(AV31:AV35&gt;AV34)),"")</f>
        <v/>
      </c>
      <c r="BD34" s="297" t="str">
        <f>IF(AP34&lt;&gt;"",SUMPRODUCT((BA31:BA35=BA34)*(AV31:AV35=AV34)*(AT31:AT35&gt;AT34)),"")</f>
        <v/>
      </c>
      <c r="BE34" s="297" t="str">
        <f>IF(AP34&lt;&gt;"",SUMPRODUCT((BA31:BA35=BA34)*(AV31:AV35=AV34)*(AT31:AT35=AT34)*(AX31:AX35&gt;AX34)),"")</f>
        <v/>
      </c>
      <c r="BF34" s="297" t="str">
        <f>IF(AP34&lt;&gt;"",SUMPRODUCT((BA31:BA35=BA34)*(AV31:AV35=AV34)*(AT31:AT35=AT34)*(AX31:AX35=AX34)*(AY31:AY35&gt;AY34)),"")</f>
        <v/>
      </c>
      <c r="BG34" s="297" t="str">
        <f>IF(AP34&lt;&gt;"",SUMPRODUCT((BA31:BA35=BA34)*(AV31:AV35=AV34)*(AT31:AT35=AT34)*(AX31:AX35=AX34)*(AY31:AY35=AY34)*(AZ31:AZ35&gt;AZ34)),"")</f>
        <v/>
      </c>
      <c r="BH34" s="297" t="str">
        <f>IF(AP34&lt;&gt;"",IF(BH113&lt;&gt;"",IF(AO109=3,BH113,BH113+AO109),SUM(BB34:BG34)+1),"")</f>
        <v/>
      </c>
      <c r="BI34" s="297" t="str">
        <f>IF(AP34&lt;&gt;"",INDEX(AP32:AP35,MATCH(4,BH32:BH35,0),0),"")</f>
        <v/>
      </c>
      <c r="BJ34" s="297" t="str">
        <f>IF(S32&lt;&gt;"",S32,"")</f>
        <v/>
      </c>
      <c r="BK34" s="297">
        <f>SUMPRODUCT((DA3:DA105=BJ34)*(DD3:DD105=BJ35)*(DE3:DE105="W"))+SUMPRODUCT((DA3:DA105=BJ34)*(DD3:DD105=BJ36)*(DE3:DE105="W"))+SUMPRODUCT((DA3:DA105=BJ34)*(DD3:DD105=BJ33)*(DE3:DE105="W"))+SUMPRODUCT((DA3:DA105=BJ35)*(DD3:DD105=BJ34)*(DF3:DF105="W"))+SUMPRODUCT((DA3:DA105=BJ36)*(DD3:DD105=BJ34)*(DF3:DF105="W"))+SUMPRODUCT((DA3:DA105=BJ33)*(DD3:DD105=BJ34)*(DF3:DF105="W"))</f>
        <v>0</v>
      </c>
      <c r="BL34" s="297">
        <f>SUMPRODUCT((DA3:DA105=BJ34)*(DD3:DD105=BJ35)*(DE3:DE105="D"))+SUMPRODUCT((DA3:DA105=BJ34)*(DD3:DD105=BJ36)*(DE3:DE105="D"))+SUMPRODUCT((DA3:DA105=BJ34)*(DD3:DD105=BJ33)*(DE3:DE105="D"))+SUMPRODUCT((DA3:DA105=BJ35)*(DD3:DD105=BJ34)*(DE3:DE105="D"))+SUMPRODUCT((DA3:DA105=BJ36)*(DD3:DD105=BJ34)*(DE3:DE105="D"))+SUMPRODUCT((DA3:DA105=BJ33)*(DD3:DD105=BJ34)*(DE3:DE105="D"))</f>
        <v>0</v>
      </c>
      <c r="BM34" s="297">
        <f>SUMPRODUCT((DA3:DA105=BJ34)*(DD3:DD105=BJ35)*(DE3:DE105="L"))+SUMPRODUCT((DA3:DA105=BJ34)*(DD3:DD105=BJ36)*(DE3:DE105="L"))+SUMPRODUCT((DA3:DA105=BJ34)*(DD3:DD105=BJ33)*(DE3:DE105="L"))+SUMPRODUCT((DA3:DA105=BJ35)*(DD3:DD105=BJ34)*(DF3:DF105="L"))+SUMPRODUCT((DA3:DA105=BJ36)*(DD3:DD105=BJ34)*(DF3:DF105="L"))+SUMPRODUCT((DA3:DA105=BJ33)*(DD3:DD105=BJ34)*(DF3:DF105="L"))</f>
        <v>0</v>
      </c>
      <c r="BN34" s="297">
        <f>SUMPRODUCT((DA3:DA105=BJ34)*(DD3:DD105=BJ35)*DB3:DB105)+SUMPRODUCT((DA3:DA105=BJ34)*(DD3:DD105=BJ31)*DB3:DB105)+SUMPRODUCT((DA3:DA105=BJ34)*(DD3:DD105=BJ32)*DB3:DB105)+SUMPRODUCT((DA3:DA105=BJ34)*(DD3:DD105=BJ33)*DB3:DB105)+SUMPRODUCT((DA3:DA105=BJ35)*(DD3:DD105=BJ34)*DC3:DC105)+SUMPRODUCT((DA3:DA105=BJ31)*(DD3:DD105=BJ34)*DC3:DC105)+SUMPRODUCT((DA3:DA105=BJ32)*(DD3:DD105=BJ34)*DC3:DC105)+SUMPRODUCT((DA3:DA105=BJ33)*(DD3:DD105=BJ34)*DC3:DC105)</f>
        <v>0</v>
      </c>
      <c r="BO34" s="297">
        <f>SUMPRODUCT((DA3:DA105=BJ34)*(DD3:DD105=BJ35)*DC3:DC105)+SUMPRODUCT((DA3:DA105=BJ34)*(DD3:DD105=BJ31)*DC3:DC105)+SUMPRODUCT((DA3:DA105=BJ34)*(DD3:DD105=BJ32)*DC3:DC105)+SUMPRODUCT((DA3:DA105=BJ34)*(DD3:DD105=BJ33)*DC3:DC105)+SUMPRODUCT((DA3:DA105=BJ35)*(DD3:DD105=BJ34)*DB3:DB105)+SUMPRODUCT((DA3:DA105=BJ31)*(DD3:DD105=BJ34)*DB3:DB105)+SUMPRODUCT((DA3:DA105=BJ32)*(DD3:DD105=BJ34)*DB3:DB105)+SUMPRODUCT((DA3:DA105=BJ33)*(DD3:DD105=BJ34)*DB3:DB105)</f>
        <v>0</v>
      </c>
      <c r="BP34" s="297">
        <f>BN34-BO34+1000</f>
        <v>1000</v>
      </c>
      <c r="BQ34" s="297" t="str">
        <f t="shared" si="52"/>
        <v/>
      </c>
      <c r="BR34" s="297" t="str">
        <f>IF(BJ34&lt;&gt;"",VLOOKUP(BJ34,C4:I52,7,FALSE),"")</f>
        <v/>
      </c>
      <c r="BS34" s="297" t="str">
        <f>IF(BJ34&lt;&gt;"",VLOOKUP(BJ34,C4:I52,5,FALSE),"")</f>
        <v/>
      </c>
      <c r="BT34" s="297" t="str">
        <f>IF(BJ34&lt;&gt;"",VLOOKUP(BJ34,C4:K52,9,FALSE),"")</f>
        <v/>
      </c>
      <c r="BU34" s="297" t="str">
        <f t="shared" si="53"/>
        <v/>
      </c>
      <c r="BV34" s="297" t="str">
        <f>IF(BJ34&lt;&gt;"",RANK(BU34,BU32:BU35),"")</f>
        <v/>
      </c>
      <c r="BW34" s="297" t="str">
        <f>IF(BJ34&lt;&gt;"",SUMPRODUCT((BU31:BU35=BU34)*(BP31:BP35&gt;BP34)),"")</f>
        <v/>
      </c>
      <c r="BX34" s="297" t="str">
        <f>IF(BJ34&lt;&gt;"",SUMPRODUCT((BU31:BU35=BU34)*(BP31:BP35=BP34)*(BN31:BN35&gt;BN34)),"")</f>
        <v/>
      </c>
      <c r="BY34" s="297" t="str">
        <f>IF(BJ34&lt;&gt;"",SUMPRODUCT((BU31:BU35=BU34)*(BP31:BP35=BP34)*(BN31:BN35=BN34)*(BR31:BR35&gt;BR34)),"")</f>
        <v/>
      </c>
      <c r="BZ34" s="297" t="str">
        <f>IF(BJ34&lt;&gt;"",SUMPRODUCT((BU31:BU35=BU34)*(BP31:BP35=BP34)*(BN31:BN35=BN34)*(BR31:BR35=BR34)*(BS31:BS35&gt;BS34)),"")</f>
        <v/>
      </c>
      <c r="CA34" s="297" t="str">
        <f>IF(BJ34&lt;&gt;"",SUMPRODUCT((BU31:BU35=BU34)*(BP31:BP35=BP34)*(BN31:BN35=BN34)*(BR31:BR35=BR34)*(BS31:BS35=BS34)*(BT31:BT35&gt;BT34)),"")</f>
        <v/>
      </c>
      <c r="CB34" s="297" t="str">
        <f>IF(BJ34&lt;&gt;"",SUM(BV34:CA34)+2,"")</f>
        <v/>
      </c>
      <c r="CC34" s="297" t="str">
        <f>IF(BJ34&lt;&gt;"",INDEX(BJ33:BJ35,MATCH(4,CB33:CB35,0),0),"")</f>
        <v/>
      </c>
      <c r="CD34" s="297" t="str">
        <f>IF(T31&lt;&gt;"",T31,"")</f>
        <v/>
      </c>
      <c r="CE34" s="297">
        <f>SUMPRODUCT((DA3:DA105=V34)*(DD3:DD105=V35)*(DE3:DE105="W"))+SUMPRODUCT((DA3:DA105=V34)*(DD3:DD105=V31)*(DE3:DE105="W"))+SUMPRODUCT((DA3:DA105=V34)*(DD3:DD105=V32)*(DE3:DE105="W"))+SUMPRODUCT((DA3:DA105=V34)*(DD3:DD105=V33)*(DE3:DE105="W"))+SUMPRODUCT((DA3:DA105=V35)*(DD3:DD105=V34)*(DF3:DF105="W"))+SUMPRODUCT((DA3:DA105=V31)*(DD3:DD105=V34)*(DF3:DF105="W"))+SUMPRODUCT((DA3:DA105=V32)*(DD3:DD105=V34)*(DF3:DF105="W"))+SUMPRODUCT((DA3:DA105=V33)*(DD3:DD105=V34)*(DF3:DF105="W"))</f>
        <v>0</v>
      </c>
      <c r="CF34" s="297">
        <f>SUMPRODUCT((DA3:DA105=V34)*(DD3:DD105=V35)*(DE3:DE105="D"))+SUMPRODUCT((DA3:DA105=V34)*(DD3:DD105=V31)*(DE3:DE105="D"))+SUMPRODUCT((DA3:DA105=V34)*(DD3:DD105=V32)*(DE3:DE105="D"))+SUMPRODUCT((DA3:DA105=V34)*(DD3:DD105=V33)*(DE3:DE105="D"))+SUMPRODUCT((DA3:DA105=V35)*(DD3:DD105=V34)*(DE3:DE105="D"))+SUMPRODUCT((DA3:DA105=V31)*(DD3:DD105=V34)*(DE3:DE105="D"))+SUMPRODUCT((DA3:DA105=V32)*(DD3:DD105=V34)*(DE3:DE105="D"))+SUMPRODUCT((DA3:DA105=V33)*(DD3:DD105=V34)*(DE3:DE105="D"))</f>
        <v>0</v>
      </c>
      <c r="CG34" s="297">
        <f>SUMPRODUCT((DA3:DA105=V34)*(DD3:DD105=V35)*(DE3:DE105="L"))+SUMPRODUCT((DA3:DA105=V34)*(DD3:DD105=V31)*(DE3:DE105="L"))+SUMPRODUCT((DA3:DA105=V34)*(DD3:DD105=V32)*(DE3:DE105="L"))+SUMPRODUCT((DA3:DA105=V34)*(DD3:DD105=V33)*(DE3:DE105="L"))+SUMPRODUCT((DA3:DA105=V35)*(DD3:DD105=V34)*(DF3:DF105="L"))+SUMPRODUCT((DA3:DA105=V31)*(DD3:DD105=V34)*(DF3:DF105="L"))+SUMPRODUCT((DA3:DA105=V32)*(DD3:DD105=V34)*(DF3:DF105="L"))+SUMPRODUCT((DA3:DA105=V33)*(DD3:DD105=V34)*(DF3:DF105="L"))</f>
        <v>0</v>
      </c>
      <c r="CH34" s="297">
        <f>SUMPRODUCT((DA3:DA105=CD34)*(DD3:DD105=CD35)*DB3:DB105)+SUMPRODUCT((DA3:DA105=CD34)*(DD3:DD105=CD31)*DB3:DB105)+SUMPRODUCT((DA3:DA105=CD34)*(DD3:DD105=CD32)*DB3:DB105)+SUMPRODUCT((DA3:DA105=CD34)*(DD3:DD105=CD33)*DB3:DB105)+SUMPRODUCT((DA3:DA105=CD35)*(DD3:DD105=CD34)*DC3:DC105)+SUMPRODUCT((DA3:DA105=CD31)*(DD3:DD105=CD34)*DC3:DC105)+SUMPRODUCT((DA3:DA105=CD32)*(DD3:DD105=CD34)*DC3:DC105)+SUMPRODUCT((DA3:DA105=CD33)*(DD3:DD105=CD34)*DC3:DC105)</f>
        <v>0</v>
      </c>
      <c r="CI34" s="297">
        <f>SUMPRODUCT((DA3:DA105=CD34)*(DD3:DD105=CD35)*DC3:DC105)+SUMPRODUCT((DA3:DA105=CD34)*(DD3:DD105=CD31)*DC3:DC105)+SUMPRODUCT((DA3:DA105=CD34)*(DD3:DD105=CD32)*DC3:DC105)+SUMPRODUCT((DA3:DA105=CD34)*(DD3:DD105=CD33)*DC3:DC105)+SUMPRODUCT((DA3:DA105=CD35)*(DD3:DD105=CD34)*DB3:DB105)+SUMPRODUCT((DA3:DA105=CD31)*(DD3:DD105=CD34)*DB3:DB105)+SUMPRODUCT((DA3:DA105=CD32)*(DD3:DD105=CD34)*DB3:DB105)+SUMPRODUCT((DA3:DA105=CD33)*(DD3:DD105=CD34)*DB3:DB105)</f>
        <v>0</v>
      </c>
      <c r="CJ34" s="297">
        <f>CH34-CI34+1000</f>
        <v>1000</v>
      </c>
      <c r="CK34" s="297" t="str">
        <f t="shared" ref="CK34" si="54">IF(CD34&lt;&gt;"",CE34*3+CF34*1,"")</f>
        <v/>
      </c>
      <c r="CL34" s="297" t="str">
        <f>IF(CD34&lt;&gt;"",VLOOKUP(CD34,C4:I52,7,FALSE),"")</f>
        <v/>
      </c>
      <c r="CM34" s="297" t="str">
        <f>IF(CD34&lt;&gt;"",VLOOKUP(CD34,C4:I52,5,FALSE),"")</f>
        <v/>
      </c>
      <c r="CN34" s="297" t="str">
        <f>IF(CD34&lt;&gt;"",VLOOKUP(CD34,C4:K52,9,FALSE),"")</f>
        <v/>
      </c>
      <c r="CO34" s="297" t="str">
        <f t="shared" ref="CO34" si="55">CK34</f>
        <v/>
      </c>
      <c r="CP34" s="297" t="str">
        <f>IF(CD34&lt;&gt;"",RANK(CO34,AG31:AG35),"")</f>
        <v/>
      </c>
      <c r="CQ34" s="297" t="str">
        <f>IF(CD34&lt;&gt;"",SUMPRODUCT((CO31:CO35=CO34)*(CJ31:CJ35&gt;CJ34)),"")</f>
        <v/>
      </c>
      <c r="CR34" s="297" t="str">
        <f>IF(CD34&lt;&gt;"",SUMPRODUCT((CO31:CO35=CO34)*(CJ31:CJ35=CJ34)*(CH31:CH35&gt;CH34)),"")</f>
        <v/>
      </c>
      <c r="CS34" s="297" t="str">
        <f>IF(CD34&lt;&gt;"",SUMPRODUCT((CO31:CO35=CO34)*(CJ31:CJ35=CJ34)*(CH31:CH35=CH34)*(CL31:CL35&gt;CL34)),"")</f>
        <v/>
      </c>
      <c r="CT34" s="297" t="str">
        <f>IF(CD34&lt;&gt;"",SUMPRODUCT((CO31:CO35=CO34)*(CJ31:CJ35=CJ34)*(CH31:CH35=CH34)*(CL31:CL35=CL34)*(CM31:CM35&gt;CM34)),"")</f>
        <v/>
      </c>
      <c r="CU34" s="297" t="str">
        <f>IF(CD34&lt;&gt;"",SUMPRODUCT((CO31:CO35=CO34)*(CJ31:CJ35=CJ34)*(CH31:CH35=CH34)*(CL31:CL35=CL34)*(CM31:CM35=CM34)*(CN31:CN35&gt;CN34)),"")</f>
        <v/>
      </c>
      <c r="CV34" s="297" t="str">
        <f>IF(CD34&lt;&gt;"",SUM(CP34:CU34)+3,"")</f>
        <v/>
      </c>
      <c r="CW34" s="297" t="str">
        <f>IF(CD34&lt;&gt;"",INDEX(V31:V35,MATCH(1,AN31:AN35,0),0),"")</f>
        <v/>
      </c>
      <c r="CX34" s="297" t="str">
        <f>IF(CW34&lt;&gt;"",CW34,IF(CC34&lt;&gt;"",CC34,IF(BI34&lt;&gt;"",BI34,IF(AO34&lt;&gt;"",AO34,O34))))</f>
        <v>Curacao</v>
      </c>
      <c r="CY34" s="297">
        <v>4</v>
      </c>
      <c r="CZ34" s="297">
        <v>32</v>
      </c>
      <c r="DA34" s="300" t="str">
        <f>Matches!F39</f>
        <v>USA</v>
      </c>
      <c r="DB34" s="300">
        <f>IF(DA2&lt;&gt;"",IF(AND(Matches!H39&lt;&gt;"",Matches!I39&lt;&gt;""),Matches!H39,0),"")</f>
        <v>0</v>
      </c>
      <c r="DC34" s="300">
        <f>IF(DA2&lt;&gt;"",IF(AND(Matches!H39&lt;&gt;"",Matches!I39&lt;&gt;""),Matches!I39,0),"")</f>
        <v>0</v>
      </c>
      <c r="DD34" s="300" t="str">
        <f>Matches!K39</f>
        <v>Australia</v>
      </c>
      <c r="DE34" s="300" t="str">
        <f>IF(AND(Matches!H39&lt;&gt;"",Matches!I39&lt;&gt;""),IF(DB34&gt;DC34,"W",IF(DB34=DC34,"D","L")),"")</f>
        <v/>
      </c>
      <c r="DF34" s="300" t="str">
        <f t="shared" si="0"/>
        <v/>
      </c>
      <c r="HH34" s="300"/>
      <c r="HI34" s="300"/>
      <c r="HJ34" s="300"/>
      <c r="HK34" s="300"/>
      <c r="HL34" s="300"/>
      <c r="HM34" s="300"/>
      <c r="LO34" s="300"/>
      <c r="LP34" s="300"/>
      <c r="LQ34" s="300"/>
      <c r="LR34" s="300"/>
      <c r="LS34" s="300"/>
      <c r="LT34" s="300"/>
      <c r="PV34" s="300"/>
      <c r="PW34" s="300"/>
      <c r="PX34" s="300"/>
      <c r="PY34" s="300"/>
      <c r="PZ34" s="300"/>
      <c r="QA34" s="300"/>
      <c r="UC34" s="300"/>
      <c r="UD34" s="300"/>
      <c r="UE34" s="300"/>
      <c r="UF34" s="300"/>
      <c r="UG34" s="300"/>
      <c r="UH34" s="300"/>
      <c r="YJ34" s="300"/>
      <c r="YK34" s="300"/>
      <c r="YL34" s="300"/>
      <c r="YM34" s="300"/>
      <c r="YN34" s="300"/>
      <c r="YO34" s="300"/>
      <c r="ACQ34" s="300"/>
      <c r="ACR34" s="300"/>
      <c r="ACS34" s="300"/>
      <c r="ACT34" s="300"/>
      <c r="ACU34" s="300"/>
      <c r="ACV34" s="300"/>
      <c r="AGX34" s="300"/>
      <c r="AGY34" s="300"/>
      <c r="AGZ34" s="300"/>
      <c r="AHA34" s="300"/>
      <c r="AHB34" s="300"/>
      <c r="AHC34" s="300"/>
      <c r="ALE34" s="300"/>
      <c r="ALF34" s="300"/>
      <c r="ALG34" s="300"/>
      <c r="ALH34" s="300"/>
      <c r="ALI34" s="300"/>
      <c r="ALJ34" s="300"/>
      <c r="APL34" s="300"/>
      <c r="APM34" s="300"/>
      <c r="APN34" s="300"/>
      <c r="APO34" s="300"/>
      <c r="APP34" s="300"/>
      <c r="APQ34" s="300"/>
      <c r="ATS34" s="300"/>
      <c r="ATT34" s="300"/>
      <c r="ATU34" s="300"/>
      <c r="ATV34" s="300"/>
      <c r="ATW34" s="300"/>
      <c r="ATX34" s="300"/>
      <c r="AXZ34" s="300"/>
      <c r="AYA34" s="300"/>
      <c r="AYB34" s="300"/>
      <c r="AYC34" s="300"/>
      <c r="AYD34" s="300"/>
      <c r="AYE34" s="300"/>
      <c r="BCG34" s="300"/>
      <c r="BCH34" s="300"/>
      <c r="BCI34" s="300"/>
      <c r="BCJ34" s="300"/>
      <c r="BCK34" s="300"/>
      <c r="BCL34" s="300"/>
      <c r="BGN34" s="300"/>
      <c r="BGO34" s="300"/>
      <c r="BGP34" s="300"/>
      <c r="BGQ34" s="300"/>
      <c r="BGR34" s="300"/>
      <c r="BGS34" s="300"/>
      <c r="BKU34" s="300"/>
      <c r="BKV34" s="300"/>
      <c r="BKW34" s="300"/>
      <c r="BKX34" s="300"/>
      <c r="BKY34" s="300"/>
      <c r="BKZ34" s="300"/>
      <c r="BPB34" s="300"/>
      <c r="BPC34" s="300"/>
      <c r="BPD34" s="300"/>
      <c r="BPE34" s="300"/>
      <c r="BPF34" s="300"/>
      <c r="BPG34" s="300"/>
      <c r="BTI34" s="300"/>
      <c r="BTJ34" s="300"/>
      <c r="BTK34" s="300"/>
      <c r="BTL34" s="300"/>
      <c r="BTM34" s="300"/>
      <c r="BTN34" s="300"/>
      <c r="BXP34" s="300"/>
      <c r="BXQ34" s="300"/>
      <c r="BXR34" s="300"/>
      <c r="BXS34" s="300"/>
      <c r="BXT34" s="300"/>
      <c r="BXU34" s="300"/>
      <c r="CBW34" s="300"/>
      <c r="CBX34" s="300"/>
      <c r="CBY34" s="300"/>
      <c r="CBZ34" s="300"/>
      <c r="CCA34" s="300"/>
      <c r="CCB34" s="300"/>
      <c r="CGD34" s="300"/>
      <c r="CGE34" s="300"/>
      <c r="CGF34" s="300"/>
      <c r="CGG34" s="300"/>
      <c r="CGH34" s="300"/>
      <c r="CGI34" s="300"/>
      <c r="CKK34" s="300"/>
      <c r="CKL34" s="300"/>
      <c r="CKM34" s="300"/>
      <c r="CKN34" s="300"/>
      <c r="CKO34" s="300"/>
      <c r="CKP34" s="300"/>
      <c r="COR34" s="300"/>
      <c r="COS34" s="300"/>
      <c r="COT34" s="300"/>
      <c r="COU34" s="300"/>
      <c r="COV34" s="300"/>
      <c r="COW34" s="300"/>
      <c r="CSY34" s="300"/>
      <c r="CSZ34" s="300"/>
      <c r="CTA34" s="300"/>
      <c r="CTB34" s="300"/>
      <c r="CTC34" s="300"/>
      <c r="CTD34" s="300"/>
      <c r="CXF34" s="300"/>
      <c r="CXG34" s="300"/>
      <c r="CXH34" s="300"/>
      <c r="CXI34" s="300"/>
      <c r="CXJ34" s="300"/>
      <c r="CXK34" s="300"/>
      <c r="DBM34" s="300"/>
      <c r="DBN34" s="300"/>
      <c r="DBO34" s="300"/>
      <c r="DBP34" s="300"/>
      <c r="DBQ34" s="300"/>
      <c r="DBR34" s="300"/>
      <c r="DFT34" s="300"/>
      <c r="DFU34" s="300"/>
      <c r="DFV34" s="300"/>
      <c r="DFW34" s="300"/>
      <c r="DFX34" s="300"/>
      <c r="DFY34" s="300"/>
      <c r="DKA34" s="300"/>
      <c r="DKB34" s="300"/>
      <c r="DKC34" s="300"/>
      <c r="DKD34" s="300"/>
      <c r="DKE34" s="300"/>
      <c r="DKF34" s="300"/>
      <c r="DOH34" s="300"/>
      <c r="DOI34" s="300"/>
      <c r="DOJ34" s="300"/>
      <c r="DOK34" s="300"/>
      <c r="DOL34" s="300"/>
      <c r="DOM34" s="300"/>
      <c r="DSO34" s="300"/>
      <c r="DSP34" s="300"/>
      <c r="DSQ34" s="300"/>
      <c r="DSR34" s="300"/>
      <c r="DSS34" s="300"/>
      <c r="DST34" s="300"/>
      <c r="DWV34" s="300"/>
      <c r="DWW34" s="300"/>
      <c r="DWX34" s="300"/>
      <c r="DWY34" s="300"/>
      <c r="DWZ34" s="300"/>
      <c r="DXA34" s="300"/>
      <c r="EBC34" s="300"/>
      <c r="EBD34" s="300"/>
      <c r="EBE34" s="300"/>
      <c r="EBF34" s="300"/>
      <c r="EBG34" s="300"/>
      <c r="EBH34" s="300"/>
      <c r="EFJ34" s="300"/>
      <c r="EFK34" s="300"/>
      <c r="EFL34" s="300"/>
      <c r="EFM34" s="300"/>
      <c r="EFN34" s="300"/>
      <c r="EFO34" s="300"/>
      <c r="EJQ34" s="300"/>
      <c r="EJR34" s="300"/>
      <c r="EJS34" s="300"/>
      <c r="EJT34" s="300"/>
      <c r="EJU34" s="300"/>
      <c r="EJV34" s="300"/>
      <c r="ENX34" s="300"/>
      <c r="ENY34" s="300"/>
      <c r="ENZ34" s="300"/>
      <c r="EOA34" s="300"/>
      <c r="EOB34" s="300"/>
      <c r="EOC34" s="300"/>
      <c r="ESE34" s="300"/>
      <c r="ESF34" s="300"/>
      <c r="ESG34" s="300"/>
      <c r="ESH34" s="300"/>
      <c r="ESI34" s="300"/>
      <c r="ESJ34" s="300"/>
      <c r="EWL34" s="300"/>
      <c r="EWM34" s="300"/>
      <c r="EWN34" s="300"/>
      <c r="EWO34" s="300"/>
      <c r="EWP34" s="300"/>
      <c r="EWQ34" s="300"/>
      <c r="FAS34" s="300"/>
      <c r="FAT34" s="300"/>
      <c r="FAU34" s="300"/>
      <c r="FAV34" s="300"/>
      <c r="FAW34" s="300"/>
      <c r="FAX34" s="300"/>
      <c r="FEZ34" s="300"/>
      <c r="FFA34" s="300"/>
      <c r="FFB34" s="300"/>
      <c r="FFC34" s="300"/>
      <c r="FFD34" s="300"/>
      <c r="FFE34" s="300"/>
      <c r="FJG34" s="300"/>
      <c r="FJH34" s="300"/>
      <c r="FJI34" s="300"/>
      <c r="FJJ34" s="300"/>
      <c r="FJK34" s="300"/>
      <c r="FJL34" s="300"/>
      <c r="FNN34" s="300"/>
      <c r="FNO34" s="300"/>
      <c r="FNP34" s="300"/>
      <c r="FNQ34" s="300"/>
      <c r="FNR34" s="300"/>
      <c r="FNS34" s="300"/>
      <c r="FRU34" s="300"/>
      <c r="FRV34" s="300"/>
      <c r="FRW34" s="300"/>
      <c r="FRX34" s="300"/>
      <c r="FRY34" s="300"/>
      <c r="FRZ34" s="300"/>
      <c r="FWB34" s="300"/>
      <c r="FWC34" s="300"/>
      <c r="FWD34" s="300"/>
      <c r="FWE34" s="300"/>
      <c r="FWF34" s="300"/>
      <c r="FWG34" s="300"/>
      <c r="GAI34" s="300"/>
      <c r="GAJ34" s="300"/>
      <c r="GAK34" s="300"/>
      <c r="GAL34" s="300"/>
      <c r="GAM34" s="300"/>
      <c r="GAN34" s="300"/>
      <c r="GEP34" s="300"/>
      <c r="GEQ34" s="300"/>
      <c r="GER34" s="300"/>
      <c r="GES34" s="300"/>
      <c r="GET34" s="300"/>
      <c r="GEU34" s="300"/>
      <c r="GIW34" s="300"/>
      <c r="GIX34" s="300"/>
      <c r="GIY34" s="300"/>
      <c r="GIZ34" s="300"/>
      <c r="GJA34" s="300"/>
      <c r="GJB34" s="300"/>
      <c r="GND34" s="300"/>
      <c r="GNE34" s="300"/>
      <c r="GNF34" s="300"/>
      <c r="GNG34" s="300"/>
      <c r="GNH34" s="300"/>
      <c r="GNI34" s="300"/>
      <c r="GRK34" s="300"/>
      <c r="GRL34" s="300"/>
      <c r="GRM34" s="300"/>
      <c r="GRN34" s="300"/>
      <c r="GRO34" s="300"/>
      <c r="GRP34" s="300"/>
      <c r="GVR34" s="300"/>
      <c r="GVS34" s="300"/>
      <c r="GVT34" s="300"/>
      <c r="GVU34" s="300"/>
      <c r="GVV34" s="300"/>
      <c r="GVW34" s="300"/>
      <c r="GZY34" s="300"/>
      <c r="GZZ34" s="300"/>
      <c r="HAA34" s="300"/>
      <c r="HAB34" s="300"/>
      <c r="HAC34" s="300"/>
      <c r="HAD34" s="300"/>
      <c r="HEF34" s="300"/>
      <c r="HEG34" s="300"/>
      <c r="HEH34" s="300"/>
      <c r="HEI34" s="300"/>
      <c r="HEJ34" s="300"/>
      <c r="HEK34" s="300"/>
      <c r="HIM34" s="300"/>
      <c r="HIN34" s="300"/>
      <c r="HIO34" s="300"/>
      <c r="HIP34" s="300"/>
      <c r="HIQ34" s="300"/>
      <c r="HIR34" s="300"/>
      <c r="HMT34" s="300"/>
      <c r="HMU34" s="300"/>
      <c r="HMV34" s="300"/>
      <c r="HMW34" s="300"/>
      <c r="HMX34" s="300"/>
      <c r="HMY34" s="300"/>
      <c r="HRA34" s="300"/>
      <c r="HRB34" s="300"/>
      <c r="HRC34" s="300"/>
      <c r="HRD34" s="300"/>
      <c r="HRE34" s="300"/>
      <c r="HRF34" s="300"/>
      <c r="HVH34" s="300"/>
      <c r="HVI34" s="300"/>
      <c r="HVJ34" s="300"/>
      <c r="HVK34" s="300"/>
      <c r="HVL34" s="300"/>
      <c r="HVM34" s="300"/>
      <c r="HZO34" s="300"/>
      <c r="HZP34" s="300"/>
      <c r="HZQ34" s="300"/>
      <c r="HZR34" s="300"/>
      <c r="HZS34" s="300"/>
      <c r="HZT34" s="300"/>
      <c r="IDV34" s="300"/>
      <c r="IDW34" s="300"/>
      <c r="IDX34" s="300"/>
      <c r="IDY34" s="300"/>
      <c r="IDZ34" s="300"/>
      <c r="IEA34" s="300"/>
      <c r="IIC34" s="300"/>
      <c r="IID34" s="300"/>
      <c r="IIE34" s="300"/>
      <c r="IIF34" s="300"/>
      <c r="IIG34" s="300"/>
      <c r="IIH34" s="300"/>
      <c r="IMJ34" s="300"/>
      <c r="IMK34" s="300"/>
      <c r="IML34" s="300"/>
      <c r="IMM34" s="300"/>
      <c r="IMN34" s="300"/>
      <c r="IMO34" s="300"/>
      <c r="IQQ34" s="300"/>
      <c r="IQR34" s="300"/>
      <c r="IQS34" s="300"/>
      <c r="IQT34" s="300"/>
      <c r="IQU34" s="300"/>
      <c r="IQV34" s="300"/>
      <c r="IUX34" s="300"/>
      <c r="IUY34" s="300"/>
      <c r="IUZ34" s="300"/>
      <c r="IVA34" s="300"/>
      <c r="IVB34" s="300"/>
      <c r="IVC34" s="300"/>
      <c r="IZE34" s="300"/>
      <c r="IZF34" s="300"/>
      <c r="IZG34" s="300"/>
      <c r="IZH34" s="300"/>
      <c r="IZI34" s="300"/>
      <c r="IZJ34" s="300"/>
      <c r="JDL34" s="300"/>
      <c r="JDM34" s="300"/>
      <c r="JDN34" s="300"/>
      <c r="JDO34" s="300"/>
      <c r="JDP34" s="300"/>
      <c r="JDQ34" s="300"/>
      <c r="JHS34" s="300"/>
      <c r="JHT34" s="300"/>
      <c r="JHU34" s="300"/>
      <c r="JHV34" s="300"/>
      <c r="JHW34" s="300"/>
      <c r="JHX34" s="300"/>
      <c r="JLZ34" s="300"/>
      <c r="JMA34" s="300"/>
      <c r="JMB34" s="300"/>
      <c r="JMC34" s="300"/>
      <c r="JMD34" s="300"/>
      <c r="JME34" s="300"/>
      <c r="JQG34" s="300"/>
      <c r="JQH34" s="300"/>
      <c r="JQI34" s="300"/>
      <c r="JQJ34" s="300"/>
      <c r="JQK34" s="300"/>
      <c r="JQL34" s="300"/>
      <c r="JUN34" s="300"/>
      <c r="JUO34" s="300"/>
      <c r="JUP34" s="300"/>
      <c r="JUQ34" s="300"/>
      <c r="JUR34" s="300"/>
      <c r="JUS34" s="300"/>
      <c r="JYU34" s="300"/>
      <c r="JYV34" s="300"/>
      <c r="JYW34" s="300"/>
      <c r="JYX34" s="300"/>
      <c r="JYY34" s="300"/>
      <c r="JYZ34" s="300"/>
      <c r="KDB34" s="300"/>
      <c r="KDC34" s="300"/>
      <c r="KDD34" s="300"/>
      <c r="KDE34" s="300"/>
      <c r="KDF34" s="300"/>
      <c r="KDG34" s="300"/>
      <c r="KHI34" s="300"/>
      <c r="KHJ34" s="300"/>
      <c r="KHK34" s="300"/>
      <c r="KHL34" s="300"/>
      <c r="KHM34" s="300"/>
      <c r="KHN34" s="300"/>
      <c r="KLP34" s="300"/>
      <c r="KLQ34" s="300"/>
      <c r="KLR34" s="300"/>
      <c r="KLS34" s="300"/>
      <c r="KLT34" s="300"/>
      <c r="KLU34" s="300"/>
      <c r="KPW34" s="300"/>
      <c r="KPX34" s="300"/>
      <c r="KPY34" s="300"/>
      <c r="KPZ34" s="300"/>
      <c r="KQA34" s="300"/>
      <c r="KQB34" s="300"/>
      <c r="KUD34" s="300"/>
      <c r="KUE34" s="300"/>
      <c r="KUF34" s="300"/>
      <c r="KUG34" s="300"/>
      <c r="KUH34" s="300"/>
      <c r="KUI34" s="300"/>
      <c r="KYK34" s="300"/>
      <c r="KYL34" s="300"/>
      <c r="KYM34" s="300"/>
      <c r="KYN34" s="300"/>
      <c r="KYO34" s="300"/>
      <c r="KYP34" s="300"/>
      <c r="LCR34" s="300"/>
      <c r="LCS34" s="300"/>
      <c r="LCT34" s="300"/>
      <c r="LCU34" s="300"/>
      <c r="LCV34" s="300"/>
      <c r="LCW34" s="300"/>
      <c r="LGY34" s="300"/>
      <c r="LGZ34" s="300"/>
      <c r="LHA34" s="300"/>
      <c r="LHB34" s="300"/>
      <c r="LHC34" s="300"/>
      <c r="LHD34" s="300"/>
      <c r="LLF34" s="300"/>
      <c r="LLG34" s="300"/>
      <c r="LLH34" s="300"/>
      <c r="LLI34" s="300"/>
      <c r="LLJ34" s="300"/>
      <c r="LLK34" s="300"/>
      <c r="LPM34" s="300"/>
      <c r="LPN34" s="300"/>
      <c r="LPO34" s="300"/>
      <c r="LPP34" s="300"/>
      <c r="LPQ34" s="300"/>
      <c r="LPR34" s="300"/>
      <c r="LTT34" s="300"/>
      <c r="LTU34" s="300"/>
      <c r="LTV34" s="300"/>
      <c r="LTW34" s="300"/>
      <c r="LTX34" s="300"/>
      <c r="LTY34" s="300"/>
      <c r="LYA34" s="300"/>
      <c r="LYB34" s="300"/>
      <c r="LYC34" s="300"/>
      <c r="LYD34" s="300"/>
      <c r="LYE34" s="300"/>
      <c r="LYF34" s="300"/>
      <c r="MCH34" s="300"/>
      <c r="MCI34" s="300"/>
      <c r="MCJ34" s="300"/>
      <c r="MCK34" s="300"/>
      <c r="MCL34" s="300"/>
      <c r="MCM34" s="300"/>
      <c r="MGO34" s="300"/>
      <c r="MGP34" s="300"/>
      <c r="MGQ34" s="300"/>
      <c r="MGR34" s="300"/>
      <c r="MGS34" s="300"/>
      <c r="MGT34" s="300"/>
      <c r="MKV34" s="300"/>
      <c r="MKW34" s="300"/>
      <c r="MKX34" s="300"/>
      <c r="MKY34" s="300"/>
      <c r="MKZ34" s="300"/>
      <c r="MLA34" s="300"/>
      <c r="MPC34" s="300"/>
      <c r="MPD34" s="300"/>
      <c r="MPE34" s="300"/>
      <c r="MPF34" s="300"/>
      <c r="MPG34" s="300"/>
      <c r="MPH34" s="300"/>
      <c r="MTJ34" s="300"/>
      <c r="MTK34" s="300"/>
      <c r="MTL34" s="300"/>
      <c r="MTM34" s="300"/>
      <c r="MTN34" s="300"/>
      <c r="MTO34" s="300"/>
      <c r="MXQ34" s="300"/>
      <c r="MXR34" s="300"/>
      <c r="MXS34" s="300"/>
      <c r="MXT34" s="300"/>
      <c r="MXU34" s="300"/>
      <c r="MXV34" s="300"/>
      <c r="NBX34" s="300"/>
      <c r="NBY34" s="300"/>
      <c r="NBZ34" s="300"/>
      <c r="NCA34" s="300"/>
      <c r="NCB34" s="300"/>
      <c r="NCC34" s="300"/>
      <c r="NGE34" s="300"/>
      <c r="NGF34" s="300"/>
      <c r="NGG34" s="300"/>
      <c r="NGH34" s="300"/>
      <c r="NGI34" s="300"/>
      <c r="NGJ34" s="300"/>
      <c r="NKL34" s="300"/>
      <c r="NKM34" s="300"/>
      <c r="NKN34" s="300"/>
      <c r="NKO34" s="300"/>
      <c r="NKP34" s="300"/>
      <c r="NKQ34" s="300"/>
      <c r="NOS34" s="300"/>
      <c r="NOT34" s="300"/>
      <c r="NOU34" s="300"/>
      <c r="NOV34" s="300"/>
      <c r="NOW34" s="300"/>
      <c r="NOX34" s="300"/>
      <c r="NSZ34" s="300"/>
      <c r="NTA34" s="300"/>
      <c r="NTB34" s="300"/>
      <c r="NTC34" s="300"/>
      <c r="NTD34" s="300"/>
      <c r="NTE34" s="300"/>
      <c r="NXG34" s="300"/>
      <c r="NXH34" s="300"/>
      <c r="NXI34" s="300"/>
      <c r="NXJ34" s="300"/>
      <c r="NXK34" s="300"/>
      <c r="NXL34" s="300"/>
      <c r="OBN34" s="300"/>
      <c r="OBO34" s="300"/>
      <c r="OBP34" s="300"/>
      <c r="OBQ34" s="300"/>
      <c r="OBR34" s="300"/>
      <c r="OBS34" s="300"/>
      <c r="OFU34" s="300"/>
      <c r="OFV34" s="300"/>
      <c r="OFW34" s="300"/>
      <c r="OFX34" s="300"/>
      <c r="OFY34" s="300"/>
      <c r="OFZ34" s="300"/>
      <c r="OKB34" s="300"/>
      <c r="OKC34" s="300"/>
      <c r="OKD34" s="300"/>
      <c r="OKE34" s="300"/>
      <c r="OKF34" s="300"/>
      <c r="OKG34" s="300"/>
      <c r="OOI34" s="300"/>
      <c r="OOJ34" s="300"/>
      <c r="OOK34" s="300"/>
      <c r="OOL34" s="300"/>
      <c r="OOM34" s="300"/>
      <c r="OON34" s="300"/>
      <c r="OSP34" s="300"/>
      <c r="OSQ34" s="300"/>
      <c r="OSR34" s="300"/>
      <c r="OSS34" s="300"/>
      <c r="OST34" s="300"/>
      <c r="OSU34" s="300"/>
      <c r="OWW34" s="300"/>
      <c r="OWX34" s="300"/>
      <c r="OWY34" s="300"/>
      <c r="OWZ34" s="300"/>
      <c r="OXA34" s="300"/>
      <c r="OXB34" s="300"/>
      <c r="PBD34" s="300"/>
      <c r="PBE34" s="300"/>
      <c r="PBF34" s="300"/>
      <c r="PBG34" s="300"/>
      <c r="PBH34" s="300"/>
      <c r="PBI34" s="300"/>
      <c r="PFK34" s="300"/>
      <c r="PFL34" s="300"/>
      <c r="PFM34" s="300"/>
      <c r="PFN34" s="300"/>
      <c r="PFO34" s="300"/>
      <c r="PFP34" s="300"/>
      <c r="PJR34" s="300"/>
      <c r="PJS34" s="300"/>
      <c r="PJT34" s="300"/>
      <c r="PJU34" s="300"/>
      <c r="PJV34" s="300"/>
      <c r="PJW34" s="300"/>
      <c r="PNY34" s="300"/>
      <c r="PNZ34" s="300"/>
      <c r="POA34" s="300"/>
      <c r="POB34" s="300"/>
      <c r="POC34" s="300"/>
      <c r="POD34" s="300"/>
      <c r="PSF34" s="300"/>
      <c r="PSG34" s="300"/>
      <c r="PSH34" s="300"/>
      <c r="PSI34" s="300"/>
      <c r="PSJ34" s="300"/>
      <c r="PSK34" s="300"/>
    </row>
    <row r="35" spans="1:998 1104:1997 2103:2996 3102:3995 4101:5105 5211:6104 6210:7103 7209:8102 8208:9212 9318:10211 10317:11210 11316:11321" x14ac:dyDescent="0.25">
      <c r="CZ35" s="297">
        <v>33</v>
      </c>
      <c r="DA35" s="300" t="str">
        <f>Matches!F40</f>
        <v>Germany</v>
      </c>
      <c r="DB35" s="300">
        <f>IF(DA2&lt;&gt;"",IF(AND(Matches!H40&lt;&gt;"",Matches!I40&lt;&gt;""),Matches!H40,0),"")</f>
        <v>0</v>
      </c>
      <c r="DC35" s="300">
        <f>IF(DA2&lt;&gt;"",IF(AND(Matches!H40&lt;&gt;"",Matches!I40&lt;&gt;""),Matches!I40,0),"")</f>
        <v>0</v>
      </c>
      <c r="DD35" s="300" t="str">
        <f>Matches!K40</f>
        <v>Cote D'Voire</v>
      </c>
      <c r="DE35" s="300" t="str">
        <f>IF(AND(Matches!H40&lt;&gt;"",Matches!I40&lt;&gt;""),IF(DB35&gt;DC35,"W",IF(DB35=DC35,"D","L")),"")</f>
        <v/>
      </c>
      <c r="DF35" s="300" t="str">
        <f t="shared" si="0"/>
        <v/>
      </c>
      <c r="HH35" s="300"/>
      <c r="HI35" s="300"/>
      <c r="HJ35" s="300"/>
      <c r="HK35" s="300"/>
      <c r="HL35" s="300"/>
      <c r="HM35" s="300"/>
      <c r="LO35" s="300"/>
      <c r="LP35" s="300"/>
      <c r="LQ35" s="300"/>
      <c r="LR35" s="300"/>
      <c r="LS35" s="300"/>
      <c r="LT35" s="300"/>
      <c r="PV35" s="300"/>
      <c r="PW35" s="300"/>
      <c r="PX35" s="300"/>
      <c r="PY35" s="300"/>
      <c r="PZ35" s="300"/>
      <c r="QA35" s="300"/>
      <c r="UC35" s="300"/>
      <c r="UD35" s="300"/>
      <c r="UE35" s="300"/>
      <c r="UF35" s="300"/>
      <c r="UG35" s="300"/>
      <c r="UH35" s="300"/>
      <c r="YJ35" s="300"/>
      <c r="YK35" s="300"/>
      <c r="YL35" s="300"/>
      <c r="YM35" s="300"/>
      <c r="YN35" s="300"/>
      <c r="YO35" s="300"/>
      <c r="ACQ35" s="300"/>
      <c r="ACR35" s="300"/>
      <c r="ACS35" s="300"/>
      <c r="ACT35" s="300"/>
      <c r="ACU35" s="300"/>
      <c r="ACV35" s="300"/>
      <c r="AGX35" s="300"/>
      <c r="AGY35" s="300"/>
      <c r="AGZ35" s="300"/>
      <c r="AHA35" s="300"/>
      <c r="AHB35" s="300"/>
      <c r="AHC35" s="300"/>
      <c r="ALE35" s="300"/>
      <c r="ALF35" s="300"/>
      <c r="ALG35" s="300"/>
      <c r="ALH35" s="300"/>
      <c r="ALI35" s="300"/>
      <c r="ALJ35" s="300"/>
      <c r="APL35" s="300"/>
      <c r="APM35" s="300"/>
      <c r="APN35" s="300"/>
      <c r="APO35" s="300"/>
      <c r="APP35" s="300"/>
      <c r="APQ35" s="300"/>
      <c r="ATS35" s="300"/>
      <c r="ATT35" s="300"/>
      <c r="ATU35" s="300"/>
      <c r="ATV35" s="300"/>
      <c r="ATW35" s="300"/>
      <c r="ATX35" s="300"/>
      <c r="AXZ35" s="300"/>
      <c r="AYA35" s="300"/>
      <c r="AYB35" s="300"/>
      <c r="AYC35" s="300"/>
      <c r="AYD35" s="300"/>
      <c r="AYE35" s="300"/>
      <c r="BCG35" s="300"/>
      <c r="BCH35" s="300"/>
      <c r="BCI35" s="300"/>
      <c r="BCJ35" s="300"/>
      <c r="BCK35" s="300"/>
      <c r="BCL35" s="300"/>
      <c r="BGN35" s="300"/>
      <c r="BGO35" s="300"/>
      <c r="BGP35" s="300"/>
      <c r="BGQ35" s="300"/>
      <c r="BGR35" s="300"/>
      <c r="BGS35" s="300"/>
      <c r="BKU35" s="300"/>
      <c r="BKV35" s="300"/>
      <c r="BKW35" s="300"/>
      <c r="BKX35" s="300"/>
      <c r="BKY35" s="300"/>
      <c r="BKZ35" s="300"/>
      <c r="BPB35" s="300"/>
      <c r="BPC35" s="300"/>
      <c r="BPD35" s="300"/>
      <c r="BPE35" s="300"/>
      <c r="BPF35" s="300"/>
      <c r="BPG35" s="300"/>
      <c r="BTI35" s="300"/>
      <c r="BTJ35" s="300"/>
      <c r="BTK35" s="300"/>
      <c r="BTL35" s="300"/>
      <c r="BTM35" s="300"/>
      <c r="BTN35" s="300"/>
      <c r="BXP35" s="300"/>
      <c r="BXQ35" s="300"/>
      <c r="BXR35" s="300"/>
      <c r="BXS35" s="300"/>
      <c r="BXT35" s="300"/>
      <c r="BXU35" s="300"/>
      <c r="CBW35" s="300"/>
      <c r="CBX35" s="300"/>
      <c r="CBY35" s="300"/>
      <c r="CBZ35" s="300"/>
      <c r="CCA35" s="300"/>
      <c r="CCB35" s="300"/>
      <c r="CGD35" s="300"/>
      <c r="CGE35" s="300"/>
      <c r="CGF35" s="300"/>
      <c r="CGG35" s="300"/>
      <c r="CGH35" s="300"/>
      <c r="CGI35" s="300"/>
      <c r="CKK35" s="300"/>
      <c r="CKL35" s="300"/>
      <c r="CKM35" s="300"/>
      <c r="CKN35" s="300"/>
      <c r="CKO35" s="300"/>
      <c r="CKP35" s="300"/>
      <c r="COR35" s="300"/>
      <c r="COS35" s="300"/>
      <c r="COT35" s="300"/>
      <c r="COU35" s="300"/>
      <c r="COV35" s="300"/>
      <c r="COW35" s="300"/>
      <c r="CSY35" s="300"/>
      <c r="CSZ35" s="300"/>
      <c r="CTA35" s="300"/>
      <c r="CTB35" s="300"/>
      <c r="CTC35" s="300"/>
      <c r="CTD35" s="300"/>
      <c r="CXF35" s="300"/>
      <c r="CXG35" s="300"/>
      <c r="CXH35" s="300"/>
      <c r="CXI35" s="300"/>
      <c r="CXJ35" s="300"/>
      <c r="CXK35" s="300"/>
      <c r="DBM35" s="300"/>
      <c r="DBN35" s="300"/>
      <c r="DBO35" s="300"/>
      <c r="DBP35" s="300"/>
      <c r="DBQ35" s="300"/>
      <c r="DBR35" s="300"/>
      <c r="DFT35" s="300"/>
      <c r="DFU35" s="300"/>
      <c r="DFV35" s="300"/>
      <c r="DFW35" s="300"/>
      <c r="DFX35" s="300"/>
      <c r="DFY35" s="300"/>
      <c r="DKA35" s="300"/>
      <c r="DKB35" s="300"/>
      <c r="DKC35" s="300"/>
      <c r="DKD35" s="300"/>
      <c r="DKE35" s="300"/>
      <c r="DKF35" s="300"/>
      <c r="DOH35" s="300"/>
      <c r="DOI35" s="300"/>
      <c r="DOJ35" s="300"/>
      <c r="DOK35" s="300"/>
      <c r="DOL35" s="300"/>
      <c r="DOM35" s="300"/>
      <c r="DSO35" s="300"/>
      <c r="DSP35" s="300"/>
      <c r="DSQ35" s="300"/>
      <c r="DSR35" s="300"/>
      <c r="DSS35" s="300"/>
      <c r="DST35" s="300"/>
      <c r="DWV35" s="300"/>
      <c r="DWW35" s="300"/>
      <c r="DWX35" s="300"/>
      <c r="DWY35" s="300"/>
      <c r="DWZ35" s="300"/>
      <c r="DXA35" s="300"/>
      <c r="EBC35" s="300"/>
      <c r="EBD35" s="300"/>
      <c r="EBE35" s="300"/>
      <c r="EBF35" s="300"/>
      <c r="EBG35" s="300"/>
      <c r="EBH35" s="300"/>
      <c r="EFJ35" s="300"/>
      <c r="EFK35" s="300"/>
      <c r="EFL35" s="300"/>
      <c r="EFM35" s="300"/>
      <c r="EFN35" s="300"/>
      <c r="EFO35" s="300"/>
      <c r="EJQ35" s="300"/>
      <c r="EJR35" s="300"/>
      <c r="EJS35" s="300"/>
      <c r="EJT35" s="300"/>
      <c r="EJU35" s="300"/>
      <c r="EJV35" s="300"/>
      <c r="ENX35" s="300"/>
      <c r="ENY35" s="300"/>
      <c r="ENZ35" s="300"/>
      <c r="EOA35" s="300"/>
      <c r="EOB35" s="300"/>
      <c r="EOC35" s="300"/>
      <c r="ESE35" s="300"/>
      <c r="ESF35" s="300"/>
      <c r="ESG35" s="300"/>
      <c r="ESH35" s="300"/>
      <c r="ESI35" s="300"/>
      <c r="ESJ35" s="300"/>
      <c r="EWL35" s="300"/>
      <c r="EWM35" s="300"/>
      <c r="EWN35" s="300"/>
      <c r="EWO35" s="300"/>
      <c r="EWP35" s="300"/>
      <c r="EWQ35" s="300"/>
      <c r="FAS35" s="300"/>
      <c r="FAT35" s="300"/>
      <c r="FAU35" s="300"/>
      <c r="FAV35" s="300"/>
      <c r="FAW35" s="300"/>
      <c r="FAX35" s="300"/>
      <c r="FEZ35" s="300"/>
      <c r="FFA35" s="300"/>
      <c r="FFB35" s="300"/>
      <c r="FFC35" s="300"/>
      <c r="FFD35" s="300"/>
      <c r="FFE35" s="300"/>
      <c r="FJG35" s="300"/>
      <c r="FJH35" s="300"/>
      <c r="FJI35" s="300"/>
      <c r="FJJ35" s="300"/>
      <c r="FJK35" s="300"/>
      <c r="FJL35" s="300"/>
      <c r="FNN35" s="300"/>
      <c r="FNO35" s="300"/>
      <c r="FNP35" s="300"/>
      <c r="FNQ35" s="300"/>
      <c r="FNR35" s="300"/>
      <c r="FNS35" s="300"/>
      <c r="FRU35" s="300"/>
      <c r="FRV35" s="300"/>
      <c r="FRW35" s="300"/>
      <c r="FRX35" s="300"/>
      <c r="FRY35" s="300"/>
      <c r="FRZ35" s="300"/>
      <c r="FWB35" s="300"/>
      <c r="FWC35" s="300"/>
      <c r="FWD35" s="300"/>
      <c r="FWE35" s="300"/>
      <c r="FWF35" s="300"/>
      <c r="FWG35" s="300"/>
      <c r="GAI35" s="300"/>
      <c r="GAJ35" s="300"/>
      <c r="GAK35" s="300"/>
      <c r="GAL35" s="300"/>
      <c r="GAM35" s="300"/>
      <c r="GAN35" s="300"/>
      <c r="GEP35" s="300"/>
      <c r="GEQ35" s="300"/>
      <c r="GER35" s="300"/>
      <c r="GES35" s="300"/>
      <c r="GET35" s="300"/>
      <c r="GEU35" s="300"/>
      <c r="GIW35" s="300"/>
      <c r="GIX35" s="300"/>
      <c r="GIY35" s="300"/>
      <c r="GIZ35" s="300"/>
      <c r="GJA35" s="300"/>
      <c r="GJB35" s="300"/>
      <c r="GND35" s="300"/>
      <c r="GNE35" s="300"/>
      <c r="GNF35" s="300"/>
      <c r="GNG35" s="300"/>
      <c r="GNH35" s="300"/>
      <c r="GNI35" s="300"/>
      <c r="GRK35" s="300"/>
      <c r="GRL35" s="300"/>
      <c r="GRM35" s="300"/>
      <c r="GRN35" s="300"/>
      <c r="GRO35" s="300"/>
      <c r="GRP35" s="300"/>
      <c r="GVR35" s="300"/>
      <c r="GVS35" s="300"/>
      <c r="GVT35" s="300"/>
      <c r="GVU35" s="300"/>
      <c r="GVV35" s="300"/>
      <c r="GVW35" s="300"/>
      <c r="GZY35" s="300"/>
      <c r="GZZ35" s="300"/>
      <c r="HAA35" s="300"/>
      <c r="HAB35" s="300"/>
      <c r="HAC35" s="300"/>
      <c r="HAD35" s="300"/>
      <c r="HEF35" s="300"/>
      <c r="HEG35" s="300"/>
      <c r="HEH35" s="300"/>
      <c r="HEI35" s="300"/>
      <c r="HEJ35" s="300"/>
      <c r="HEK35" s="300"/>
      <c r="HIM35" s="300"/>
      <c r="HIN35" s="300"/>
      <c r="HIO35" s="300"/>
      <c r="HIP35" s="300"/>
      <c r="HIQ35" s="300"/>
      <c r="HIR35" s="300"/>
      <c r="HMT35" s="300"/>
      <c r="HMU35" s="300"/>
      <c r="HMV35" s="300"/>
      <c r="HMW35" s="300"/>
      <c r="HMX35" s="300"/>
      <c r="HMY35" s="300"/>
      <c r="HRA35" s="300"/>
      <c r="HRB35" s="300"/>
      <c r="HRC35" s="300"/>
      <c r="HRD35" s="300"/>
      <c r="HRE35" s="300"/>
      <c r="HRF35" s="300"/>
      <c r="HVH35" s="300"/>
      <c r="HVI35" s="300"/>
      <c r="HVJ35" s="300"/>
      <c r="HVK35" s="300"/>
      <c r="HVL35" s="300"/>
      <c r="HVM35" s="300"/>
      <c r="HZO35" s="300"/>
      <c r="HZP35" s="300"/>
      <c r="HZQ35" s="300"/>
      <c r="HZR35" s="300"/>
      <c r="HZS35" s="300"/>
      <c r="HZT35" s="300"/>
      <c r="IDV35" s="300"/>
      <c r="IDW35" s="300"/>
      <c r="IDX35" s="300"/>
      <c r="IDY35" s="300"/>
      <c r="IDZ35" s="300"/>
      <c r="IEA35" s="300"/>
      <c r="IIC35" s="300"/>
      <c r="IID35" s="300"/>
      <c r="IIE35" s="300"/>
      <c r="IIF35" s="300"/>
      <c r="IIG35" s="300"/>
      <c r="IIH35" s="300"/>
      <c r="IMJ35" s="300"/>
      <c r="IMK35" s="300"/>
      <c r="IML35" s="300"/>
      <c r="IMM35" s="300"/>
      <c r="IMN35" s="300"/>
      <c r="IMO35" s="300"/>
      <c r="IQQ35" s="300"/>
      <c r="IQR35" s="300"/>
      <c r="IQS35" s="300"/>
      <c r="IQT35" s="300"/>
      <c r="IQU35" s="300"/>
      <c r="IQV35" s="300"/>
      <c r="IUX35" s="300"/>
      <c r="IUY35" s="300"/>
      <c r="IUZ35" s="300"/>
      <c r="IVA35" s="300"/>
      <c r="IVB35" s="300"/>
      <c r="IVC35" s="300"/>
      <c r="IZE35" s="300"/>
      <c r="IZF35" s="300"/>
      <c r="IZG35" s="300"/>
      <c r="IZH35" s="300"/>
      <c r="IZI35" s="300"/>
      <c r="IZJ35" s="300"/>
      <c r="JDL35" s="300"/>
      <c r="JDM35" s="300"/>
      <c r="JDN35" s="300"/>
      <c r="JDO35" s="300"/>
      <c r="JDP35" s="300"/>
      <c r="JDQ35" s="300"/>
      <c r="JHS35" s="300"/>
      <c r="JHT35" s="300"/>
      <c r="JHU35" s="300"/>
      <c r="JHV35" s="300"/>
      <c r="JHW35" s="300"/>
      <c r="JHX35" s="300"/>
      <c r="JLZ35" s="300"/>
      <c r="JMA35" s="300"/>
      <c r="JMB35" s="300"/>
      <c r="JMC35" s="300"/>
      <c r="JMD35" s="300"/>
      <c r="JME35" s="300"/>
      <c r="JQG35" s="300"/>
      <c r="JQH35" s="300"/>
      <c r="JQI35" s="300"/>
      <c r="JQJ35" s="300"/>
      <c r="JQK35" s="300"/>
      <c r="JQL35" s="300"/>
      <c r="JUN35" s="300"/>
      <c r="JUO35" s="300"/>
      <c r="JUP35" s="300"/>
      <c r="JUQ35" s="300"/>
      <c r="JUR35" s="300"/>
      <c r="JUS35" s="300"/>
      <c r="JYU35" s="300"/>
      <c r="JYV35" s="300"/>
      <c r="JYW35" s="300"/>
      <c r="JYX35" s="300"/>
      <c r="JYY35" s="300"/>
      <c r="JYZ35" s="300"/>
      <c r="KDB35" s="300"/>
      <c r="KDC35" s="300"/>
      <c r="KDD35" s="300"/>
      <c r="KDE35" s="300"/>
      <c r="KDF35" s="300"/>
      <c r="KDG35" s="300"/>
      <c r="KHI35" s="300"/>
      <c r="KHJ35" s="300"/>
      <c r="KHK35" s="300"/>
      <c r="KHL35" s="300"/>
      <c r="KHM35" s="300"/>
      <c r="KHN35" s="300"/>
      <c r="KLP35" s="300"/>
      <c r="KLQ35" s="300"/>
      <c r="KLR35" s="300"/>
      <c r="KLS35" s="300"/>
      <c r="KLT35" s="300"/>
      <c r="KLU35" s="300"/>
      <c r="KPW35" s="300"/>
      <c r="KPX35" s="300"/>
      <c r="KPY35" s="300"/>
      <c r="KPZ35" s="300"/>
      <c r="KQA35" s="300"/>
      <c r="KQB35" s="300"/>
      <c r="KUD35" s="300"/>
      <c r="KUE35" s="300"/>
      <c r="KUF35" s="300"/>
      <c r="KUG35" s="300"/>
      <c r="KUH35" s="300"/>
      <c r="KUI35" s="300"/>
      <c r="KYK35" s="300"/>
      <c r="KYL35" s="300"/>
      <c r="KYM35" s="300"/>
      <c r="KYN35" s="300"/>
      <c r="KYO35" s="300"/>
      <c r="KYP35" s="300"/>
      <c r="LCR35" s="300"/>
      <c r="LCS35" s="300"/>
      <c r="LCT35" s="300"/>
      <c r="LCU35" s="300"/>
      <c r="LCV35" s="300"/>
      <c r="LCW35" s="300"/>
      <c r="LGY35" s="300"/>
      <c r="LGZ35" s="300"/>
      <c r="LHA35" s="300"/>
      <c r="LHB35" s="300"/>
      <c r="LHC35" s="300"/>
      <c r="LHD35" s="300"/>
      <c r="LLF35" s="300"/>
      <c r="LLG35" s="300"/>
      <c r="LLH35" s="300"/>
      <c r="LLI35" s="300"/>
      <c r="LLJ35" s="300"/>
      <c r="LLK35" s="300"/>
      <c r="LPM35" s="300"/>
      <c r="LPN35" s="300"/>
      <c r="LPO35" s="300"/>
      <c r="LPP35" s="300"/>
      <c r="LPQ35" s="300"/>
      <c r="LPR35" s="300"/>
      <c r="LTT35" s="300"/>
      <c r="LTU35" s="300"/>
      <c r="LTV35" s="300"/>
      <c r="LTW35" s="300"/>
      <c r="LTX35" s="300"/>
      <c r="LTY35" s="300"/>
      <c r="LYA35" s="300"/>
      <c r="LYB35" s="300"/>
      <c r="LYC35" s="300"/>
      <c r="LYD35" s="300"/>
      <c r="LYE35" s="300"/>
      <c r="LYF35" s="300"/>
      <c r="MCH35" s="300"/>
      <c r="MCI35" s="300"/>
      <c r="MCJ35" s="300"/>
      <c r="MCK35" s="300"/>
      <c r="MCL35" s="300"/>
      <c r="MCM35" s="300"/>
      <c r="MGO35" s="300"/>
      <c r="MGP35" s="300"/>
      <c r="MGQ35" s="300"/>
      <c r="MGR35" s="300"/>
      <c r="MGS35" s="300"/>
      <c r="MGT35" s="300"/>
      <c r="MKV35" s="300"/>
      <c r="MKW35" s="300"/>
      <c r="MKX35" s="300"/>
      <c r="MKY35" s="300"/>
      <c r="MKZ35" s="300"/>
      <c r="MLA35" s="300"/>
      <c r="MPC35" s="300"/>
      <c r="MPD35" s="300"/>
      <c r="MPE35" s="300"/>
      <c r="MPF35" s="300"/>
      <c r="MPG35" s="300"/>
      <c r="MPH35" s="300"/>
      <c r="MTJ35" s="300"/>
      <c r="MTK35" s="300"/>
      <c r="MTL35" s="300"/>
      <c r="MTM35" s="300"/>
      <c r="MTN35" s="300"/>
      <c r="MTO35" s="300"/>
      <c r="MXQ35" s="300"/>
      <c r="MXR35" s="300"/>
      <c r="MXS35" s="300"/>
      <c r="MXT35" s="300"/>
      <c r="MXU35" s="300"/>
      <c r="MXV35" s="300"/>
      <c r="NBX35" s="300"/>
      <c r="NBY35" s="300"/>
      <c r="NBZ35" s="300"/>
      <c r="NCA35" s="300"/>
      <c r="NCB35" s="300"/>
      <c r="NCC35" s="300"/>
      <c r="NGE35" s="300"/>
      <c r="NGF35" s="300"/>
      <c r="NGG35" s="300"/>
      <c r="NGH35" s="300"/>
      <c r="NGI35" s="300"/>
      <c r="NGJ35" s="300"/>
      <c r="NKL35" s="300"/>
      <c r="NKM35" s="300"/>
      <c r="NKN35" s="300"/>
      <c r="NKO35" s="300"/>
      <c r="NKP35" s="300"/>
      <c r="NKQ35" s="300"/>
      <c r="NOS35" s="300"/>
      <c r="NOT35" s="300"/>
      <c r="NOU35" s="300"/>
      <c r="NOV35" s="300"/>
      <c r="NOW35" s="300"/>
      <c r="NOX35" s="300"/>
      <c r="NSZ35" s="300"/>
      <c r="NTA35" s="300"/>
      <c r="NTB35" s="300"/>
      <c r="NTC35" s="300"/>
      <c r="NTD35" s="300"/>
      <c r="NTE35" s="300"/>
      <c r="NXG35" s="300"/>
      <c r="NXH35" s="300"/>
      <c r="NXI35" s="300"/>
      <c r="NXJ35" s="300"/>
      <c r="NXK35" s="300"/>
      <c r="NXL35" s="300"/>
      <c r="OBN35" s="300"/>
      <c r="OBO35" s="300"/>
      <c r="OBP35" s="300"/>
      <c r="OBQ35" s="300"/>
      <c r="OBR35" s="300"/>
      <c r="OBS35" s="300"/>
      <c r="OFU35" s="300"/>
      <c r="OFV35" s="300"/>
      <c r="OFW35" s="300"/>
      <c r="OFX35" s="300"/>
      <c r="OFY35" s="300"/>
      <c r="OFZ35" s="300"/>
      <c r="OKB35" s="300"/>
      <c r="OKC35" s="300"/>
      <c r="OKD35" s="300"/>
      <c r="OKE35" s="300"/>
      <c r="OKF35" s="300"/>
      <c r="OKG35" s="300"/>
      <c r="OOI35" s="300"/>
      <c r="OOJ35" s="300"/>
      <c r="OOK35" s="300"/>
      <c r="OOL35" s="300"/>
      <c r="OOM35" s="300"/>
      <c r="OON35" s="300"/>
      <c r="OSP35" s="300"/>
      <c r="OSQ35" s="300"/>
      <c r="OSR35" s="300"/>
      <c r="OSS35" s="300"/>
      <c r="OST35" s="300"/>
      <c r="OSU35" s="300"/>
      <c r="OWW35" s="300"/>
      <c r="OWX35" s="300"/>
      <c r="OWY35" s="300"/>
      <c r="OWZ35" s="300"/>
      <c r="OXA35" s="300"/>
      <c r="OXB35" s="300"/>
      <c r="PBD35" s="300"/>
      <c r="PBE35" s="300"/>
      <c r="PBF35" s="300"/>
      <c r="PBG35" s="300"/>
      <c r="PBH35" s="300"/>
      <c r="PBI35" s="300"/>
      <c r="PFK35" s="300"/>
      <c r="PFL35" s="300"/>
      <c r="PFM35" s="300"/>
      <c r="PFN35" s="300"/>
      <c r="PFO35" s="300"/>
      <c r="PFP35" s="300"/>
      <c r="PJR35" s="300"/>
      <c r="PJS35" s="300"/>
      <c r="PJT35" s="300"/>
      <c r="PJU35" s="300"/>
      <c r="PJV35" s="300"/>
      <c r="PJW35" s="300"/>
      <c r="PNY35" s="300"/>
      <c r="PNZ35" s="300"/>
      <c r="POA35" s="300"/>
      <c r="POB35" s="300"/>
      <c r="POC35" s="300"/>
      <c r="POD35" s="300"/>
      <c r="PSF35" s="300"/>
      <c r="PSG35" s="300"/>
      <c r="PSH35" s="300"/>
      <c r="PSI35" s="300"/>
      <c r="PSJ35" s="300"/>
      <c r="PSK35" s="300"/>
    </row>
    <row r="36" spans="1:998 1104:1997 2103:2996 3102:3995 4101:5105 5211:6104 6210:7103 7209:8102 8208:9212 9318:10211 10317:11210 11316:11321" x14ac:dyDescent="0.25">
      <c r="CZ36" s="297">
        <v>34</v>
      </c>
      <c r="DA36" s="300" t="str">
        <f>Matches!F41</f>
        <v>Ecuador</v>
      </c>
      <c r="DB36" s="300">
        <f>IF(DA2&lt;&gt;"",IF(AND(Matches!H41&lt;&gt;"",Matches!I41&lt;&gt;""),Matches!H41,0),"")</f>
        <v>0</v>
      </c>
      <c r="DC36" s="300">
        <f>IF(DA2&lt;&gt;"",IF(AND(Matches!H41&lt;&gt;"",Matches!I41&lt;&gt;""),Matches!I41,0),"")</f>
        <v>0</v>
      </c>
      <c r="DD36" s="300" t="str">
        <f>Matches!K41</f>
        <v>Curacao</v>
      </c>
      <c r="DE36" s="300" t="str">
        <f>IF(AND(Matches!H41&lt;&gt;"",Matches!I41&lt;&gt;""),IF(DB36&gt;DC36,"W",IF(DB36=DC36,"D","L")),"")</f>
        <v/>
      </c>
      <c r="DF36" s="300" t="str">
        <f t="shared" si="0"/>
        <v/>
      </c>
      <c r="HH36" s="300"/>
      <c r="HI36" s="300"/>
      <c r="HJ36" s="300"/>
      <c r="HK36" s="300"/>
      <c r="HL36" s="300"/>
      <c r="HM36" s="300"/>
      <c r="LO36" s="300"/>
      <c r="LP36" s="300"/>
      <c r="LQ36" s="300"/>
      <c r="LR36" s="300"/>
      <c r="LS36" s="300"/>
      <c r="LT36" s="300"/>
      <c r="PV36" s="300"/>
      <c r="PW36" s="300"/>
      <c r="PX36" s="300"/>
      <c r="PY36" s="300"/>
      <c r="PZ36" s="300"/>
      <c r="QA36" s="300"/>
      <c r="UC36" s="300"/>
      <c r="UD36" s="300"/>
      <c r="UE36" s="300"/>
      <c r="UF36" s="300"/>
      <c r="UG36" s="300"/>
      <c r="UH36" s="300"/>
      <c r="YJ36" s="300"/>
      <c r="YK36" s="300"/>
      <c r="YL36" s="300"/>
      <c r="YM36" s="300"/>
      <c r="YN36" s="300"/>
      <c r="YO36" s="300"/>
      <c r="ACQ36" s="300"/>
      <c r="ACR36" s="300"/>
      <c r="ACS36" s="300"/>
      <c r="ACT36" s="300"/>
      <c r="ACU36" s="300"/>
      <c r="ACV36" s="300"/>
      <c r="AGX36" s="300"/>
      <c r="AGY36" s="300"/>
      <c r="AGZ36" s="300"/>
      <c r="AHA36" s="300"/>
      <c r="AHB36" s="300"/>
      <c r="AHC36" s="300"/>
      <c r="ALE36" s="300"/>
      <c r="ALF36" s="300"/>
      <c r="ALG36" s="300"/>
      <c r="ALH36" s="300"/>
      <c r="ALI36" s="300"/>
      <c r="ALJ36" s="300"/>
      <c r="APL36" s="300"/>
      <c r="APM36" s="300"/>
      <c r="APN36" s="300"/>
      <c r="APO36" s="300"/>
      <c r="APP36" s="300"/>
      <c r="APQ36" s="300"/>
      <c r="ATS36" s="300"/>
      <c r="ATT36" s="300"/>
      <c r="ATU36" s="300"/>
      <c r="ATV36" s="300"/>
      <c r="ATW36" s="300"/>
      <c r="ATX36" s="300"/>
      <c r="AXZ36" s="300"/>
      <c r="AYA36" s="300"/>
      <c r="AYB36" s="300"/>
      <c r="AYC36" s="300"/>
      <c r="AYD36" s="300"/>
      <c r="AYE36" s="300"/>
      <c r="BCG36" s="300"/>
      <c r="BCH36" s="300"/>
      <c r="BCI36" s="300"/>
      <c r="BCJ36" s="300"/>
      <c r="BCK36" s="300"/>
      <c r="BCL36" s="300"/>
      <c r="BGN36" s="300"/>
      <c r="BGO36" s="300"/>
      <c r="BGP36" s="300"/>
      <c r="BGQ36" s="300"/>
      <c r="BGR36" s="300"/>
      <c r="BGS36" s="300"/>
      <c r="BKU36" s="300"/>
      <c r="BKV36" s="300"/>
      <c r="BKW36" s="300"/>
      <c r="BKX36" s="300"/>
      <c r="BKY36" s="300"/>
      <c r="BKZ36" s="300"/>
      <c r="BPB36" s="300"/>
      <c r="BPC36" s="300"/>
      <c r="BPD36" s="300"/>
      <c r="BPE36" s="300"/>
      <c r="BPF36" s="300"/>
      <c r="BPG36" s="300"/>
      <c r="BTI36" s="300"/>
      <c r="BTJ36" s="300"/>
      <c r="BTK36" s="300"/>
      <c r="BTL36" s="300"/>
      <c r="BTM36" s="300"/>
      <c r="BTN36" s="300"/>
      <c r="BXP36" s="300"/>
      <c r="BXQ36" s="300"/>
      <c r="BXR36" s="300"/>
      <c r="BXS36" s="300"/>
      <c r="BXT36" s="300"/>
      <c r="BXU36" s="300"/>
      <c r="CBW36" s="300"/>
      <c r="CBX36" s="300"/>
      <c r="CBY36" s="300"/>
      <c r="CBZ36" s="300"/>
      <c r="CCA36" s="300"/>
      <c r="CCB36" s="300"/>
      <c r="CGD36" s="300"/>
      <c r="CGE36" s="300"/>
      <c r="CGF36" s="300"/>
      <c r="CGG36" s="300"/>
      <c r="CGH36" s="300"/>
      <c r="CGI36" s="300"/>
      <c r="CKK36" s="300"/>
      <c r="CKL36" s="300"/>
      <c r="CKM36" s="300"/>
      <c r="CKN36" s="300"/>
      <c r="CKO36" s="300"/>
      <c r="CKP36" s="300"/>
      <c r="COR36" s="300"/>
      <c r="COS36" s="300"/>
      <c r="COT36" s="300"/>
      <c r="COU36" s="300"/>
      <c r="COV36" s="300"/>
      <c r="COW36" s="300"/>
      <c r="CSY36" s="300"/>
      <c r="CSZ36" s="300"/>
      <c r="CTA36" s="300"/>
      <c r="CTB36" s="300"/>
      <c r="CTC36" s="300"/>
      <c r="CTD36" s="300"/>
      <c r="CXF36" s="300"/>
      <c r="CXG36" s="300"/>
      <c r="CXH36" s="300"/>
      <c r="CXI36" s="300"/>
      <c r="CXJ36" s="300"/>
      <c r="CXK36" s="300"/>
      <c r="DBM36" s="300"/>
      <c r="DBN36" s="300"/>
      <c r="DBO36" s="300"/>
      <c r="DBP36" s="300"/>
      <c r="DBQ36" s="300"/>
      <c r="DBR36" s="300"/>
      <c r="DFT36" s="300"/>
      <c r="DFU36" s="300"/>
      <c r="DFV36" s="300"/>
      <c r="DFW36" s="300"/>
      <c r="DFX36" s="300"/>
      <c r="DFY36" s="300"/>
      <c r="DKA36" s="300"/>
      <c r="DKB36" s="300"/>
      <c r="DKC36" s="300"/>
      <c r="DKD36" s="300"/>
      <c r="DKE36" s="300"/>
      <c r="DKF36" s="300"/>
      <c r="DOH36" s="300"/>
      <c r="DOI36" s="300"/>
      <c r="DOJ36" s="300"/>
      <c r="DOK36" s="300"/>
      <c r="DOL36" s="300"/>
      <c r="DOM36" s="300"/>
      <c r="DSO36" s="300"/>
      <c r="DSP36" s="300"/>
      <c r="DSQ36" s="300"/>
      <c r="DSR36" s="300"/>
      <c r="DSS36" s="300"/>
      <c r="DST36" s="300"/>
      <c r="DWV36" s="300"/>
      <c r="DWW36" s="300"/>
      <c r="DWX36" s="300"/>
      <c r="DWY36" s="300"/>
      <c r="DWZ36" s="300"/>
      <c r="DXA36" s="300"/>
      <c r="EBC36" s="300"/>
      <c r="EBD36" s="300"/>
      <c r="EBE36" s="300"/>
      <c r="EBF36" s="300"/>
      <c r="EBG36" s="300"/>
      <c r="EBH36" s="300"/>
      <c r="EFJ36" s="300"/>
      <c r="EFK36" s="300"/>
      <c r="EFL36" s="300"/>
      <c r="EFM36" s="300"/>
      <c r="EFN36" s="300"/>
      <c r="EFO36" s="300"/>
      <c r="EJQ36" s="300"/>
      <c r="EJR36" s="300"/>
      <c r="EJS36" s="300"/>
      <c r="EJT36" s="300"/>
      <c r="EJU36" s="300"/>
      <c r="EJV36" s="300"/>
      <c r="ENX36" s="300"/>
      <c r="ENY36" s="300"/>
      <c r="ENZ36" s="300"/>
      <c r="EOA36" s="300"/>
      <c r="EOB36" s="300"/>
      <c r="EOC36" s="300"/>
      <c r="ESE36" s="300"/>
      <c r="ESF36" s="300"/>
      <c r="ESG36" s="300"/>
      <c r="ESH36" s="300"/>
      <c r="ESI36" s="300"/>
      <c r="ESJ36" s="300"/>
      <c r="EWL36" s="300"/>
      <c r="EWM36" s="300"/>
      <c r="EWN36" s="300"/>
      <c r="EWO36" s="300"/>
      <c r="EWP36" s="300"/>
      <c r="EWQ36" s="300"/>
      <c r="FAS36" s="300"/>
      <c r="FAT36" s="300"/>
      <c r="FAU36" s="300"/>
      <c r="FAV36" s="300"/>
      <c r="FAW36" s="300"/>
      <c r="FAX36" s="300"/>
      <c r="FEZ36" s="300"/>
      <c r="FFA36" s="300"/>
      <c r="FFB36" s="300"/>
      <c r="FFC36" s="300"/>
      <c r="FFD36" s="300"/>
      <c r="FFE36" s="300"/>
      <c r="FJG36" s="300"/>
      <c r="FJH36" s="300"/>
      <c r="FJI36" s="300"/>
      <c r="FJJ36" s="300"/>
      <c r="FJK36" s="300"/>
      <c r="FJL36" s="300"/>
      <c r="FNN36" s="300"/>
      <c r="FNO36" s="300"/>
      <c r="FNP36" s="300"/>
      <c r="FNQ36" s="300"/>
      <c r="FNR36" s="300"/>
      <c r="FNS36" s="300"/>
      <c r="FRU36" s="300"/>
      <c r="FRV36" s="300"/>
      <c r="FRW36" s="300"/>
      <c r="FRX36" s="300"/>
      <c r="FRY36" s="300"/>
      <c r="FRZ36" s="300"/>
      <c r="FWB36" s="300"/>
      <c r="FWC36" s="300"/>
      <c r="FWD36" s="300"/>
      <c r="FWE36" s="300"/>
      <c r="FWF36" s="300"/>
      <c r="FWG36" s="300"/>
      <c r="GAI36" s="300"/>
      <c r="GAJ36" s="300"/>
      <c r="GAK36" s="300"/>
      <c r="GAL36" s="300"/>
      <c r="GAM36" s="300"/>
      <c r="GAN36" s="300"/>
      <c r="GEP36" s="300"/>
      <c r="GEQ36" s="300"/>
      <c r="GER36" s="300"/>
      <c r="GES36" s="300"/>
      <c r="GET36" s="300"/>
      <c r="GEU36" s="300"/>
      <c r="GIW36" s="300"/>
      <c r="GIX36" s="300"/>
      <c r="GIY36" s="300"/>
      <c r="GIZ36" s="300"/>
      <c r="GJA36" s="300"/>
      <c r="GJB36" s="300"/>
      <c r="GND36" s="300"/>
      <c r="GNE36" s="300"/>
      <c r="GNF36" s="300"/>
      <c r="GNG36" s="300"/>
      <c r="GNH36" s="300"/>
      <c r="GNI36" s="300"/>
      <c r="GRK36" s="300"/>
      <c r="GRL36" s="300"/>
      <c r="GRM36" s="300"/>
      <c r="GRN36" s="300"/>
      <c r="GRO36" s="300"/>
      <c r="GRP36" s="300"/>
      <c r="GVR36" s="300"/>
      <c r="GVS36" s="300"/>
      <c r="GVT36" s="300"/>
      <c r="GVU36" s="300"/>
      <c r="GVV36" s="300"/>
      <c r="GVW36" s="300"/>
      <c r="GZY36" s="300"/>
      <c r="GZZ36" s="300"/>
      <c r="HAA36" s="300"/>
      <c r="HAB36" s="300"/>
      <c r="HAC36" s="300"/>
      <c r="HAD36" s="300"/>
      <c r="HEF36" s="300"/>
      <c r="HEG36" s="300"/>
      <c r="HEH36" s="300"/>
      <c r="HEI36" s="300"/>
      <c r="HEJ36" s="300"/>
      <c r="HEK36" s="300"/>
      <c r="HIM36" s="300"/>
      <c r="HIN36" s="300"/>
      <c r="HIO36" s="300"/>
      <c r="HIP36" s="300"/>
      <c r="HIQ36" s="300"/>
      <c r="HIR36" s="300"/>
      <c r="HMT36" s="300"/>
      <c r="HMU36" s="300"/>
      <c r="HMV36" s="300"/>
      <c r="HMW36" s="300"/>
      <c r="HMX36" s="300"/>
      <c r="HMY36" s="300"/>
      <c r="HRA36" s="300"/>
      <c r="HRB36" s="300"/>
      <c r="HRC36" s="300"/>
      <c r="HRD36" s="300"/>
      <c r="HRE36" s="300"/>
      <c r="HRF36" s="300"/>
      <c r="HVH36" s="300"/>
      <c r="HVI36" s="300"/>
      <c r="HVJ36" s="300"/>
      <c r="HVK36" s="300"/>
      <c r="HVL36" s="300"/>
      <c r="HVM36" s="300"/>
      <c r="HZO36" s="300"/>
      <c r="HZP36" s="300"/>
      <c r="HZQ36" s="300"/>
      <c r="HZR36" s="300"/>
      <c r="HZS36" s="300"/>
      <c r="HZT36" s="300"/>
      <c r="IDV36" s="300"/>
      <c r="IDW36" s="300"/>
      <c r="IDX36" s="300"/>
      <c r="IDY36" s="300"/>
      <c r="IDZ36" s="300"/>
      <c r="IEA36" s="300"/>
      <c r="IIC36" s="300"/>
      <c r="IID36" s="300"/>
      <c r="IIE36" s="300"/>
      <c r="IIF36" s="300"/>
      <c r="IIG36" s="300"/>
      <c r="IIH36" s="300"/>
      <c r="IMJ36" s="300"/>
      <c r="IMK36" s="300"/>
      <c r="IML36" s="300"/>
      <c r="IMM36" s="300"/>
      <c r="IMN36" s="300"/>
      <c r="IMO36" s="300"/>
      <c r="IQQ36" s="300"/>
      <c r="IQR36" s="300"/>
      <c r="IQS36" s="300"/>
      <c r="IQT36" s="300"/>
      <c r="IQU36" s="300"/>
      <c r="IQV36" s="300"/>
      <c r="IUX36" s="300"/>
      <c r="IUY36" s="300"/>
      <c r="IUZ36" s="300"/>
      <c r="IVA36" s="300"/>
      <c r="IVB36" s="300"/>
      <c r="IVC36" s="300"/>
      <c r="IZE36" s="300"/>
      <c r="IZF36" s="300"/>
      <c r="IZG36" s="300"/>
      <c r="IZH36" s="300"/>
      <c r="IZI36" s="300"/>
      <c r="IZJ36" s="300"/>
      <c r="JDL36" s="300"/>
      <c r="JDM36" s="300"/>
      <c r="JDN36" s="300"/>
      <c r="JDO36" s="300"/>
      <c r="JDP36" s="300"/>
      <c r="JDQ36" s="300"/>
      <c r="JHS36" s="300"/>
      <c r="JHT36" s="300"/>
      <c r="JHU36" s="300"/>
      <c r="JHV36" s="300"/>
      <c r="JHW36" s="300"/>
      <c r="JHX36" s="300"/>
      <c r="JLZ36" s="300"/>
      <c r="JMA36" s="300"/>
      <c r="JMB36" s="300"/>
      <c r="JMC36" s="300"/>
      <c r="JMD36" s="300"/>
      <c r="JME36" s="300"/>
      <c r="JQG36" s="300"/>
      <c r="JQH36" s="300"/>
      <c r="JQI36" s="300"/>
      <c r="JQJ36" s="300"/>
      <c r="JQK36" s="300"/>
      <c r="JQL36" s="300"/>
      <c r="JUN36" s="300"/>
      <c r="JUO36" s="300"/>
      <c r="JUP36" s="300"/>
      <c r="JUQ36" s="300"/>
      <c r="JUR36" s="300"/>
      <c r="JUS36" s="300"/>
      <c r="JYU36" s="300"/>
      <c r="JYV36" s="300"/>
      <c r="JYW36" s="300"/>
      <c r="JYX36" s="300"/>
      <c r="JYY36" s="300"/>
      <c r="JYZ36" s="300"/>
      <c r="KDB36" s="300"/>
      <c r="KDC36" s="300"/>
      <c r="KDD36" s="300"/>
      <c r="KDE36" s="300"/>
      <c r="KDF36" s="300"/>
      <c r="KDG36" s="300"/>
      <c r="KHI36" s="300"/>
      <c r="KHJ36" s="300"/>
      <c r="KHK36" s="300"/>
      <c r="KHL36" s="300"/>
      <c r="KHM36" s="300"/>
      <c r="KHN36" s="300"/>
      <c r="KLP36" s="300"/>
      <c r="KLQ36" s="300"/>
      <c r="KLR36" s="300"/>
      <c r="KLS36" s="300"/>
      <c r="KLT36" s="300"/>
      <c r="KLU36" s="300"/>
      <c r="KPW36" s="300"/>
      <c r="KPX36" s="300"/>
      <c r="KPY36" s="300"/>
      <c r="KPZ36" s="300"/>
      <c r="KQA36" s="300"/>
      <c r="KQB36" s="300"/>
      <c r="KUD36" s="300"/>
      <c r="KUE36" s="300"/>
      <c r="KUF36" s="300"/>
      <c r="KUG36" s="300"/>
      <c r="KUH36" s="300"/>
      <c r="KUI36" s="300"/>
      <c r="KYK36" s="300"/>
      <c r="KYL36" s="300"/>
      <c r="KYM36" s="300"/>
      <c r="KYN36" s="300"/>
      <c r="KYO36" s="300"/>
      <c r="KYP36" s="300"/>
      <c r="LCR36" s="300"/>
      <c r="LCS36" s="300"/>
      <c r="LCT36" s="300"/>
      <c r="LCU36" s="300"/>
      <c r="LCV36" s="300"/>
      <c r="LCW36" s="300"/>
      <c r="LGY36" s="300"/>
      <c r="LGZ36" s="300"/>
      <c r="LHA36" s="300"/>
      <c r="LHB36" s="300"/>
      <c r="LHC36" s="300"/>
      <c r="LHD36" s="300"/>
      <c r="LLF36" s="300"/>
      <c r="LLG36" s="300"/>
      <c r="LLH36" s="300"/>
      <c r="LLI36" s="300"/>
      <c r="LLJ36" s="300"/>
      <c r="LLK36" s="300"/>
      <c r="LPM36" s="300"/>
      <c r="LPN36" s="300"/>
      <c r="LPO36" s="300"/>
      <c r="LPP36" s="300"/>
      <c r="LPQ36" s="300"/>
      <c r="LPR36" s="300"/>
      <c r="LTT36" s="300"/>
      <c r="LTU36" s="300"/>
      <c r="LTV36" s="300"/>
      <c r="LTW36" s="300"/>
      <c r="LTX36" s="300"/>
      <c r="LTY36" s="300"/>
      <c r="LYA36" s="300"/>
      <c r="LYB36" s="300"/>
      <c r="LYC36" s="300"/>
      <c r="LYD36" s="300"/>
      <c r="LYE36" s="300"/>
      <c r="LYF36" s="300"/>
      <c r="MCH36" s="300"/>
      <c r="MCI36" s="300"/>
      <c r="MCJ36" s="300"/>
      <c r="MCK36" s="300"/>
      <c r="MCL36" s="300"/>
      <c r="MCM36" s="300"/>
      <c r="MGO36" s="300"/>
      <c r="MGP36" s="300"/>
      <c r="MGQ36" s="300"/>
      <c r="MGR36" s="300"/>
      <c r="MGS36" s="300"/>
      <c r="MGT36" s="300"/>
      <c r="MKV36" s="300"/>
      <c r="MKW36" s="300"/>
      <c r="MKX36" s="300"/>
      <c r="MKY36" s="300"/>
      <c r="MKZ36" s="300"/>
      <c r="MLA36" s="300"/>
      <c r="MPC36" s="300"/>
      <c r="MPD36" s="300"/>
      <c r="MPE36" s="300"/>
      <c r="MPF36" s="300"/>
      <c r="MPG36" s="300"/>
      <c r="MPH36" s="300"/>
      <c r="MTJ36" s="300"/>
      <c r="MTK36" s="300"/>
      <c r="MTL36" s="300"/>
      <c r="MTM36" s="300"/>
      <c r="MTN36" s="300"/>
      <c r="MTO36" s="300"/>
      <c r="MXQ36" s="300"/>
      <c r="MXR36" s="300"/>
      <c r="MXS36" s="300"/>
      <c r="MXT36" s="300"/>
      <c r="MXU36" s="300"/>
      <c r="MXV36" s="300"/>
      <c r="NBX36" s="300"/>
      <c r="NBY36" s="300"/>
      <c r="NBZ36" s="300"/>
      <c r="NCA36" s="300"/>
      <c r="NCB36" s="300"/>
      <c r="NCC36" s="300"/>
      <c r="NGE36" s="300"/>
      <c r="NGF36" s="300"/>
      <c r="NGG36" s="300"/>
      <c r="NGH36" s="300"/>
      <c r="NGI36" s="300"/>
      <c r="NGJ36" s="300"/>
      <c r="NKL36" s="300"/>
      <c r="NKM36" s="300"/>
      <c r="NKN36" s="300"/>
      <c r="NKO36" s="300"/>
      <c r="NKP36" s="300"/>
      <c r="NKQ36" s="300"/>
      <c r="NOS36" s="300"/>
      <c r="NOT36" s="300"/>
      <c r="NOU36" s="300"/>
      <c r="NOV36" s="300"/>
      <c r="NOW36" s="300"/>
      <c r="NOX36" s="300"/>
      <c r="NSZ36" s="300"/>
      <c r="NTA36" s="300"/>
      <c r="NTB36" s="300"/>
      <c r="NTC36" s="300"/>
      <c r="NTD36" s="300"/>
      <c r="NTE36" s="300"/>
      <c r="NXG36" s="300"/>
      <c r="NXH36" s="300"/>
      <c r="NXI36" s="300"/>
      <c r="NXJ36" s="300"/>
      <c r="NXK36" s="300"/>
      <c r="NXL36" s="300"/>
      <c r="OBN36" s="300"/>
      <c r="OBO36" s="300"/>
      <c r="OBP36" s="300"/>
      <c r="OBQ36" s="300"/>
      <c r="OBR36" s="300"/>
      <c r="OBS36" s="300"/>
      <c r="OFU36" s="300"/>
      <c r="OFV36" s="300"/>
      <c r="OFW36" s="300"/>
      <c r="OFX36" s="300"/>
      <c r="OFY36" s="300"/>
      <c r="OFZ36" s="300"/>
      <c r="OKB36" s="300"/>
      <c r="OKC36" s="300"/>
      <c r="OKD36" s="300"/>
      <c r="OKE36" s="300"/>
      <c r="OKF36" s="300"/>
      <c r="OKG36" s="300"/>
      <c r="OOI36" s="300"/>
      <c r="OOJ36" s="300"/>
      <c r="OOK36" s="300"/>
      <c r="OOL36" s="300"/>
      <c r="OOM36" s="300"/>
      <c r="OON36" s="300"/>
      <c r="OSP36" s="300"/>
      <c r="OSQ36" s="300"/>
      <c r="OSR36" s="300"/>
      <c r="OSS36" s="300"/>
      <c r="OST36" s="300"/>
      <c r="OSU36" s="300"/>
      <c r="OWW36" s="300"/>
      <c r="OWX36" s="300"/>
      <c r="OWY36" s="300"/>
      <c r="OWZ36" s="300"/>
      <c r="OXA36" s="300"/>
      <c r="OXB36" s="300"/>
      <c r="PBD36" s="300"/>
      <c r="PBE36" s="300"/>
      <c r="PBF36" s="300"/>
      <c r="PBG36" s="300"/>
      <c r="PBH36" s="300"/>
      <c r="PBI36" s="300"/>
      <c r="PFK36" s="300"/>
      <c r="PFL36" s="300"/>
      <c r="PFM36" s="300"/>
      <c r="PFN36" s="300"/>
      <c r="PFO36" s="300"/>
      <c r="PFP36" s="300"/>
      <c r="PJR36" s="300"/>
      <c r="PJS36" s="300"/>
      <c r="PJT36" s="300"/>
      <c r="PJU36" s="300"/>
      <c r="PJV36" s="300"/>
      <c r="PJW36" s="300"/>
      <c r="PNY36" s="300"/>
      <c r="PNZ36" s="300"/>
      <c r="POA36" s="300"/>
      <c r="POB36" s="300"/>
      <c r="POC36" s="300"/>
      <c r="POD36" s="300"/>
      <c r="PSF36" s="300"/>
      <c r="PSG36" s="300"/>
      <c r="PSH36" s="300"/>
      <c r="PSI36" s="300"/>
      <c r="PSJ36" s="300"/>
      <c r="PSK36" s="300"/>
    </row>
    <row r="37" spans="1:998 1104:1997 2103:2996 3102:3995 4101:5105 5211:6104 6210:7103 7209:8102 8208:9212 9318:10211 10317:11210 11316:11321" x14ac:dyDescent="0.25">
      <c r="A37" s="302">
        <f>Setup!E26+100</f>
        <v>107</v>
      </c>
      <c r="B37" s="297">
        <f>VLOOKUP(C37,CX37:CY41,2,FALSE)</f>
        <v>1</v>
      </c>
      <c r="C37" s="298" t="str">
        <f>Setup!D26</f>
        <v>Netherlands</v>
      </c>
      <c r="D37" s="297">
        <f>SUMPRODUCT((DA3:DA105=C37)*(DE3:DE105="W"))+SUMPRODUCT((DD3:DD105=C37)*(DF3:DF105="W"))</f>
        <v>0</v>
      </c>
      <c r="E37" s="297">
        <f>SUMPRODUCT((DA3:DA105=C37)*(DE3:DE105="D"))+SUMPRODUCT((DD3:DD105=C37)*(DF3:DF105="D"))</f>
        <v>0</v>
      </c>
      <c r="F37" s="297">
        <f>SUMPRODUCT((DA3:DA105=C37)*(DE3:DE105="L"))+SUMPRODUCT((DD3:DD105=C37)*(DF3:DF105="L"))</f>
        <v>0</v>
      </c>
      <c r="G37" s="297">
        <f>SUMIF(DA3:DA123,C37,DB3:DB123)+SUMIF(DD3:DD123,C37,DC3:DC123)</f>
        <v>0</v>
      </c>
      <c r="H37" s="297">
        <f>SUMIF(DD3:DD123,C37,DB3:DB123)+SUMIF(DA3:DA123,C37,DC3:DC123)</f>
        <v>0</v>
      </c>
      <c r="I37" s="297">
        <f t="shared" ref="I37:I40" si="56">G37-H37+1000</f>
        <v>1000</v>
      </c>
      <c r="J37" s="297">
        <f t="shared" ref="J37:J40" si="57">D37*3+E37*1</f>
        <v>0</v>
      </c>
      <c r="K37" s="297">
        <f>IF(Setup!F26&lt;&gt;"",Setup!F26,-A37)</f>
        <v>-107</v>
      </c>
      <c r="L37" s="297">
        <f>IF(COUNTIF(J37:J41,4)&lt;&gt;4,RANK(J37,J37:J41),J116)</f>
        <v>1</v>
      </c>
      <c r="N37" s="297">
        <f>SUMPRODUCT((L37:L40=L37)*(K37:K40&lt;K37))+L37</f>
        <v>4</v>
      </c>
      <c r="O37" s="298" t="str">
        <f>INDEX(C37:C41,MATCH(1,N37:N41,0),0)</f>
        <v>Tunisia</v>
      </c>
      <c r="P37" s="297">
        <f>INDEX(L37:L41,MATCH(O37,C37:C41,0),0)</f>
        <v>1</v>
      </c>
      <c r="Q37" s="297" t="str">
        <f>IF(P38=1,O37,"")</f>
        <v>Tunisia</v>
      </c>
      <c r="R37" s="297" t="str">
        <f>IF(P39=2,O38,"")</f>
        <v/>
      </c>
      <c r="S37" s="297" t="str">
        <f>IF(P40=3,O39,"")</f>
        <v/>
      </c>
      <c r="T37" s="297" t="str">
        <f>IF(P41=4,O40,"")</f>
        <v/>
      </c>
      <c r="V37" s="297" t="str">
        <f>IF(Q37&lt;&gt;"",Q37,"")</f>
        <v>Tunisia</v>
      </c>
      <c r="W37" s="297">
        <f>SUMPRODUCT((DA3:DA105=V37)*(DD3:DD105=V38)*(DE3:DE105="W"))+SUMPRODUCT((DA3:DA105=V37)*(DD3:DD105=V39)*(DE3:DE105="W"))+SUMPRODUCT((DA3:DA105=V37)*(DD3:DD105=V40)*(DE3:DE105="W"))+SUMPRODUCT((DA3:DA105=V37)*(DD3:DD105=V41)*(DE3:DE105="W"))+SUMPRODUCT((DA3:DA105=V38)*(DD3:DD105=V37)*(DF3:DF105="W"))+SUMPRODUCT((DA3:DA105=V39)*(DD3:DD105=V37)*(DF3:DF105="W"))+SUMPRODUCT((DA3:DA105=V40)*(DD3:DD105=V37)*(DF3:DF105="W"))+SUMPRODUCT((DA3:DA105=V41)*(DD3:DD105=V37)*(DF3:DF105="W"))</f>
        <v>0</v>
      </c>
      <c r="X37" s="297">
        <f>SUMPRODUCT((DA3:DA105=V37)*(DD3:DD105=V38)*(DE3:DE105="D"))+SUMPRODUCT((DA3:DA105=V37)*(DD3:DD105=V39)*(DE3:DE105="D"))+SUMPRODUCT((DA3:DA105=V37)*(DD3:DD105=V40)*(DE3:DE105="D"))+SUMPRODUCT((DA3:DA105=V37)*(DD3:DD105=V41)*(DE3:DE105="D"))+SUMPRODUCT((DA3:DA105=V38)*(DD3:DD105=V37)*(DE3:DE105="D"))+SUMPRODUCT((DA3:DA105=V39)*(DD3:DD105=V37)*(DE3:DE105="D"))+SUMPRODUCT((DA3:DA105=V40)*(DD3:DD105=V37)*(DE3:DE105="D"))+SUMPRODUCT((DA3:DA105=V41)*(DD3:DD105=V37)*(DE3:DE105="D"))</f>
        <v>0</v>
      </c>
      <c r="Y37" s="297">
        <f>SUMPRODUCT((DA3:DA105=V37)*(DD3:DD105=V38)*(DE3:DE105="L"))+SUMPRODUCT((DA3:DA105=V37)*(DD3:DD105=V39)*(DE3:DE105="L"))+SUMPRODUCT((DA3:DA105=V37)*(DD3:DD105=V40)*(DE3:DE105="L"))+SUMPRODUCT((DA3:DA105=V37)*(DD3:DD105=V41)*(DE3:DE105="L"))+SUMPRODUCT((DA3:DA105=V38)*(DD3:DD105=V37)*(DF3:DF105="L"))+SUMPRODUCT((DA3:DA105=V39)*(DD3:DD105=V37)*(DF3:DF105="L"))+SUMPRODUCT((DA3:DA105=V40)*(DD3:DD105=V37)*(DF3:DF105="L"))+SUMPRODUCT((DA3:DA105=V41)*(DD3:DD105=V37)*(DF3:DF105="L"))</f>
        <v>0</v>
      </c>
      <c r="Z37" s="297">
        <f>SUMPRODUCT((DA3:DA105=V37)*(DD3:DD105=V38)*DB3:DB105)+SUMPRODUCT((DA3:DA105=V37)*(DD3:DD105=V39)*DB3:DB105)+SUMPRODUCT((DA3:DA105=V37)*(DD3:DD105=V40)*DB3:DB105)+SUMPRODUCT((DA3:DA105=V37)*(DD3:DD105=V41)*DB3:DB105)+SUMPRODUCT((DA3:DA105=V38)*(DD3:DD105=V37)*DC3:DC105)+SUMPRODUCT((DA3:DA105=V39)*(DD3:DD105=V37)*DC3:DC105)+SUMPRODUCT((DA3:DA105=V40)*(DD3:DD105=V37)*DC3:DC105)+SUMPRODUCT((DA3:DA105=V41)*(DD3:DD105=V37)*DC3:DC105)</f>
        <v>0</v>
      </c>
      <c r="AA37" s="297">
        <f>SUMPRODUCT((DA3:DA105=V37)*(DD3:DD105=V38)*DC3:DC105)+SUMPRODUCT((DA3:DA105=V37)*(DD3:DD105=V39)*DC3:DC105)+SUMPRODUCT((DA3:DA105=V37)*(DD3:DD105=V40)*DC3:DC105)+SUMPRODUCT((DA3:DA105=V37)*(DD3:DD105=V41)*DC3:DC105)+SUMPRODUCT((DA3:DA105=V38)*(DD3:DD105=V37)*DB3:DB105)+SUMPRODUCT((DA3:DA105=V39)*(DD3:DD105=V37)*DB3:DB105)+SUMPRODUCT((DA3:DA105=V40)*(DD3:DD105=V37)*DB3:DB105)+SUMPRODUCT((DA3:DA105=V41)*(DD3:DD105=V37)*DB3:DB105)</f>
        <v>0</v>
      </c>
      <c r="AB37" s="297">
        <f>Z37-AA37+1000</f>
        <v>1000</v>
      </c>
      <c r="AC37" s="297">
        <f t="shared" ref="AC37:AC40" si="58">IF(V37&lt;&gt;"",W37*3+X37*1,"")</f>
        <v>0</v>
      </c>
      <c r="AD37" s="297">
        <f>IF(V37&lt;&gt;"",VLOOKUP(V37,C4:I52,7,FALSE),"")</f>
        <v>1000</v>
      </c>
      <c r="AE37" s="297">
        <f>IF(V37&lt;&gt;"",VLOOKUP(V37,C4:I52,5,FALSE),"")</f>
        <v>0</v>
      </c>
      <c r="AF37" s="297">
        <f>IF(V37&lt;&gt;"",VLOOKUP(V37,C4:K52,9,FALSE),"")</f>
        <v>-147</v>
      </c>
      <c r="AG37" s="297">
        <f t="shared" ref="AG37:AG40" si="59">AC37</f>
        <v>0</v>
      </c>
      <c r="AH37" s="297">
        <f>IF(V37&lt;&gt;"",RANK(AG37,AG37:AG41),"")</f>
        <v>1</v>
      </c>
      <c r="AI37" s="297">
        <f>IF(V37&lt;&gt;"",SUMPRODUCT((AG37:AG41=AG37)*(AB37:AB41&gt;AB37)),"")</f>
        <v>0</v>
      </c>
      <c r="AJ37" s="297">
        <f>IF(V37&lt;&gt;"",SUMPRODUCT((AG37:AG41=AG37)*(AB37:AB41=AB37)*(Z37:Z41&gt;Z37)),"")</f>
        <v>0</v>
      </c>
      <c r="AK37" s="297">
        <f>IF(V37&lt;&gt;"",SUMPRODUCT((AG37:AG41=AG37)*(AB37:AB41=AB37)*(Z37:Z41=Z37)*(AD37:AD41&gt;AD37)),"")</f>
        <v>0</v>
      </c>
      <c r="AL37" s="297">
        <f>IF(V37&lt;&gt;"",SUMPRODUCT((AG37:AG41=AG37)*(AB37:AB41=AB37)*(Z37:Z41=Z37)*(AD37:AD41=AD37)*(AE37:AE41&gt;AE37)),"")</f>
        <v>0</v>
      </c>
      <c r="AM37" s="297">
        <f>IF(V37&lt;&gt;"",SUMPRODUCT((AG37:AG41=AG37)*(AB37:AB41=AB37)*(Z37:Z41=Z37)*(AD37:AD41=AD37)*(AE37:AE41=AE37)*(AF37:AF41&gt;AF37)),"")</f>
        <v>3</v>
      </c>
      <c r="AN37" s="297">
        <f>IF(V37&lt;&gt;"",IF(SUM(X37:X40)=12,SUM(AH37:AM37),IF(AN116&lt;&gt;"",IF(U115=3,AN116,AN116+U115),SUM(AH37:AM37))),"")</f>
        <v>4</v>
      </c>
      <c r="AO37" s="297" t="str">
        <f>IF(V37&lt;&gt;"",INDEX(V37:V41,MATCH(1,AN37:AN41,0),0),"")</f>
        <v>Netherlands</v>
      </c>
      <c r="CX37" s="297" t="str">
        <f>IF(AO37&lt;&gt;"",AO37,O37)</f>
        <v>Netherlands</v>
      </c>
      <c r="CY37" s="297">
        <v>1</v>
      </c>
      <c r="CZ37" s="297">
        <v>35</v>
      </c>
      <c r="DA37" s="300" t="str">
        <f>Matches!F42</f>
        <v>Netherlands</v>
      </c>
      <c r="DB37" s="300">
        <f>IF(DA2&lt;&gt;"",IF(AND(Matches!H42&lt;&gt;"",Matches!I42&lt;&gt;""),Matches!H42,0),"")</f>
        <v>0</v>
      </c>
      <c r="DC37" s="300">
        <f>IF(DA2&lt;&gt;"",IF(AND(Matches!H42&lt;&gt;"",Matches!I42&lt;&gt;""),Matches!I42,0),"")</f>
        <v>0</v>
      </c>
      <c r="DD37" s="300" t="str">
        <f>Matches!K42</f>
        <v>Sweden</v>
      </c>
      <c r="DE37" s="300" t="str">
        <f>IF(AND(Matches!H42&lt;&gt;"",Matches!I42&lt;&gt;""),IF(DB37&gt;DC37,"W",IF(DB37=DC37,"D","L")),"")</f>
        <v/>
      </c>
      <c r="DF37" s="300" t="str">
        <f t="shared" si="0"/>
        <v/>
      </c>
      <c r="HH37" s="300"/>
      <c r="HI37" s="300"/>
      <c r="HJ37" s="300"/>
      <c r="HK37" s="300"/>
      <c r="HL37" s="300"/>
      <c r="HM37" s="300"/>
      <c r="LO37" s="300"/>
      <c r="LP37" s="300"/>
      <c r="LQ37" s="300"/>
      <c r="LR37" s="300"/>
      <c r="LS37" s="300"/>
      <c r="LT37" s="300"/>
      <c r="PV37" s="300"/>
      <c r="PW37" s="300"/>
      <c r="PX37" s="300"/>
      <c r="PY37" s="300"/>
      <c r="PZ37" s="300"/>
      <c r="QA37" s="300"/>
      <c r="UC37" s="300"/>
      <c r="UD37" s="300"/>
      <c r="UE37" s="300"/>
      <c r="UF37" s="300"/>
      <c r="UG37" s="300"/>
      <c r="UH37" s="300"/>
      <c r="YJ37" s="300"/>
      <c r="YK37" s="300"/>
      <c r="YL37" s="300"/>
      <c r="YM37" s="300"/>
      <c r="YN37" s="300"/>
      <c r="YO37" s="300"/>
      <c r="ACQ37" s="300"/>
      <c r="ACR37" s="300"/>
      <c r="ACS37" s="300"/>
      <c r="ACT37" s="300"/>
      <c r="ACU37" s="300"/>
      <c r="ACV37" s="300"/>
      <c r="AGX37" s="300"/>
      <c r="AGY37" s="300"/>
      <c r="AGZ37" s="300"/>
      <c r="AHA37" s="300"/>
      <c r="AHB37" s="300"/>
      <c r="AHC37" s="300"/>
      <c r="ALE37" s="300"/>
      <c r="ALF37" s="300"/>
      <c r="ALG37" s="300"/>
      <c r="ALH37" s="300"/>
      <c r="ALI37" s="300"/>
      <c r="ALJ37" s="300"/>
      <c r="APL37" s="300"/>
      <c r="APM37" s="300"/>
      <c r="APN37" s="300"/>
      <c r="APO37" s="300"/>
      <c r="APP37" s="300"/>
      <c r="APQ37" s="300"/>
      <c r="ATS37" s="300"/>
      <c r="ATT37" s="300"/>
      <c r="ATU37" s="300"/>
      <c r="ATV37" s="300"/>
      <c r="ATW37" s="300"/>
      <c r="ATX37" s="300"/>
      <c r="AXZ37" s="300"/>
      <c r="AYA37" s="300"/>
      <c r="AYB37" s="300"/>
      <c r="AYC37" s="300"/>
      <c r="AYD37" s="300"/>
      <c r="AYE37" s="300"/>
      <c r="BCG37" s="300"/>
      <c r="BCH37" s="300"/>
      <c r="BCI37" s="300"/>
      <c r="BCJ37" s="300"/>
      <c r="BCK37" s="300"/>
      <c r="BCL37" s="300"/>
      <c r="BGN37" s="300"/>
      <c r="BGO37" s="300"/>
      <c r="BGP37" s="300"/>
      <c r="BGQ37" s="300"/>
      <c r="BGR37" s="300"/>
      <c r="BGS37" s="300"/>
      <c r="BKU37" s="300"/>
      <c r="BKV37" s="300"/>
      <c r="BKW37" s="300"/>
      <c r="BKX37" s="300"/>
      <c r="BKY37" s="300"/>
      <c r="BKZ37" s="300"/>
      <c r="BPB37" s="300"/>
      <c r="BPC37" s="300"/>
      <c r="BPD37" s="300"/>
      <c r="BPE37" s="300"/>
      <c r="BPF37" s="300"/>
      <c r="BPG37" s="300"/>
      <c r="BTI37" s="300"/>
      <c r="BTJ37" s="300"/>
      <c r="BTK37" s="300"/>
      <c r="BTL37" s="300"/>
      <c r="BTM37" s="300"/>
      <c r="BTN37" s="300"/>
      <c r="BXP37" s="300"/>
      <c r="BXQ37" s="300"/>
      <c r="BXR37" s="300"/>
      <c r="BXS37" s="300"/>
      <c r="BXT37" s="300"/>
      <c r="BXU37" s="300"/>
      <c r="CBW37" s="300"/>
      <c r="CBX37" s="300"/>
      <c r="CBY37" s="300"/>
      <c r="CBZ37" s="300"/>
      <c r="CCA37" s="300"/>
      <c r="CCB37" s="300"/>
      <c r="CGD37" s="300"/>
      <c r="CGE37" s="300"/>
      <c r="CGF37" s="300"/>
      <c r="CGG37" s="300"/>
      <c r="CGH37" s="300"/>
      <c r="CGI37" s="300"/>
      <c r="CKK37" s="300"/>
      <c r="CKL37" s="300"/>
      <c r="CKM37" s="300"/>
      <c r="CKN37" s="300"/>
      <c r="CKO37" s="300"/>
      <c r="CKP37" s="300"/>
      <c r="COR37" s="300"/>
      <c r="COS37" s="300"/>
      <c r="COT37" s="300"/>
      <c r="COU37" s="300"/>
      <c r="COV37" s="300"/>
      <c r="COW37" s="300"/>
      <c r="CSY37" s="300"/>
      <c r="CSZ37" s="300"/>
      <c r="CTA37" s="300"/>
      <c r="CTB37" s="300"/>
      <c r="CTC37" s="300"/>
      <c r="CTD37" s="300"/>
      <c r="CXF37" s="300"/>
      <c r="CXG37" s="300"/>
      <c r="CXH37" s="300"/>
      <c r="CXI37" s="300"/>
      <c r="CXJ37" s="300"/>
      <c r="CXK37" s="300"/>
      <c r="DBM37" s="300"/>
      <c r="DBN37" s="300"/>
      <c r="DBO37" s="300"/>
      <c r="DBP37" s="300"/>
      <c r="DBQ37" s="300"/>
      <c r="DBR37" s="300"/>
      <c r="DFT37" s="300"/>
      <c r="DFU37" s="300"/>
      <c r="DFV37" s="300"/>
      <c r="DFW37" s="300"/>
      <c r="DFX37" s="300"/>
      <c r="DFY37" s="300"/>
      <c r="DKA37" s="300"/>
      <c r="DKB37" s="300"/>
      <c r="DKC37" s="300"/>
      <c r="DKD37" s="300"/>
      <c r="DKE37" s="300"/>
      <c r="DKF37" s="300"/>
      <c r="DOH37" s="300"/>
      <c r="DOI37" s="300"/>
      <c r="DOJ37" s="300"/>
      <c r="DOK37" s="300"/>
      <c r="DOL37" s="300"/>
      <c r="DOM37" s="300"/>
      <c r="DSO37" s="300"/>
      <c r="DSP37" s="300"/>
      <c r="DSQ37" s="300"/>
      <c r="DSR37" s="300"/>
      <c r="DSS37" s="300"/>
      <c r="DST37" s="300"/>
      <c r="DWV37" s="300"/>
      <c r="DWW37" s="300"/>
      <c r="DWX37" s="300"/>
      <c r="DWY37" s="300"/>
      <c r="DWZ37" s="300"/>
      <c r="DXA37" s="300"/>
      <c r="EBC37" s="300"/>
      <c r="EBD37" s="300"/>
      <c r="EBE37" s="300"/>
      <c r="EBF37" s="300"/>
      <c r="EBG37" s="300"/>
      <c r="EBH37" s="300"/>
      <c r="EFJ37" s="300"/>
      <c r="EFK37" s="300"/>
      <c r="EFL37" s="300"/>
      <c r="EFM37" s="300"/>
      <c r="EFN37" s="300"/>
      <c r="EFO37" s="300"/>
      <c r="EJQ37" s="300"/>
      <c r="EJR37" s="300"/>
      <c r="EJS37" s="300"/>
      <c r="EJT37" s="300"/>
      <c r="EJU37" s="300"/>
      <c r="EJV37" s="300"/>
      <c r="ENX37" s="300"/>
      <c r="ENY37" s="300"/>
      <c r="ENZ37" s="300"/>
      <c r="EOA37" s="300"/>
      <c r="EOB37" s="300"/>
      <c r="EOC37" s="300"/>
      <c r="ESE37" s="300"/>
      <c r="ESF37" s="300"/>
      <c r="ESG37" s="300"/>
      <c r="ESH37" s="300"/>
      <c r="ESI37" s="300"/>
      <c r="ESJ37" s="300"/>
      <c r="EWL37" s="300"/>
      <c r="EWM37" s="300"/>
      <c r="EWN37" s="300"/>
      <c r="EWO37" s="300"/>
      <c r="EWP37" s="300"/>
      <c r="EWQ37" s="300"/>
      <c r="FAS37" s="300"/>
      <c r="FAT37" s="300"/>
      <c r="FAU37" s="300"/>
      <c r="FAV37" s="300"/>
      <c r="FAW37" s="300"/>
      <c r="FAX37" s="300"/>
      <c r="FEZ37" s="300"/>
      <c r="FFA37" s="300"/>
      <c r="FFB37" s="300"/>
      <c r="FFC37" s="300"/>
      <c r="FFD37" s="300"/>
      <c r="FFE37" s="300"/>
      <c r="FJG37" s="300"/>
      <c r="FJH37" s="300"/>
      <c r="FJI37" s="300"/>
      <c r="FJJ37" s="300"/>
      <c r="FJK37" s="300"/>
      <c r="FJL37" s="300"/>
      <c r="FNN37" s="300"/>
      <c r="FNO37" s="300"/>
      <c r="FNP37" s="300"/>
      <c r="FNQ37" s="300"/>
      <c r="FNR37" s="300"/>
      <c r="FNS37" s="300"/>
      <c r="FRU37" s="300"/>
      <c r="FRV37" s="300"/>
      <c r="FRW37" s="300"/>
      <c r="FRX37" s="300"/>
      <c r="FRY37" s="300"/>
      <c r="FRZ37" s="300"/>
      <c r="FWB37" s="300"/>
      <c r="FWC37" s="300"/>
      <c r="FWD37" s="300"/>
      <c r="FWE37" s="300"/>
      <c r="FWF37" s="300"/>
      <c r="FWG37" s="300"/>
      <c r="GAI37" s="300"/>
      <c r="GAJ37" s="300"/>
      <c r="GAK37" s="300"/>
      <c r="GAL37" s="300"/>
      <c r="GAM37" s="300"/>
      <c r="GAN37" s="300"/>
      <c r="GEP37" s="300"/>
      <c r="GEQ37" s="300"/>
      <c r="GER37" s="300"/>
      <c r="GES37" s="300"/>
      <c r="GET37" s="300"/>
      <c r="GEU37" s="300"/>
      <c r="GIW37" s="300"/>
      <c r="GIX37" s="300"/>
      <c r="GIY37" s="300"/>
      <c r="GIZ37" s="300"/>
      <c r="GJA37" s="300"/>
      <c r="GJB37" s="300"/>
      <c r="GND37" s="300"/>
      <c r="GNE37" s="300"/>
      <c r="GNF37" s="300"/>
      <c r="GNG37" s="300"/>
      <c r="GNH37" s="300"/>
      <c r="GNI37" s="300"/>
      <c r="GRK37" s="300"/>
      <c r="GRL37" s="300"/>
      <c r="GRM37" s="300"/>
      <c r="GRN37" s="300"/>
      <c r="GRO37" s="300"/>
      <c r="GRP37" s="300"/>
      <c r="GVR37" s="300"/>
      <c r="GVS37" s="300"/>
      <c r="GVT37" s="300"/>
      <c r="GVU37" s="300"/>
      <c r="GVV37" s="300"/>
      <c r="GVW37" s="300"/>
      <c r="GZY37" s="300"/>
      <c r="GZZ37" s="300"/>
      <c r="HAA37" s="300"/>
      <c r="HAB37" s="300"/>
      <c r="HAC37" s="300"/>
      <c r="HAD37" s="300"/>
      <c r="HEF37" s="300"/>
      <c r="HEG37" s="300"/>
      <c r="HEH37" s="300"/>
      <c r="HEI37" s="300"/>
      <c r="HEJ37" s="300"/>
      <c r="HEK37" s="300"/>
      <c r="HIM37" s="300"/>
      <c r="HIN37" s="300"/>
      <c r="HIO37" s="300"/>
      <c r="HIP37" s="300"/>
      <c r="HIQ37" s="300"/>
      <c r="HIR37" s="300"/>
      <c r="HMT37" s="300"/>
      <c r="HMU37" s="300"/>
      <c r="HMV37" s="300"/>
      <c r="HMW37" s="300"/>
      <c r="HMX37" s="300"/>
      <c r="HMY37" s="300"/>
      <c r="HRA37" s="300"/>
      <c r="HRB37" s="300"/>
      <c r="HRC37" s="300"/>
      <c r="HRD37" s="300"/>
      <c r="HRE37" s="300"/>
      <c r="HRF37" s="300"/>
      <c r="HVH37" s="300"/>
      <c r="HVI37" s="300"/>
      <c r="HVJ37" s="300"/>
      <c r="HVK37" s="300"/>
      <c r="HVL37" s="300"/>
      <c r="HVM37" s="300"/>
      <c r="HZO37" s="300"/>
      <c r="HZP37" s="300"/>
      <c r="HZQ37" s="300"/>
      <c r="HZR37" s="300"/>
      <c r="HZS37" s="300"/>
      <c r="HZT37" s="300"/>
      <c r="IDV37" s="300"/>
      <c r="IDW37" s="300"/>
      <c r="IDX37" s="300"/>
      <c r="IDY37" s="300"/>
      <c r="IDZ37" s="300"/>
      <c r="IEA37" s="300"/>
      <c r="IIC37" s="300"/>
      <c r="IID37" s="300"/>
      <c r="IIE37" s="300"/>
      <c r="IIF37" s="300"/>
      <c r="IIG37" s="300"/>
      <c r="IIH37" s="300"/>
      <c r="IMJ37" s="300"/>
      <c r="IMK37" s="300"/>
      <c r="IML37" s="300"/>
      <c r="IMM37" s="300"/>
      <c r="IMN37" s="300"/>
      <c r="IMO37" s="300"/>
      <c r="IQQ37" s="300"/>
      <c r="IQR37" s="300"/>
      <c r="IQS37" s="300"/>
      <c r="IQT37" s="300"/>
      <c r="IQU37" s="300"/>
      <c r="IQV37" s="300"/>
      <c r="IUX37" s="300"/>
      <c r="IUY37" s="300"/>
      <c r="IUZ37" s="300"/>
      <c r="IVA37" s="300"/>
      <c r="IVB37" s="300"/>
      <c r="IVC37" s="300"/>
      <c r="IZE37" s="300"/>
      <c r="IZF37" s="300"/>
      <c r="IZG37" s="300"/>
      <c r="IZH37" s="300"/>
      <c r="IZI37" s="300"/>
      <c r="IZJ37" s="300"/>
      <c r="JDL37" s="300"/>
      <c r="JDM37" s="300"/>
      <c r="JDN37" s="300"/>
      <c r="JDO37" s="300"/>
      <c r="JDP37" s="300"/>
      <c r="JDQ37" s="300"/>
      <c r="JHS37" s="300"/>
      <c r="JHT37" s="300"/>
      <c r="JHU37" s="300"/>
      <c r="JHV37" s="300"/>
      <c r="JHW37" s="300"/>
      <c r="JHX37" s="300"/>
      <c r="JLZ37" s="300"/>
      <c r="JMA37" s="300"/>
      <c r="JMB37" s="300"/>
      <c r="JMC37" s="300"/>
      <c r="JMD37" s="300"/>
      <c r="JME37" s="300"/>
      <c r="JQG37" s="300"/>
      <c r="JQH37" s="300"/>
      <c r="JQI37" s="300"/>
      <c r="JQJ37" s="300"/>
      <c r="JQK37" s="300"/>
      <c r="JQL37" s="300"/>
      <c r="JUN37" s="300"/>
      <c r="JUO37" s="300"/>
      <c r="JUP37" s="300"/>
      <c r="JUQ37" s="300"/>
      <c r="JUR37" s="300"/>
      <c r="JUS37" s="300"/>
      <c r="JYU37" s="300"/>
      <c r="JYV37" s="300"/>
      <c r="JYW37" s="300"/>
      <c r="JYX37" s="300"/>
      <c r="JYY37" s="300"/>
      <c r="JYZ37" s="300"/>
      <c r="KDB37" s="300"/>
      <c r="KDC37" s="300"/>
      <c r="KDD37" s="300"/>
      <c r="KDE37" s="300"/>
      <c r="KDF37" s="300"/>
      <c r="KDG37" s="300"/>
      <c r="KHI37" s="300"/>
      <c r="KHJ37" s="300"/>
      <c r="KHK37" s="300"/>
      <c r="KHL37" s="300"/>
      <c r="KHM37" s="300"/>
      <c r="KHN37" s="300"/>
      <c r="KLP37" s="300"/>
      <c r="KLQ37" s="300"/>
      <c r="KLR37" s="300"/>
      <c r="KLS37" s="300"/>
      <c r="KLT37" s="300"/>
      <c r="KLU37" s="300"/>
      <c r="KPW37" s="300"/>
      <c r="KPX37" s="300"/>
      <c r="KPY37" s="300"/>
      <c r="KPZ37" s="300"/>
      <c r="KQA37" s="300"/>
      <c r="KQB37" s="300"/>
      <c r="KUD37" s="300"/>
      <c r="KUE37" s="300"/>
      <c r="KUF37" s="300"/>
      <c r="KUG37" s="300"/>
      <c r="KUH37" s="300"/>
      <c r="KUI37" s="300"/>
      <c r="KYK37" s="300"/>
      <c r="KYL37" s="300"/>
      <c r="KYM37" s="300"/>
      <c r="KYN37" s="300"/>
      <c r="KYO37" s="300"/>
      <c r="KYP37" s="300"/>
      <c r="LCR37" s="300"/>
      <c r="LCS37" s="300"/>
      <c r="LCT37" s="300"/>
      <c r="LCU37" s="300"/>
      <c r="LCV37" s="300"/>
      <c r="LCW37" s="300"/>
      <c r="LGY37" s="300"/>
      <c r="LGZ37" s="300"/>
      <c r="LHA37" s="300"/>
      <c r="LHB37" s="300"/>
      <c r="LHC37" s="300"/>
      <c r="LHD37" s="300"/>
      <c r="LLF37" s="300"/>
      <c r="LLG37" s="300"/>
      <c r="LLH37" s="300"/>
      <c r="LLI37" s="300"/>
      <c r="LLJ37" s="300"/>
      <c r="LLK37" s="300"/>
      <c r="LPM37" s="300"/>
      <c r="LPN37" s="300"/>
      <c r="LPO37" s="300"/>
      <c r="LPP37" s="300"/>
      <c r="LPQ37" s="300"/>
      <c r="LPR37" s="300"/>
      <c r="LTT37" s="300"/>
      <c r="LTU37" s="300"/>
      <c r="LTV37" s="300"/>
      <c r="LTW37" s="300"/>
      <c r="LTX37" s="300"/>
      <c r="LTY37" s="300"/>
      <c r="LYA37" s="300"/>
      <c r="LYB37" s="300"/>
      <c r="LYC37" s="300"/>
      <c r="LYD37" s="300"/>
      <c r="LYE37" s="300"/>
      <c r="LYF37" s="300"/>
      <c r="MCH37" s="300"/>
      <c r="MCI37" s="300"/>
      <c r="MCJ37" s="300"/>
      <c r="MCK37" s="300"/>
      <c r="MCL37" s="300"/>
      <c r="MCM37" s="300"/>
      <c r="MGO37" s="300"/>
      <c r="MGP37" s="300"/>
      <c r="MGQ37" s="300"/>
      <c r="MGR37" s="300"/>
      <c r="MGS37" s="300"/>
      <c r="MGT37" s="300"/>
      <c r="MKV37" s="300"/>
      <c r="MKW37" s="300"/>
      <c r="MKX37" s="300"/>
      <c r="MKY37" s="300"/>
      <c r="MKZ37" s="300"/>
      <c r="MLA37" s="300"/>
      <c r="MPC37" s="300"/>
      <c r="MPD37" s="300"/>
      <c r="MPE37" s="300"/>
      <c r="MPF37" s="300"/>
      <c r="MPG37" s="300"/>
      <c r="MPH37" s="300"/>
      <c r="MTJ37" s="300"/>
      <c r="MTK37" s="300"/>
      <c r="MTL37" s="300"/>
      <c r="MTM37" s="300"/>
      <c r="MTN37" s="300"/>
      <c r="MTO37" s="300"/>
      <c r="MXQ37" s="300"/>
      <c r="MXR37" s="300"/>
      <c r="MXS37" s="300"/>
      <c r="MXT37" s="300"/>
      <c r="MXU37" s="300"/>
      <c r="MXV37" s="300"/>
      <c r="NBX37" s="300"/>
      <c r="NBY37" s="300"/>
      <c r="NBZ37" s="300"/>
      <c r="NCA37" s="300"/>
      <c r="NCB37" s="300"/>
      <c r="NCC37" s="300"/>
      <c r="NGE37" s="300"/>
      <c r="NGF37" s="300"/>
      <c r="NGG37" s="300"/>
      <c r="NGH37" s="300"/>
      <c r="NGI37" s="300"/>
      <c r="NGJ37" s="300"/>
      <c r="NKL37" s="300"/>
      <c r="NKM37" s="300"/>
      <c r="NKN37" s="300"/>
      <c r="NKO37" s="300"/>
      <c r="NKP37" s="300"/>
      <c r="NKQ37" s="300"/>
      <c r="NOS37" s="300"/>
      <c r="NOT37" s="300"/>
      <c r="NOU37" s="300"/>
      <c r="NOV37" s="300"/>
      <c r="NOW37" s="300"/>
      <c r="NOX37" s="300"/>
      <c r="NSZ37" s="300"/>
      <c r="NTA37" s="300"/>
      <c r="NTB37" s="300"/>
      <c r="NTC37" s="300"/>
      <c r="NTD37" s="300"/>
      <c r="NTE37" s="300"/>
      <c r="NXG37" s="300"/>
      <c r="NXH37" s="300"/>
      <c r="NXI37" s="300"/>
      <c r="NXJ37" s="300"/>
      <c r="NXK37" s="300"/>
      <c r="NXL37" s="300"/>
      <c r="OBN37" s="300"/>
      <c r="OBO37" s="300"/>
      <c r="OBP37" s="300"/>
      <c r="OBQ37" s="300"/>
      <c r="OBR37" s="300"/>
      <c r="OBS37" s="300"/>
      <c r="OFU37" s="300"/>
      <c r="OFV37" s="300"/>
      <c r="OFW37" s="300"/>
      <c r="OFX37" s="300"/>
      <c r="OFY37" s="300"/>
      <c r="OFZ37" s="300"/>
      <c r="OKB37" s="300"/>
      <c r="OKC37" s="300"/>
      <c r="OKD37" s="300"/>
      <c r="OKE37" s="300"/>
      <c r="OKF37" s="300"/>
      <c r="OKG37" s="300"/>
      <c r="OOI37" s="300"/>
      <c r="OOJ37" s="300"/>
      <c r="OOK37" s="300"/>
      <c r="OOL37" s="300"/>
      <c r="OOM37" s="300"/>
      <c r="OON37" s="300"/>
      <c r="OSP37" s="300"/>
      <c r="OSQ37" s="300"/>
      <c r="OSR37" s="300"/>
      <c r="OSS37" s="300"/>
      <c r="OST37" s="300"/>
      <c r="OSU37" s="300"/>
      <c r="OWW37" s="300"/>
      <c r="OWX37" s="300"/>
      <c r="OWY37" s="300"/>
      <c r="OWZ37" s="300"/>
      <c r="OXA37" s="300"/>
      <c r="OXB37" s="300"/>
      <c r="PBD37" s="300"/>
      <c r="PBE37" s="300"/>
      <c r="PBF37" s="300"/>
      <c r="PBG37" s="300"/>
      <c r="PBH37" s="300"/>
      <c r="PBI37" s="300"/>
      <c r="PFK37" s="300"/>
      <c r="PFL37" s="300"/>
      <c r="PFM37" s="300"/>
      <c r="PFN37" s="300"/>
      <c r="PFO37" s="300"/>
      <c r="PFP37" s="300"/>
      <c r="PJR37" s="300"/>
      <c r="PJS37" s="300"/>
      <c r="PJT37" s="300"/>
      <c r="PJU37" s="300"/>
      <c r="PJV37" s="300"/>
      <c r="PJW37" s="300"/>
      <c r="PNY37" s="300"/>
      <c r="PNZ37" s="300"/>
      <c r="POA37" s="300"/>
      <c r="POB37" s="300"/>
      <c r="POC37" s="300"/>
      <c r="POD37" s="300"/>
      <c r="PSF37" s="300"/>
      <c r="PSG37" s="300"/>
      <c r="PSH37" s="300"/>
      <c r="PSI37" s="300"/>
      <c r="PSJ37" s="300"/>
      <c r="PSK37" s="300"/>
    </row>
    <row r="38" spans="1:998 1104:1997 2103:2996 3102:3995 4101:5105 5211:6104 6210:7103 7209:8102 8208:9212 9318:10211 10317:11210 11316:11321" x14ac:dyDescent="0.25">
      <c r="A38" s="302">
        <f>Setup!E27+100</f>
        <v>119</v>
      </c>
      <c r="B38" s="297">
        <f>VLOOKUP(C38,CX37:CY41,2,FALSE)</f>
        <v>2</v>
      </c>
      <c r="C38" s="298" t="str">
        <f>Setup!D27</f>
        <v>Japan</v>
      </c>
      <c r="D38" s="297">
        <f>SUMPRODUCT((DA3:DA105=C38)*(DE3:DE105="W"))+SUMPRODUCT((DD3:DD105=C38)*(DF3:DF105="W"))</f>
        <v>0</v>
      </c>
      <c r="E38" s="297">
        <f>SUMPRODUCT((DA3:DA105=C38)*(DE3:DE105="D"))+SUMPRODUCT((DD3:DD105=C38)*(DF3:DF105="D"))</f>
        <v>0</v>
      </c>
      <c r="F38" s="297">
        <f>SUMPRODUCT((DA3:DA105=C38)*(DE3:DE105="L"))+SUMPRODUCT((DD3:DD105=C38)*(DF3:DF105="L"))</f>
        <v>0</v>
      </c>
      <c r="G38" s="297">
        <f>SUMIF(DA3:DA123,C38,DB3:DB123)+SUMIF(DD3:DD123,C38,DC3:DC123)</f>
        <v>0</v>
      </c>
      <c r="H38" s="297">
        <f>SUMIF(DD3:DD123,C38,DB3:DB123)+SUMIF(DA3:DA123,C38,DC3:DC123)</f>
        <v>0</v>
      </c>
      <c r="I38" s="297">
        <f t="shared" si="56"/>
        <v>1000</v>
      </c>
      <c r="J38" s="297">
        <f t="shared" si="57"/>
        <v>0</v>
      </c>
      <c r="K38" s="297">
        <f>IF(Setup!F27&lt;&gt;"",Setup!F27,-A38)</f>
        <v>-119</v>
      </c>
      <c r="L38" s="297">
        <f>IF(COUNTIF(J37:J41,4)&lt;&gt;4,RANK(J38,J37:J41),J117)</f>
        <v>1</v>
      </c>
      <c r="N38" s="297">
        <f>SUMPRODUCT((L37:L40=L38)*(K37:K40&lt;K38))+L38</f>
        <v>3</v>
      </c>
      <c r="O38" s="298" t="str">
        <f>INDEX(C37:C41,MATCH(2,N37:N41,0),0)</f>
        <v>Sweden</v>
      </c>
      <c r="P38" s="297">
        <f>INDEX(L37:L41,MATCH(O38,C37:C41,0),0)</f>
        <v>1</v>
      </c>
      <c r="Q38" s="297" t="str">
        <f>IF(Q37&lt;&gt;"",O38,"")</f>
        <v>Sweden</v>
      </c>
      <c r="R38" s="297" t="str">
        <f>IF(R37&lt;&gt;"",O39,"")</f>
        <v/>
      </c>
      <c r="S38" s="297" t="str">
        <f>IF(S37&lt;&gt;"",O40,"")</f>
        <v/>
      </c>
      <c r="T38" s="297" t="str">
        <f>IF(T37&lt;&gt;"",O41,"")</f>
        <v/>
      </c>
      <c r="V38" s="297" t="str">
        <f t="shared" ref="V38:V40" si="60">IF(Q38&lt;&gt;"",Q38,"")</f>
        <v>Sweden</v>
      </c>
      <c r="W38" s="297">
        <f>SUMPRODUCT((DA3:DA105=V38)*(DD3:DD105=V39)*(DE3:DE105="W"))+SUMPRODUCT((DA3:DA105=V38)*(DD3:DD105=V40)*(DE3:DE105="W"))+SUMPRODUCT((DA3:DA105=V38)*(DD3:DD105=V41)*(DE3:DE105="W"))+SUMPRODUCT((DA3:DA105=V38)*(DD3:DD105=V37)*(DE3:DE105="W"))+SUMPRODUCT((DA3:DA105=V39)*(DD3:DD105=V38)*(DF3:DF105="W"))+SUMPRODUCT((DA3:DA105=V40)*(DD3:DD105=V38)*(DF3:DF105="W"))+SUMPRODUCT((DA3:DA105=V41)*(DD3:DD105=V38)*(DF3:DF105="W"))+SUMPRODUCT((DA3:DA105=V37)*(DD3:DD105=V38)*(DF3:DF105="W"))</f>
        <v>0</v>
      </c>
      <c r="X38" s="297">
        <f>SUMPRODUCT((DA3:DA105=V38)*(DD3:DD105=V39)*(DE3:DE105="D"))+SUMPRODUCT((DA3:DA105=V38)*(DD3:DD105=V40)*(DE3:DE105="D"))+SUMPRODUCT((DA3:DA105=V38)*(DD3:DD105=V41)*(DE3:DE105="D"))+SUMPRODUCT((DA3:DA105=V38)*(DD3:DD105=V37)*(DE3:DE105="D"))+SUMPRODUCT((DA3:DA105=V39)*(DD3:DD105=V38)*(DE3:DE105="D"))+SUMPRODUCT((DA3:DA105=V40)*(DD3:DD105=V38)*(DE3:DE105="D"))+SUMPRODUCT((DA3:DA105=V41)*(DD3:DD105=V38)*(DE3:DE105="D"))+SUMPRODUCT((DA3:DA105=V37)*(DD3:DD105=V38)*(DE3:DE105="D"))</f>
        <v>0</v>
      </c>
      <c r="Y38" s="297">
        <f>SUMPRODUCT((DA3:DA105=V38)*(DD3:DD105=V39)*(DE3:DE105="L"))+SUMPRODUCT((DA3:DA105=V38)*(DD3:DD105=V40)*(DE3:DE105="L"))+SUMPRODUCT((DA3:DA105=V38)*(DD3:DD105=V41)*(DE3:DE105="L"))+SUMPRODUCT((DA3:DA105=V38)*(DD3:DD105=V37)*(DE3:DE105="L"))+SUMPRODUCT((DA3:DA105=V39)*(DD3:DD105=V38)*(DF3:DF105="L"))+SUMPRODUCT((DA3:DA105=V40)*(DD3:DD105=V38)*(DF3:DF105="L"))+SUMPRODUCT((DA3:DA105=V41)*(DD3:DD105=V38)*(DF3:DF105="L"))+SUMPRODUCT((DA3:DA105=V37)*(DD3:DD105=V38)*(DF3:DF105="L"))</f>
        <v>0</v>
      </c>
      <c r="Z38" s="297">
        <f>SUMPRODUCT((DA3:DA105=V38)*(DD3:DD105=V39)*DB3:DB105)+SUMPRODUCT((DA3:DA105=V38)*(DD3:DD105=V40)*DB3:DB105)+SUMPRODUCT((DA3:DA105=V38)*(DD3:DD105=V41)*DB3:DB105)+SUMPRODUCT((DA3:DA105=V38)*(DD3:DD105=V37)*DB3:DB105)+SUMPRODUCT((DA3:DA105=V39)*(DD3:DD105=V38)*DC3:DC105)+SUMPRODUCT((DA3:DA105=V40)*(DD3:DD105=V38)*DC3:DC105)+SUMPRODUCT((DA3:DA105=V41)*(DD3:DD105=V38)*DC3:DC105)+SUMPRODUCT((DA3:DA105=V37)*(DD3:DD105=V38)*DC3:DC105)</f>
        <v>0</v>
      </c>
      <c r="AA38" s="297">
        <f>SUMPRODUCT((DA3:DA105=V38)*(DD3:DD105=V39)*DC3:DC105)+SUMPRODUCT((DA3:DA105=V38)*(DD3:DD105=V40)*DC3:DC105)+SUMPRODUCT((DA3:DA105=V38)*(DD3:DD105=V41)*DC3:DC105)+SUMPRODUCT((DA3:DA105=V38)*(DD3:DD105=V37)*DC3:DC105)+SUMPRODUCT((DA3:DA105=V39)*(DD3:DD105=V38)*DB3:DB105)+SUMPRODUCT((DA3:DA105=V40)*(DD3:DD105=V38)*DB3:DB105)+SUMPRODUCT((DA3:DA105=V41)*(DD3:DD105=V38)*DB3:DB105)+SUMPRODUCT((DA3:DA105=V37)*(DD3:DD105=V38)*DB3:DB105)</f>
        <v>0</v>
      </c>
      <c r="AB38" s="297">
        <f>Z38-AA38+1000</f>
        <v>1000</v>
      </c>
      <c r="AC38" s="297">
        <f t="shared" si="58"/>
        <v>0</v>
      </c>
      <c r="AD38" s="297">
        <f>IF(V38&lt;&gt;"",VLOOKUP(V38,C4:I52,7,FALSE),"")</f>
        <v>1000</v>
      </c>
      <c r="AE38" s="297">
        <f>IF(V38&lt;&gt;"",VLOOKUP(V38,C4:I52,5,FALSE),"")</f>
        <v>0</v>
      </c>
      <c r="AF38" s="297">
        <f>IF(V38&lt;&gt;"",VLOOKUP(V38,C4:K52,9,FALSE),"")</f>
        <v>-142</v>
      </c>
      <c r="AG38" s="297">
        <f t="shared" si="59"/>
        <v>0</v>
      </c>
      <c r="AH38" s="297">
        <f>IF(V38&lt;&gt;"",RANK(AG38,AG37:AG41),"")</f>
        <v>1</v>
      </c>
      <c r="AI38" s="297">
        <f>IF(V38&lt;&gt;"",SUMPRODUCT((AG37:AG41=AG38)*(AB37:AB41&gt;AB38)),"")</f>
        <v>0</v>
      </c>
      <c r="AJ38" s="297">
        <f>IF(V38&lt;&gt;"",SUMPRODUCT((AG37:AG41=AG38)*(AB37:AB41=AB38)*(Z37:Z41&gt;Z38)),"")</f>
        <v>0</v>
      </c>
      <c r="AK38" s="297">
        <f>IF(V38&lt;&gt;"",SUMPRODUCT((AG37:AG41=AG38)*(AB37:AB41=AB38)*(Z37:Z41=Z38)*(AD37:AD41&gt;AD38)),"")</f>
        <v>0</v>
      </c>
      <c r="AL38" s="297">
        <f>IF(V38&lt;&gt;"",SUMPRODUCT((AG37:AG41=AG38)*(AB37:AB41=AB38)*(Z37:Z41=Z38)*(AD37:AD41=AD38)*(AE37:AE41&gt;AE38)),"")</f>
        <v>0</v>
      </c>
      <c r="AM38" s="297">
        <f>IF(V38&lt;&gt;"",SUMPRODUCT((AG37:AG41=AG38)*(AB37:AB41=AB38)*(Z37:Z41=Z38)*(AD37:AD41=AD38)*(AE37:AE41=AE38)*(AF37:AF41&gt;AF38)),"")</f>
        <v>2</v>
      </c>
      <c r="AN38" s="297">
        <f>IF(V38&lt;&gt;"",IF(SUM(X37:X40)=12,SUM(AH38:AM38),IF(AN117&lt;&gt;"",IF(U115=3,AN117,AN117+U115),SUM(AH38:AM38))),"")</f>
        <v>3</v>
      </c>
      <c r="AO38" s="297" t="str">
        <f>IF(V38&lt;&gt;"",INDEX(V37:V41,MATCH(2,AN37:AN41,0),0),"")</f>
        <v>Japan</v>
      </c>
      <c r="AP38" s="297" t="str">
        <f>IF(R37&lt;&gt;"",R37,"")</f>
        <v/>
      </c>
      <c r="AQ38" s="297">
        <f>SUMPRODUCT((DA3:DA105=AP38)*(DD3:DD105=AP39)*(DE3:DE105="W"))+SUMPRODUCT((DA3:DA105=AP38)*(DD3:DD105=AP40)*(DE3:DE105="W"))+SUMPRODUCT((DA3:DA105=AP38)*(DD3:DD105=AP41)*(DE3:DE105="W"))+SUMPRODUCT((DA3:DA105=AP39)*(DD3:DD105=AP38)*(DF3:DF105="W"))+SUMPRODUCT((DA3:DA105=AP40)*(DD3:DD105=AP38)*(DF3:DF105="W"))+SUMPRODUCT((DA3:DA105=AP41)*(DD3:DD105=AP38)*(DF3:DF105="W"))</f>
        <v>0</v>
      </c>
      <c r="AR38" s="297">
        <f>SUMPRODUCT((DA3:DA105=AP38)*(DD3:DD105=AP39)*(DE3:DE105="D"))+SUMPRODUCT((DA3:DA105=AP38)*(DD3:DD105=AP40)*(DE3:DE105="D"))+SUMPRODUCT((DA3:DA105=AP38)*(DD3:DD105=AP41)*(DE3:DE105="D"))+SUMPRODUCT((DA3:DA105=AP39)*(DD3:DD105=AP38)*(DE3:DE105="D"))+SUMPRODUCT((DA3:DA105=AP40)*(DD3:DD105=AP38)*(DE3:DE105="D"))+SUMPRODUCT((DA3:DA105=AP41)*(DD3:DD105=AP38)*(DE3:DE105="D"))</f>
        <v>0</v>
      </c>
      <c r="AS38" s="297">
        <f>SUMPRODUCT((DA3:DA105=AP38)*(DD3:DD105=AP39)*(DE3:DE105="L"))+SUMPRODUCT((DA3:DA105=AP38)*(DD3:DD105=AP40)*(DE3:DE105="L"))+SUMPRODUCT((DA3:DA105=AP38)*(DD3:DD105=AP41)*(DE3:DE105="L"))+SUMPRODUCT((DA3:DA105=AP39)*(DD3:DD105=AP38)*(DF3:DF105="L"))+SUMPRODUCT((DA3:DA105=AP40)*(DD3:DD105=AP38)*(DF3:DF105="L"))+SUMPRODUCT((DA3:DA105=AP41)*(DD3:DD105=AP38)*(DF3:DF105="L"))</f>
        <v>0</v>
      </c>
      <c r="AT38" s="297">
        <f>SUMPRODUCT((DA3:DA105=AP38)*(DD3:DD105=AP39)*DB3:DB105)+SUMPRODUCT((DA3:DA105=AP38)*(DD3:DD105=AP40)*DB3:DB105)+SUMPRODUCT((DA3:DA105=AP38)*(DD3:DD105=AP41)*DB3:DB105)+SUMPRODUCT((DA3:DA105=AP38)*(DD3:DD105=AP37)*DB3:DB105)+SUMPRODUCT((DA3:DA105=AP39)*(DD3:DD105=AP38)*DC3:DC105)+SUMPRODUCT((DA3:DA105=AP40)*(DD3:DD105=AP38)*DC3:DC105)+SUMPRODUCT((DA3:DA105=AP41)*(DD3:DD105=AP38)*DC3:DC105)+SUMPRODUCT((DA3:DA105=AP37)*(DD3:DD105=AP38)*DC3:DC105)</f>
        <v>0</v>
      </c>
      <c r="AU38" s="297">
        <f>SUMPRODUCT((DA3:DA105=AP38)*(DD3:DD105=AP39)*DC3:DC105)+SUMPRODUCT((DA3:DA105=AP38)*(DD3:DD105=AP40)*DC3:DC105)+SUMPRODUCT((DA3:DA105=AP38)*(DD3:DD105=AP41)*DC3:DC105)+SUMPRODUCT((DA3:DA105=AP38)*(DD3:DD105=AP37)*DC3:DC105)+SUMPRODUCT((DA3:DA105=AP39)*(DD3:DD105=AP38)*DB3:DB105)+SUMPRODUCT((DA3:DA105=AP40)*(DD3:DD105=AP38)*DB3:DB105)+SUMPRODUCT((DA3:DA105=AP41)*(DD3:DD105=AP38)*DB3:DB105)+SUMPRODUCT((DA3:DA105=AP37)*(DD3:DD105=AP38)*DB3:DB105)</f>
        <v>0</v>
      </c>
      <c r="AV38" s="297">
        <f>AT38-AU38+1000</f>
        <v>1000</v>
      </c>
      <c r="AW38" s="297" t="str">
        <f t="shared" ref="AW38:AW40" si="61">IF(AP38&lt;&gt;"",AQ38*3+AR38*1,"")</f>
        <v/>
      </c>
      <c r="AX38" s="297" t="str">
        <f>IF(AP38&lt;&gt;"",VLOOKUP(AP38,C4:I52,7,FALSE),"")</f>
        <v/>
      </c>
      <c r="AY38" s="297" t="str">
        <f>IF(AP38&lt;&gt;"",VLOOKUP(AP38,C4:I52,5,FALSE),"")</f>
        <v/>
      </c>
      <c r="AZ38" s="297" t="str">
        <f>IF(AP38&lt;&gt;"",VLOOKUP(AP38,C4:K52,9,FALSE),"")</f>
        <v/>
      </c>
      <c r="BA38" s="297" t="str">
        <f t="shared" ref="BA38:BA40" si="62">AW38</f>
        <v/>
      </c>
      <c r="BB38" s="297" t="str">
        <f>IF(AP38&lt;&gt;"",RANK(BA38,BA37:BA40),"")</f>
        <v/>
      </c>
      <c r="BC38" s="297" t="str">
        <f>IF(AP38&lt;&gt;"",SUMPRODUCT((BA37:BA41=BA38)*(AV37:AV41&gt;AV38)),"")</f>
        <v/>
      </c>
      <c r="BD38" s="297" t="str">
        <f>IF(AP38&lt;&gt;"",SUMPRODUCT((BA37:BA41=BA38)*(AV37:AV41=AV38)*(AT37:AT41&gt;AT38)),"")</f>
        <v/>
      </c>
      <c r="BE38" s="297" t="str">
        <f>IF(AP38&lt;&gt;"",SUMPRODUCT((BA37:BA41=BA38)*(AV37:AV41=AV38)*(AT37:AT41=AT38)*(AX37:AX41&gt;AX38)),"")</f>
        <v/>
      </c>
      <c r="BF38" s="297" t="str">
        <f>IF(AP38&lt;&gt;"",SUMPRODUCT((BA37:BA41=BA38)*(AV37:AV41=AV38)*(AT37:AT41=AT38)*(AX37:AX41=AX38)*(AY37:AY41&gt;AY38)),"")</f>
        <v/>
      </c>
      <c r="BG38" s="297" t="str">
        <f>IF(AP38&lt;&gt;"",SUMPRODUCT((BA37:BA41=BA38)*(AV37:AV41=AV38)*(AT37:AT41=AT38)*(AX37:AX41=AX38)*(AY37:AY41=AY38)*(AZ37:AZ41&gt;AZ38)),"")</f>
        <v/>
      </c>
      <c r="BH38" s="297" t="str">
        <f>IF(AP38&lt;&gt;"",IF(BH117&lt;&gt;"",IF(AO115=3,BH117,BH117+AO115),SUM(BB38:BG38)+1),"")</f>
        <v/>
      </c>
      <c r="BI38" s="297" t="str">
        <f>IF(AP38&lt;&gt;"",INDEX(AP38:AP41,MATCH(2,BH38:BH41,0),0),"")</f>
        <v/>
      </c>
      <c r="CX38" s="297" t="str">
        <f>IF(BI38&lt;&gt;"",BI38,IF(AO38&lt;&gt;"",AO38,O38))</f>
        <v>Japan</v>
      </c>
      <c r="CY38" s="297">
        <v>2</v>
      </c>
      <c r="CZ38" s="297">
        <v>36</v>
      </c>
      <c r="DA38" s="300" t="str">
        <f>Matches!F43</f>
        <v>Tunisia</v>
      </c>
      <c r="DB38" s="300">
        <f>IF(DA2&lt;&gt;"",IF(AND(Matches!H43&lt;&gt;"",Matches!I43&lt;&gt;""),Matches!H43,0),"")</f>
        <v>0</v>
      </c>
      <c r="DC38" s="300">
        <f>IF(DA2&lt;&gt;"",IF(AND(Matches!H43&lt;&gt;"",Matches!I43&lt;&gt;""),Matches!I43,0),"")</f>
        <v>0</v>
      </c>
      <c r="DD38" s="300" t="str">
        <f>Matches!K43</f>
        <v>Japan</v>
      </c>
      <c r="DE38" s="300" t="str">
        <f>IF(AND(Matches!H43&lt;&gt;"",Matches!I43&lt;&gt;""),IF(DB38&gt;DC38,"W",IF(DB38=DC38,"D","L")),"")</f>
        <v/>
      </c>
      <c r="DF38" s="300" t="str">
        <f t="shared" si="0"/>
        <v/>
      </c>
      <c r="HH38" s="300"/>
      <c r="HI38" s="300"/>
      <c r="HJ38" s="300"/>
      <c r="HK38" s="300"/>
      <c r="HL38" s="300"/>
      <c r="HM38" s="300"/>
      <c r="LO38" s="300"/>
      <c r="LP38" s="300"/>
      <c r="LQ38" s="300"/>
      <c r="LR38" s="300"/>
      <c r="LS38" s="300"/>
      <c r="LT38" s="300"/>
      <c r="PV38" s="300"/>
      <c r="PW38" s="300"/>
      <c r="PX38" s="300"/>
      <c r="PY38" s="300"/>
      <c r="PZ38" s="300"/>
      <c r="QA38" s="300"/>
      <c r="UC38" s="300"/>
      <c r="UD38" s="300"/>
      <c r="UE38" s="300"/>
      <c r="UF38" s="300"/>
      <c r="UG38" s="300"/>
      <c r="UH38" s="300"/>
      <c r="YJ38" s="300"/>
      <c r="YK38" s="300"/>
      <c r="YL38" s="300"/>
      <c r="YM38" s="300"/>
      <c r="YN38" s="300"/>
      <c r="YO38" s="300"/>
      <c r="ACQ38" s="300"/>
      <c r="ACR38" s="300"/>
      <c r="ACS38" s="300"/>
      <c r="ACT38" s="300"/>
      <c r="ACU38" s="300"/>
      <c r="ACV38" s="300"/>
      <c r="AGX38" s="300"/>
      <c r="AGY38" s="300"/>
      <c r="AGZ38" s="300"/>
      <c r="AHA38" s="300"/>
      <c r="AHB38" s="300"/>
      <c r="AHC38" s="300"/>
      <c r="ALE38" s="300"/>
      <c r="ALF38" s="300"/>
      <c r="ALG38" s="300"/>
      <c r="ALH38" s="300"/>
      <c r="ALI38" s="300"/>
      <c r="ALJ38" s="300"/>
      <c r="APL38" s="300"/>
      <c r="APM38" s="300"/>
      <c r="APN38" s="300"/>
      <c r="APO38" s="300"/>
      <c r="APP38" s="300"/>
      <c r="APQ38" s="300"/>
      <c r="ATS38" s="300"/>
      <c r="ATT38" s="300"/>
      <c r="ATU38" s="300"/>
      <c r="ATV38" s="300"/>
      <c r="ATW38" s="300"/>
      <c r="ATX38" s="300"/>
      <c r="AXZ38" s="300"/>
      <c r="AYA38" s="300"/>
      <c r="AYB38" s="300"/>
      <c r="AYC38" s="300"/>
      <c r="AYD38" s="300"/>
      <c r="AYE38" s="300"/>
      <c r="BCG38" s="300"/>
      <c r="BCH38" s="300"/>
      <c r="BCI38" s="300"/>
      <c r="BCJ38" s="300"/>
      <c r="BCK38" s="300"/>
      <c r="BCL38" s="300"/>
      <c r="BGN38" s="300"/>
      <c r="BGO38" s="300"/>
      <c r="BGP38" s="300"/>
      <c r="BGQ38" s="300"/>
      <c r="BGR38" s="300"/>
      <c r="BGS38" s="300"/>
      <c r="BKU38" s="300"/>
      <c r="BKV38" s="300"/>
      <c r="BKW38" s="300"/>
      <c r="BKX38" s="300"/>
      <c r="BKY38" s="300"/>
      <c r="BKZ38" s="300"/>
      <c r="BPB38" s="300"/>
      <c r="BPC38" s="300"/>
      <c r="BPD38" s="300"/>
      <c r="BPE38" s="300"/>
      <c r="BPF38" s="300"/>
      <c r="BPG38" s="300"/>
      <c r="BTI38" s="300"/>
      <c r="BTJ38" s="300"/>
      <c r="BTK38" s="300"/>
      <c r="BTL38" s="300"/>
      <c r="BTM38" s="300"/>
      <c r="BTN38" s="300"/>
      <c r="BXP38" s="300"/>
      <c r="BXQ38" s="300"/>
      <c r="BXR38" s="300"/>
      <c r="BXS38" s="300"/>
      <c r="BXT38" s="300"/>
      <c r="BXU38" s="300"/>
      <c r="CBW38" s="300"/>
      <c r="CBX38" s="300"/>
      <c r="CBY38" s="300"/>
      <c r="CBZ38" s="300"/>
      <c r="CCA38" s="300"/>
      <c r="CCB38" s="300"/>
      <c r="CGD38" s="300"/>
      <c r="CGE38" s="300"/>
      <c r="CGF38" s="300"/>
      <c r="CGG38" s="300"/>
      <c r="CGH38" s="300"/>
      <c r="CGI38" s="300"/>
      <c r="CKK38" s="300"/>
      <c r="CKL38" s="300"/>
      <c r="CKM38" s="300"/>
      <c r="CKN38" s="300"/>
      <c r="CKO38" s="300"/>
      <c r="CKP38" s="300"/>
      <c r="COR38" s="300"/>
      <c r="COS38" s="300"/>
      <c r="COT38" s="300"/>
      <c r="COU38" s="300"/>
      <c r="COV38" s="300"/>
      <c r="COW38" s="300"/>
      <c r="CSY38" s="300"/>
      <c r="CSZ38" s="300"/>
      <c r="CTA38" s="300"/>
      <c r="CTB38" s="300"/>
      <c r="CTC38" s="300"/>
      <c r="CTD38" s="300"/>
      <c r="CXF38" s="300"/>
      <c r="CXG38" s="300"/>
      <c r="CXH38" s="300"/>
      <c r="CXI38" s="300"/>
      <c r="CXJ38" s="300"/>
      <c r="CXK38" s="300"/>
      <c r="DBM38" s="300"/>
      <c r="DBN38" s="300"/>
      <c r="DBO38" s="300"/>
      <c r="DBP38" s="300"/>
      <c r="DBQ38" s="300"/>
      <c r="DBR38" s="300"/>
      <c r="DFT38" s="300"/>
      <c r="DFU38" s="300"/>
      <c r="DFV38" s="300"/>
      <c r="DFW38" s="300"/>
      <c r="DFX38" s="300"/>
      <c r="DFY38" s="300"/>
      <c r="DKA38" s="300"/>
      <c r="DKB38" s="300"/>
      <c r="DKC38" s="300"/>
      <c r="DKD38" s="300"/>
      <c r="DKE38" s="300"/>
      <c r="DKF38" s="300"/>
      <c r="DOH38" s="300"/>
      <c r="DOI38" s="300"/>
      <c r="DOJ38" s="300"/>
      <c r="DOK38" s="300"/>
      <c r="DOL38" s="300"/>
      <c r="DOM38" s="300"/>
      <c r="DSO38" s="300"/>
      <c r="DSP38" s="300"/>
      <c r="DSQ38" s="300"/>
      <c r="DSR38" s="300"/>
      <c r="DSS38" s="300"/>
      <c r="DST38" s="300"/>
      <c r="DWV38" s="300"/>
      <c r="DWW38" s="300"/>
      <c r="DWX38" s="300"/>
      <c r="DWY38" s="300"/>
      <c r="DWZ38" s="300"/>
      <c r="DXA38" s="300"/>
      <c r="EBC38" s="300"/>
      <c r="EBD38" s="300"/>
      <c r="EBE38" s="300"/>
      <c r="EBF38" s="300"/>
      <c r="EBG38" s="300"/>
      <c r="EBH38" s="300"/>
      <c r="EFJ38" s="300"/>
      <c r="EFK38" s="300"/>
      <c r="EFL38" s="300"/>
      <c r="EFM38" s="300"/>
      <c r="EFN38" s="300"/>
      <c r="EFO38" s="300"/>
      <c r="EJQ38" s="300"/>
      <c r="EJR38" s="300"/>
      <c r="EJS38" s="300"/>
      <c r="EJT38" s="300"/>
      <c r="EJU38" s="300"/>
      <c r="EJV38" s="300"/>
      <c r="ENX38" s="300"/>
      <c r="ENY38" s="300"/>
      <c r="ENZ38" s="300"/>
      <c r="EOA38" s="300"/>
      <c r="EOB38" s="300"/>
      <c r="EOC38" s="300"/>
      <c r="ESE38" s="300"/>
      <c r="ESF38" s="300"/>
      <c r="ESG38" s="300"/>
      <c r="ESH38" s="300"/>
      <c r="ESI38" s="300"/>
      <c r="ESJ38" s="300"/>
      <c r="EWL38" s="300"/>
      <c r="EWM38" s="300"/>
      <c r="EWN38" s="300"/>
      <c r="EWO38" s="300"/>
      <c r="EWP38" s="300"/>
      <c r="EWQ38" s="300"/>
      <c r="FAS38" s="300"/>
      <c r="FAT38" s="300"/>
      <c r="FAU38" s="300"/>
      <c r="FAV38" s="300"/>
      <c r="FAW38" s="300"/>
      <c r="FAX38" s="300"/>
      <c r="FEZ38" s="300"/>
      <c r="FFA38" s="300"/>
      <c r="FFB38" s="300"/>
      <c r="FFC38" s="300"/>
      <c r="FFD38" s="300"/>
      <c r="FFE38" s="300"/>
      <c r="FJG38" s="300"/>
      <c r="FJH38" s="300"/>
      <c r="FJI38" s="300"/>
      <c r="FJJ38" s="300"/>
      <c r="FJK38" s="300"/>
      <c r="FJL38" s="300"/>
      <c r="FNN38" s="300"/>
      <c r="FNO38" s="300"/>
      <c r="FNP38" s="300"/>
      <c r="FNQ38" s="300"/>
      <c r="FNR38" s="300"/>
      <c r="FNS38" s="300"/>
      <c r="FRU38" s="300"/>
      <c r="FRV38" s="300"/>
      <c r="FRW38" s="300"/>
      <c r="FRX38" s="300"/>
      <c r="FRY38" s="300"/>
      <c r="FRZ38" s="300"/>
      <c r="FWB38" s="300"/>
      <c r="FWC38" s="300"/>
      <c r="FWD38" s="300"/>
      <c r="FWE38" s="300"/>
      <c r="FWF38" s="300"/>
      <c r="FWG38" s="300"/>
      <c r="GAI38" s="300"/>
      <c r="GAJ38" s="300"/>
      <c r="GAK38" s="300"/>
      <c r="GAL38" s="300"/>
      <c r="GAM38" s="300"/>
      <c r="GAN38" s="300"/>
      <c r="GEP38" s="300"/>
      <c r="GEQ38" s="300"/>
      <c r="GER38" s="300"/>
      <c r="GES38" s="300"/>
      <c r="GET38" s="300"/>
      <c r="GEU38" s="300"/>
      <c r="GIW38" s="300"/>
      <c r="GIX38" s="300"/>
      <c r="GIY38" s="300"/>
      <c r="GIZ38" s="300"/>
      <c r="GJA38" s="300"/>
      <c r="GJB38" s="300"/>
      <c r="GND38" s="300"/>
      <c r="GNE38" s="300"/>
      <c r="GNF38" s="300"/>
      <c r="GNG38" s="300"/>
      <c r="GNH38" s="300"/>
      <c r="GNI38" s="300"/>
      <c r="GRK38" s="300"/>
      <c r="GRL38" s="300"/>
      <c r="GRM38" s="300"/>
      <c r="GRN38" s="300"/>
      <c r="GRO38" s="300"/>
      <c r="GRP38" s="300"/>
      <c r="GVR38" s="300"/>
      <c r="GVS38" s="300"/>
      <c r="GVT38" s="300"/>
      <c r="GVU38" s="300"/>
      <c r="GVV38" s="300"/>
      <c r="GVW38" s="300"/>
      <c r="GZY38" s="300"/>
      <c r="GZZ38" s="300"/>
      <c r="HAA38" s="300"/>
      <c r="HAB38" s="300"/>
      <c r="HAC38" s="300"/>
      <c r="HAD38" s="300"/>
      <c r="HEF38" s="300"/>
      <c r="HEG38" s="300"/>
      <c r="HEH38" s="300"/>
      <c r="HEI38" s="300"/>
      <c r="HEJ38" s="300"/>
      <c r="HEK38" s="300"/>
      <c r="HIM38" s="300"/>
      <c r="HIN38" s="300"/>
      <c r="HIO38" s="300"/>
      <c r="HIP38" s="300"/>
      <c r="HIQ38" s="300"/>
      <c r="HIR38" s="300"/>
      <c r="HMT38" s="300"/>
      <c r="HMU38" s="300"/>
      <c r="HMV38" s="300"/>
      <c r="HMW38" s="300"/>
      <c r="HMX38" s="300"/>
      <c r="HMY38" s="300"/>
      <c r="HRA38" s="300"/>
      <c r="HRB38" s="300"/>
      <c r="HRC38" s="300"/>
      <c r="HRD38" s="300"/>
      <c r="HRE38" s="300"/>
      <c r="HRF38" s="300"/>
      <c r="HVH38" s="300"/>
      <c r="HVI38" s="300"/>
      <c r="HVJ38" s="300"/>
      <c r="HVK38" s="300"/>
      <c r="HVL38" s="300"/>
      <c r="HVM38" s="300"/>
      <c r="HZO38" s="300"/>
      <c r="HZP38" s="300"/>
      <c r="HZQ38" s="300"/>
      <c r="HZR38" s="300"/>
      <c r="HZS38" s="300"/>
      <c r="HZT38" s="300"/>
      <c r="IDV38" s="300"/>
      <c r="IDW38" s="300"/>
      <c r="IDX38" s="300"/>
      <c r="IDY38" s="300"/>
      <c r="IDZ38" s="300"/>
      <c r="IEA38" s="300"/>
      <c r="IIC38" s="300"/>
      <c r="IID38" s="300"/>
      <c r="IIE38" s="300"/>
      <c r="IIF38" s="300"/>
      <c r="IIG38" s="300"/>
      <c r="IIH38" s="300"/>
      <c r="IMJ38" s="300"/>
      <c r="IMK38" s="300"/>
      <c r="IML38" s="300"/>
      <c r="IMM38" s="300"/>
      <c r="IMN38" s="300"/>
      <c r="IMO38" s="300"/>
      <c r="IQQ38" s="300"/>
      <c r="IQR38" s="300"/>
      <c r="IQS38" s="300"/>
      <c r="IQT38" s="300"/>
      <c r="IQU38" s="300"/>
      <c r="IQV38" s="300"/>
      <c r="IUX38" s="300"/>
      <c r="IUY38" s="300"/>
      <c r="IUZ38" s="300"/>
      <c r="IVA38" s="300"/>
      <c r="IVB38" s="300"/>
      <c r="IVC38" s="300"/>
      <c r="IZE38" s="300"/>
      <c r="IZF38" s="300"/>
      <c r="IZG38" s="300"/>
      <c r="IZH38" s="300"/>
      <c r="IZI38" s="300"/>
      <c r="IZJ38" s="300"/>
      <c r="JDL38" s="300"/>
      <c r="JDM38" s="300"/>
      <c r="JDN38" s="300"/>
      <c r="JDO38" s="300"/>
      <c r="JDP38" s="300"/>
      <c r="JDQ38" s="300"/>
      <c r="JHS38" s="300"/>
      <c r="JHT38" s="300"/>
      <c r="JHU38" s="300"/>
      <c r="JHV38" s="300"/>
      <c r="JHW38" s="300"/>
      <c r="JHX38" s="300"/>
      <c r="JLZ38" s="300"/>
      <c r="JMA38" s="300"/>
      <c r="JMB38" s="300"/>
      <c r="JMC38" s="300"/>
      <c r="JMD38" s="300"/>
      <c r="JME38" s="300"/>
      <c r="JQG38" s="300"/>
      <c r="JQH38" s="300"/>
      <c r="JQI38" s="300"/>
      <c r="JQJ38" s="300"/>
      <c r="JQK38" s="300"/>
      <c r="JQL38" s="300"/>
      <c r="JUN38" s="300"/>
      <c r="JUO38" s="300"/>
      <c r="JUP38" s="300"/>
      <c r="JUQ38" s="300"/>
      <c r="JUR38" s="300"/>
      <c r="JUS38" s="300"/>
      <c r="JYU38" s="300"/>
      <c r="JYV38" s="300"/>
      <c r="JYW38" s="300"/>
      <c r="JYX38" s="300"/>
      <c r="JYY38" s="300"/>
      <c r="JYZ38" s="300"/>
      <c r="KDB38" s="300"/>
      <c r="KDC38" s="300"/>
      <c r="KDD38" s="300"/>
      <c r="KDE38" s="300"/>
      <c r="KDF38" s="300"/>
      <c r="KDG38" s="300"/>
      <c r="KHI38" s="300"/>
      <c r="KHJ38" s="300"/>
      <c r="KHK38" s="300"/>
      <c r="KHL38" s="300"/>
      <c r="KHM38" s="300"/>
      <c r="KHN38" s="300"/>
      <c r="KLP38" s="300"/>
      <c r="KLQ38" s="300"/>
      <c r="KLR38" s="300"/>
      <c r="KLS38" s="300"/>
      <c r="KLT38" s="300"/>
      <c r="KLU38" s="300"/>
      <c r="KPW38" s="300"/>
      <c r="KPX38" s="300"/>
      <c r="KPY38" s="300"/>
      <c r="KPZ38" s="300"/>
      <c r="KQA38" s="300"/>
      <c r="KQB38" s="300"/>
      <c r="KUD38" s="300"/>
      <c r="KUE38" s="300"/>
      <c r="KUF38" s="300"/>
      <c r="KUG38" s="300"/>
      <c r="KUH38" s="300"/>
      <c r="KUI38" s="300"/>
      <c r="KYK38" s="300"/>
      <c r="KYL38" s="300"/>
      <c r="KYM38" s="300"/>
      <c r="KYN38" s="300"/>
      <c r="KYO38" s="300"/>
      <c r="KYP38" s="300"/>
      <c r="LCR38" s="300"/>
      <c r="LCS38" s="300"/>
      <c r="LCT38" s="300"/>
      <c r="LCU38" s="300"/>
      <c r="LCV38" s="300"/>
      <c r="LCW38" s="300"/>
      <c r="LGY38" s="300"/>
      <c r="LGZ38" s="300"/>
      <c r="LHA38" s="300"/>
      <c r="LHB38" s="300"/>
      <c r="LHC38" s="300"/>
      <c r="LHD38" s="300"/>
      <c r="LLF38" s="300"/>
      <c r="LLG38" s="300"/>
      <c r="LLH38" s="300"/>
      <c r="LLI38" s="300"/>
      <c r="LLJ38" s="300"/>
      <c r="LLK38" s="300"/>
      <c r="LPM38" s="300"/>
      <c r="LPN38" s="300"/>
      <c r="LPO38" s="300"/>
      <c r="LPP38" s="300"/>
      <c r="LPQ38" s="300"/>
      <c r="LPR38" s="300"/>
      <c r="LTT38" s="300"/>
      <c r="LTU38" s="300"/>
      <c r="LTV38" s="300"/>
      <c r="LTW38" s="300"/>
      <c r="LTX38" s="300"/>
      <c r="LTY38" s="300"/>
      <c r="LYA38" s="300"/>
      <c r="LYB38" s="300"/>
      <c r="LYC38" s="300"/>
      <c r="LYD38" s="300"/>
      <c r="LYE38" s="300"/>
      <c r="LYF38" s="300"/>
      <c r="MCH38" s="300"/>
      <c r="MCI38" s="300"/>
      <c r="MCJ38" s="300"/>
      <c r="MCK38" s="300"/>
      <c r="MCL38" s="300"/>
      <c r="MCM38" s="300"/>
      <c r="MGO38" s="300"/>
      <c r="MGP38" s="300"/>
      <c r="MGQ38" s="300"/>
      <c r="MGR38" s="300"/>
      <c r="MGS38" s="300"/>
      <c r="MGT38" s="300"/>
      <c r="MKV38" s="300"/>
      <c r="MKW38" s="300"/>
      <c r="MKX38" s="300"/>
      <c r="MKY38" s="300"/>
      <c r="MKZ38" s="300"/>
      <c r="MLA38" s="300"/>
      <c r="MPC38" s="300"/>
      <c r="MPD38" s="300"/>
      <c r="MPE38" s="300"/>
      <c r="MPF38" s="300"/>
      <c r="MPG38" s="300"/>
      <c r="MPH38" s="300"/>
      <c r="MTJ38" s="300"/>
      <c r="MTK38" s="300"/>
      <c r="MTL38" s="300"/>
      <c r="MTM38" s="300"/>
      <c r="MTN38" s="300"/>
      <c r="MTO38" s="300"/>
      <c r="MXQ38" s="300"/>
      <c r="MXR38" s="300"/>
      <c r="MXS38" s="300"/>
      <c r="MXT38" s="300"/>
      <c r="MXU38" s="300"/>
      <c r="MXV38" s="300"/>
      <c r="NBX38" s="300"/>
      <c r="NBY38" s="300"/>
      <c r="NBZ38" s="300"/>
      <c r="NCA38" s="300"/>
      <c r="NCB38" s="300"/>
      <c r="NCC38" s="300"/>
      <c r="NGE38" s="300"/>
      <c r="NGF38" s="300"/>
      <c r="NGG38" s="300"/>
      <c r="NGH38" s="300"/>
      <c r="NGI38" s="300"/>
      <c r="NGJ38" s="300"/>
      <c r="NKL38" s="300"/>
      <c r="NKM38" s="300"/>
      <c r="NKN38" s="300"/>
      <c r="NKO38" s="300"/>
      <c r="NKP38" s="300"/>
      <c r="NKQ38" s="300"/>
      <c r="NOS38" s="300"/>
      <c r="NOT38" s="300"/>
      <c r="NOU38" s="300"/>
      <c r="NOV38" s="300"/>
      <c r="NOW38" s="300"/>
      <c r="NOX38" s="300"/>
      <c r="NSZ38" s="300"/>
      <c r="NTA38" s="300"/>
      <c r="NTB38" s="300"/>
      <c r="NTC38" s="300"/>
      <c r="NTD38" s="300"/>
      <c r="NTE38" s="300"/>
      <c r="NXG38" s="300"/>
      <c r="NXH38" s="300"/>
      <c r="NXI38" s="300"/>
      <c r="NXJ38" s="300"/>
      <c r="NXK38" s="300"/>
      <c r="NXL38" s="300"/>
      <c r="OBN38" s="300"/>
      <c r="OBO38" s="300"/>
      <c r="OBP38" s="300"/>
      <c r="OBQ38" s="300"/>
      <c r="OBR38" s="300"/>
      <c r="OBS38" s="300"/>
      <c r="OFU38" s="300"/>
      <c r="OFV38" s="300"/>
      <c r="OFW38" s="300"/>
      <c r="OFX38" s="300"/>
      <c r="OFY38" s="300"/>
      <c r="OFZ38" s="300"/>
      <c r="OKB38" s="300"/>
      <c r="OKC38" s="300"/>
      <c r="OKD38" s="300"/>
      <c r="OKE38" s="300"/>
      <c r="OKF38" s="300"/>
      <c r="OKG38" s="300"/>
      <c r="OOI38" s="300"/>
      <c r="OOJ38" s="300"/>
      <c r="OOK38" s="300"/>
      <c r="OOL38" s="300"/>
      <c r="OOM38" s="300"/>
      <c r="OON38" s="300"/>
      <c r="OSP38" s="300"/>
      <c r="OSQ38" s="300"/>
      <c r="OSR38" s="300"/>
      <c r="OSS38" s="300"/>
      <c r="OST38" s="300"/>
      <c r="OSU38" s="300"/>
      <c r="OWW38" s="300"/>
      <c r="OWX38" s="300"/>
      <c r="OWY38" s="300"/>
      <c r="OWZ38" s="300"/>
      <c r="OXA38" s="300"/>
      <c r="OXB38" s="300"/>
      <c r="PBD38" s="300"/>
      <c r="PBE38" s="300"/>
      <c r="PBF38" s="300"/>
      <c r="PBG38" s="300"/>
      <c r="PBH38" s="300"/>
      <c r="PBI38" s="300"/>
      <c r="PFK38" s="300"/>
      <c r="PFL38" s="300"/>
      <c r="PFM38" s="300"/>
      <c r="PFN38" s="300"/>
      <c r="PFO38" s="300"/>
      <c r="PFP38" s="300"/>
      <c r="PJR38" s="300"/>
      <c r="PJS38" s="300"/>
      <c r="PJT38" s="300"/>
      <c r="PJU38" s="300"/>
      <c r="PJV38" s="300"/>
      <c r="PJW38" s="300"/>
      <c r="PNY38" s="300"/>
      <c r="PNZ38" s="300"/>
      <c r="POA38" s="300"/>
      <c r="POB38" s="300"/>
      <c r="POC38" s="300"/>
      <c r="POD38" s="300"/>
      <c r="PSF38" s="300"/>
      <c r="PSG38" s="300"/>
      <c r="PSH38" s="300"/>
      <c r="PSI38" s="300"/>
      <c r="PSJ38" s="300"/>
      <c r="PSK38" s="300"/>
    </row>
    <row r="39" spans="1:998 1104:1997 2103:2996 3102:3995 4101:5105 5211:6104 6210:7103 7209:8102 8208:9212 9318:10211 10317:11210 11316:11321" x14ac:dyDescent="0.25">
      <c r="A39" s="302">
        <f>Setup!E28+100</f>
        <v>142</v>
      </c>
      <c r="B39" s="297">
        <f>VLOOKUP(C39,CX37:CY41,2,FALSE)</f>
        <v>3</v>
      </c>
      <c r="C39" s="298" t="str">
        <f>Setup!D28</f>
        <v>Sweden</v>
      </c>
      <c r="D39" s="297">
        <f>SUMPRODUCT((DA3:DA105=C39)*(DE3:DE105="W"))+SUMPRODUCT((DD3:DD105=C39)*(DF3:DF105="W"))</f>
        <v>0</v>
      </c>
      <c r="E39" s="297">
        <f>SUMPRODUCT((DA3:DA105=C39)*(DE3:DE105="D"))+SUMPRODUCT((DD3:DD105=C39)*(DF3:DF105="D"))</f>
        <v>0</v>
      </c>
      <c r="F39" s="297">
        <f>SUMPRODUCT((DA3:DA105=C39)*(DE3:DE105="L"))+SUMPRODUCT((DD3:DD105=C39)*(DF3:DF105="L"))</f>
        <v>0</v>
      </c>
      <c r="G39" s="297">
        <f>SUMIF(DA3:DA123,C39,DB3:DB123)+SUMIF(DD3:DD123,C39,DC3:DC123)</f>
        <v>0</v>
      </c>
      <c r="H39" s="297">
        <f>SUMIF(DD3:DD123,C39,DB3:DB123)+SUMIF(DA3:DA123,C39,DC3:DC123)</f>
        <v>0</v>
      </c>
      <c r="I39" s="297">
        <f t="shared" si="56"/>
        <v>1000</v>
      </c>
      <c r="J39" s="297">
        <f t="shared" si="57"/>
        <v>0</v>
      </c>
      <c r="K39" s="297">
        <f>IF(Setup!F28&lt;&gt;"",Setup!F28,-A39)</f>
        <v>-142</v>
      </c>
      <c r="L39" s="297">
        <f>IF(COUNTIF(J37:J41,4)&lt;&gt;4,RANK(J39,J37:J41),J118)</f>
        <v>1</v>
      </c>
      <c r="N39" s="297">
        <f>SUMPRODUCT((L37:L40=L39)*(K37:K40&lt;K39))+L39</f>
        <v>2</v>
      </c>
      <c r="O39" s="298" t="str">
        <f>INDEX(C37:C41,MATCH(3,N37:N41,0),0)</f>
        <v>Japan</v>
      </c>
      <c r="P39" s="297">
        <f>INDEX(L37:L41,MATCH(O39,C37:C41,0),0)</f>
        <v>1</v>
      </c>
      <c r="Q39" s="297" t="str">
        <f>IF(AND(Q38&lt;&gt;"",P39=1),O39,"")</f>
        <v>Japan</v>
      </c>
      <c r="R39" s="297" t="str">
        <f>IF(AND(R38&lt;&gt;"",P40=2),O40,"")</f>
        <v/>
      </c>
      <c r="S39" s="297" t="str">
        <f>IF(AND(S38&lt;&gt;"",P41=3),O41,"")</f>
        <v/>
      </c>
      <c r="V39" s="297" t="str">
        <f t="shared" si="60"/>
        <v>Japan</v>
      </c>
      <c r="W39" s="297">
        <f>SUMPRODUCT((DA3:DA105=V39)*(DD3:DD105=V40)*(DE3:DE105="W"))+SUMPRODUCT((DA3:DA105=V39)*(DD3:DD105=V41)*(DE3:DE105="W"))+SUMPRODUCT((DA3:DA105=V39)*(DD3:DD105=V37)*(DE3:DE105="W"))+SUMPRODUCT((DA3:DA105=V39)*(DD3:DD105=V38)*(DE3:DE105="W"))+SUMPRODUCT((DA3:DA105=V40)*(DD3:DD105=V39)*(DF3:DF105="W"))+SUMPRODUCT((DA3:DA105=V41)*(DD3:DD105=V39)*(DF3:DF105="W"))+SUMPRODUCT((DA3:DA105=V37)*(DD3:DD105=V39)*(DF3:DF105="W"))+SUMPRODUCT((DA3:DA105=V38)*(DD3:DD105=V39)*(DF3:DF105="W"))</f>
        <v>0</v>
      </c>
      <c r="X39" s="297">
        <f>SUMPRODUCT((DA3:DA105=V39)*(DD3:DD105=V40)*(DE3:DE105="D"))+SUMPRODUCT((DA3:DA105=V39)*(DD3:DD105=V41)*(DE3:DE105="D"))+SUMPRODUCT((DA3:DA105=V39)*(DD3:DD105=V37)*(DE3:DE105="D"))+SUMPRODUCT((DA3:DA105=V39)*(DD3:DD105=V38)*(DE3:DE105="D"))+SUMPRODUCT((DA3:DA105=V40)*(DD3:DD105=V39)*(DE3:DE105="D"))+SUMPRODUCT((DA3:DA105=V41)*(DD3:DD105=V39)*(DE3:DE105="D"))+SUMPRODUCT((DA3:DA105=V37)*(DD3:DD105=V39)*(DE3:DE105="D"))+SUMPRODUCT((DA3:DA105=V38)*(DD3:DD105=V39)*(DE3:DE105="D"))</f>
        <v>0</v>
      </c>
      <c r="Y39" s="297">
        <f>SUMPRODUCT((DA3:DA105=V39)*(DD3:DD105=V40)*(DE3:DE105="L"))+SUMPRODUCT((DA3:DA105=V39)*(DD3:DD105=V41)*(DE3:DE105="L"))+SUMPRODUCT((DA3:DA105=V39)*(DD3:DD105=V37)*(DE3:DE105="L"))+SUMPRODUCT((DA3:DA105=V39)*(DD3:DD105=V38)*(DE3:DE105="L"))+SUMPRODUCT((DA3:DA105=V40)*(DD3:DD105=V39)*(DF3:DF105="L"))+SUMPRODUCT((DA3:DA105=V41)*(DD3:DD105=V39)*(DF3:DF105="L"))+SUMPRODUCT((DA3:DA105=V37)*(DD3:DD105=V39)*(DF3:DF105="L"))+SUMPRODUCT((DA3:DA105=V38)*(DD3:DD105=V39)*(DF3:DF105="L"))</f>
        <v>0</v>
      </c>
      <c r="Z39" s="297">
        <f>SUMPRODUCT((DA3:DA105=V39)*(DD3:DD105=V40)*DB3:DB105)+SUMPRODUCT((DA3:DA105=V39)*(DD3:DD105=V41)*DB3:DB105)+SUMPRODUCT((DA3:DA105=V39)*(DD3:DD105=V37)*DB3:DB105)+SUMPRODUCT((DA3:DA105=V39)*(DD3:DD105=V38)*DB3:DB105)+SUMPRODUCT((DA3:DA105=V40)*(DD3:DD105=V39)*DC3:DC105)+SUMPRODUCT((DA3:DA105=V41)*(DD3:DD105=V39)*DC3:DC105)+SUMPRODUCT((DA3:DA105=V37)*(DD3:DD105=V39)*DC3:DC105)+SUMPRODUCT((DA3:DA105=V38)*(DD3:DD105=V39)*DC3:DC105)</f>
        <v>0</v>
      </c>
      <c r="AA39" s="297">
        <f>SUMPRODUCT((DA3:DA105=V39)*(DD3:DD105=V40)*DC3:DC105)+SUMPRODUCT((DA3:DA105=V39)*(DD3:DD105=V41)*DC3:DC105)+SUMPRODUCT((DA3:DA105=V39)*(DD3:DD105=V37)*DC3:DC105)+SUMPRODUCT((DA3:DA105=V39)*(DD3:DD105=V38)*DC3:DC105)+SUMPRODUCT((DA3:DA105=V40)*(DD3:DD105=V39)*DB3:DB105)+SUMPRODUCT((DA3:DA105=V41)*(DD3:DD105=V39)*DB3:DB105)+SUMPRODUCT((DA3:DA105=V37)*(DD3:DD105=V39)*DB3:DB105)+SUMPRODUCT((DA3:DA105=V38)*(DD3:DD105=V39)*DB3:DB105)</f>
        <v>0</v>
      </c>
      <c r="AB39" s="297">
        <f>Z39-AA39+1000</f>
        <v>1000</v>
      </c>
      <c r="AC39" s="297">
        <f t="shared" si="58"/>
        <v>0</v>
      </c>
      <c r="AD39" s="297">
        <f>IF(V39&lt;&gt;"",VLOOKUP(V39,C4:I52,7,FALSE),"")</f>
        <v>1000</v>
      </c>
      <c r="AE39" s="297">
        <f>IF(V39&lt;&gt;"",VLOOKUP(V39,C4:I52,5,FALSE),"")</f>
        <v>0</v>
      </c>
      <c r="AF39" s="297">
        <f>IF(V39&lt;&gt;"",VLOOKUP(V39,C4:K52,9,FALSE),"")</f>
        <v>-119</v>
      </c>
      <c r="AG39" s="297">
        <f t="shared" si="59"/>
        <v>0</v>
      </c>
      <c r="AH39" s="297">
        <f>IF(V39&lt;&gt;"",RANK(AG39,AG37:AG41),"")</f>
        <v>1</v>
      </c>
      <c r="AI39" s="297">
        <f>IF(V39&lt;&gt;"",SUMPRODUCT((AG37:AG41=AG39)*(AB37:AB41&gt;AB39)),"")</f>
        <v>0</v>
      </c>
      <c r="AJ39" s="297">
        <f>IF(V39&lt;&gt;"",SUMPRODUCT((AG37:AG41=AG39)*(AB37:AB41=AB39)*(Z37:Z41&gt;Z39)),"")</f>
        <v>0</v>
      </c>
      <c r="AK39" s="297">
        <f>IF(V39&lt;&gt;"",SUMPRODUCT((AG37:AG41=AG39)*(AB37:AB41=AB39)*(Z37:Z41=Z39)*(AD37:AD41&gt;AD39)),"")</f>
        <v>0</v>
      </c>
      <c r="AL39" s="297">
        <f>IF(V39&lt;&gt;"",SUMPRODUCT((AG37:AG41=AG39)*(AB37:AB41=AB39)*(Z37:Z41=Z39)*(AD37:AD41=AD39)*(AE37:AE41&gt;AE39)),"")</f>
        <v>0</v>
      </c>
      <c r="AM39" s="297">
        <f>IF(V39&lt;&gt;"",SUMPRODUCT((AG37:AG41=AG39)*(AB37:AB41=AB39)*(Z37:Z41=Z39)*(AD37:AD41=AD39)*(AE37:AE41=AE39)*(AF37:AF41&gt;AF39)),"")</f>
        <v>1</v>
      </c>
      <c r="AN39" s="297">
        <f>IF(V39&lt;&gt;"",IF(SUM(X37:X40)=12,SUM(AH39:AM39),IF(AN118&lt;&gt;"",IF(U115=3,AN118,AN118+U115),SUM(AH39:AM39))),"")</f>
        <v>2</v>
      </c>
      <c r="AO39" s="297" t="str">
        <f>IF(V39&lt;&gt;"",INDEX(V37:V41,MATCH(3,AN37:AN41,0),0),"")</f>
        <v>Sweden</v>
      </c>
      <c r="AP39" s="297" t="str">
        <f>IF(R38&lt;&gt;"",R38,"")</f>
        <v/>
      </c>
      <c r="AQ39" s="297">
        <f>SUMPRODUCT((DA3:DA105=AP39)*(DD3:DD105=AP40)*(DE3:DE105="W"))+SUMPRODUCT((DA3:DA105=AP39)*(DD3:DD105=AP41)*(DE3:DE105="W"))+SUMPRODUCT((DA3:DA105=AP39)*(DD3:DD105=AP38)*(DE3:DE105="W"))+SUMPRODUCT((DA3:DA105=AP40)*(DD3:DD105=AP39)*(DF3:DF105="W"))+SUMPRODUCT((DA3:DA105=AP41)*(DD3:DD105=AP39)*(DF3:DF105="W"))+SUMPRODUCT((DA3:DA105=AP38)*(DD3:DD105=AP39)*(DF3:DF105="W"))</f>
        <v>0</v>
      </c>
      <c r="AR39" s="297">
        <f>SUMPRODUCT((DA3:DA105=AP39)*(DD3:DD105=AP40)*(DE3:DE105="D"))+SUMPRODUCT((DA3:DA105=AP39)*(DD3:DD105=AP41)*(DE3:DE105="D"))+SUMPRODUCT((DA3:DA105=AP39)*(DD3:DD105=AP38)*(DE3:DE105="D"))+SUMPRODUCT((DA3:DA105=AP40)*(DD3:DD105=AP39)*(DE3:DE105="D"))+SUMPRODUCT((DA3:DA105=AP41)*(DD3:DD105=AP39)*(DE3:DE105="D"))+SUMPRODUCT((DA3:DA105=AP38)*(DD3:DD105=AP39)*(DE3:DE105="D"))</f>
        <v>0</v>
      </c>
      <c r="AS39" s="297">
        <f>SUMPRODUCT((DA3:DA105=AP39)*(DD3:DD105=AP40)*(DE3:DE105="L"))+SUMPRODUCT((DA3:DA105=AP39)*(DD3:DD105=AP41)*(DE3:DE105="L"))+SUMPRODUCT((DA3:DA105=AP39)*(DD3:DD105=AP38)*(DE3:DE105="L"))+SUMPRODUCT((DA3:DA105=AP40)*(DD3:DD105=AP39)*(DF3:DF105="L"))+SUMPRODUCT((DA3:DA105=AP41)*(DD3:DD105=AP39)*(DF3:DF105="L"))+SUMPRODUCT((DA3:DA105=AP38)*(DD3:DD105=AP39)*(DF3:DF105="L"))</f>
        <v>0</v>
      </c>
      <c r="AT39" s="297">
        <f>SUMPRODUCT((DA3:DA105=AP39)*(DD3:DD105=AP40)*DB3:DB105)+SUMPRODUCT((DA3:DA105=AP39)*(DD3:DD105=AP41)*DB3:DB105)+SUMPRODUCT((DA3:DA105=AP39)*(DD3:DD105=AP37)*DB3:DB105)+SUMPRODUCT((DA3:DA105=AP39)*(DD3:DD105=AP38)*DB3:DB105)+SUMPRODUCT((DA3:DA105=AP40)*(DD3:DD105=AP39)*DC3:DC105)+SUMPRODUCT((DA3:DA105=AP41)*(DD3:DD105=AP39)*DC3:DC105)+SUMPRODUCT((DA3:DA105=AP37)*(DD3:DD105=AP39)*DC3:DC105)+SUMPRODUCT((DA3:DA105=AP38)*(DD3:DD105=AP39)*DC3:DC105)</f>
        <v>0</v>
      </c>
      <c r="AU39" s="297">
        <f>SUMPRODUCT((DA3:DA105=AP39)*(DD3:DD105=AP40)*DC3:DC105)+SUMPRODUCT((DA3:DA105=AP39)*(DD3:DD105=AP41)*DC3:DC105)+SUMPRODUCT((DA3:DA105=AP39)*(DD3:DD105=AP37)*DC3:DC105)+SUMPRODUCT((DA3:DA105=AP39)*(DD3:DD105=AP38)*DC3:DC105)+SUMPRODUCT((DA3:DA105=AP40)*(DD3:DD105=AP39)*DB3:DB105)+SUMPRODUCT((DA3:DA105=AP41)*(DD3:DD105=AP39)*DB3:DB105)+SUMPRODUCT((DA3:DA105=AP37)*(DD3:DD105=AP39)*DB3:DB105)+SUMPRODUCT((DA3:DA105=AP38)*(DD3:DD105=AP39)*DB3:DB105)</f>
        <v>0</v>
      </c>
      <c r="AV39" s="297">
        <f>AT39-AU39+1000</f>
        <v>1000</v>
      </c>
      <c r="AW39" s="297" t="str">
        <f t="shared" si="61"/>
        <v/>
      </c>
      <c r="AX39" s="297" t="str">
        <f>IF(AP39&lt;&gt;"",VLOOKUP(AP39,C4:I52,7,FALSE),"")</f>
        <v/>
      </c>
      <c r="AY39" s="297" t="str">
        <f>IF(AP39&lt;&gt;"",VLOOKUP(AP39,C4:I52,5,FALSE),"")</f>
        <v/>
      </c>
      <c r="AZ39" s="297" t="str">
        <f>IF(AP39&lt;&gt;"",VLOOKUP(AP39,C4:K52,9,FALSE),"")</f>
        <v/>
      </c>
      <c r="BA39" s="297" t="str">
        <f t="shared" si="62"/>
        <v/>
      </c>
      <c r="BB39" s="297" t="str">
        <f>IF(AP39&lt;&gt;"",RANK(BA39,BA37:BA40),"")</f>
        <v/>
      </c>
      <c r="BC39" s="297" t="str">
        <f>IF(AP39&lt;&gt;"",SUMPRODUCT((BA37:BA41=BA39)*(AV37:AV41&gt;AV39)),"")</f>
        <v/>
      </c>
      <c r="BD39" s="297" t="str">
        <f>IF(AP39&lt;&gt;"",SUMPRODUCT((BA37:BA41=BA39)*(AV37:AV41=AV39)*(AT37:AT41&gt;AT39)),"")</f>
        <v/>
      </c>
      <c r="BE39" s="297" t="str">
        <f>IF(AP39&lt;&gt;"",SUMPRODUCT((BA37:BA41=BA39)*(AV37:AV41=AV39)*(AT37:AT41=AT39)*(AX37:AX41&gt;AX39)),"")</f>
        <v/>
      </c>
      <c r="BF39" s="297" t="str">
        <f>IF(AP39&lt;&gt;"",SUMPRODUCT((BA37:BA41=BA39)*(AV37:AV41=AV39)*(AT37:AT41=AT39)*(AX37:AX41=AX39)*(AY37:AY41&gt;AY39)),"")</f>
        <v/>
      </c>
      <c r="BG39" s="297" t="str">
        <f>IF(AP39&lt;&gt;"",SUMPRODUCT((BA37:BA41=BA39)*(AV37:AV41=AV39)*(AT37:AT41=AT39)*(AX37:AX41=AX39)*(AY37:AY41=AY39)*(AZ37:AZ41&gt;AZ39)),"")</f>
        <v/>
      </c>
      <c r="BH39" s="297" t="str">
        <f>IF(AP39&lt;&gt;"",IF(BH118&lt;&gt;"",IF(AO115=3,BH118,BH118+AO115),SUM(BB39:BG39)+1),"")</f>
        <v/>
      </c>
      <c r="BI39" s="297" t="str">
        <f>IF(AP39&lt;&gt;"",INDEX(AP38:AP41,MATCH(3,BH38:BH41,0),0),"")</f>
        <v/>
      </c>
      <c r="BJ39" s="297" t="str">
        <f>IF(S37&lt;&gt;"",S37,"")</f>
        <v/>
      </c>
      <c r="BK39" s="297">
        <f>SUMPRODUCT((DA3:DA105=BJ39)*(DD3:DD105=BJ40)*(DE3:DE105="W"))+SUMPRODUCT((DA3:DA105=BJ39)*(DD3:DD105=BJ41)*(DE3:DE105="W"))+SUMPRODUCT((DA3:DA105=BJ39)*(DD3:DD105=BJ81)*(DE3:DE105="W"))+SUMPRODUCT((DA3:DA105=BJ40)*(DD3:DD105=BJ39)*(DF3:DF105="W"))+SUMPRODUCT((DA3:DA105=BJ41)*(DD3:DD105=BJ39)*(DF3:DF105="W"))+SUMPRODUCT((DA3:DA105=BJ81)*(DD3:DD105=BJ39)*(DF3:DF105="W"))</f>
        <v>0</v>
      </c>
      <c r="BL39" s="297">
        <f>SUMPRODUCT((DA3:DA105=BJ39)*(DD3:DD105=BJ40)*(DE3:DE105="D"))+SUMPRODUCT((DA3:DA105=BJ39)*(DD3:DD105=BJ41)*(DE3:DE105="D"))+SUMPRODUCT((DA3:DA105=BJ39)*(DD3:DD105=BJ81)*(DE3:DE105="D"))+SUMPRODUCT((DA3:DA105=BJ40)*(DD3:DD105=BJ39)*(DE3:DE105="D"))+SUMPRODUCT((DA3:DA105=BJ41)*(DD3:DD105=BJ39)*(DE3:DE105="D"))+SUMPRODUCT((DA3:DA105=BJ81)*(DD3:DD105=BJ39)*(DE3:DE105="D"))</f>
        <v>0</v>
      </c>
      <c r="BM39" s="297">
        <f>SUMPRODUCT((DA3:DA105=BJ39)*(DD3:DD105=BJ40)*(DE3:DE105="L"))+SUMPRODUCT((DA3:DA105=BJ39)*(DD3:DD105=BJ41)*(DE3:DE105="L"))+SUMPRODUCT((DA3:DA105=BJ39)*(DD3:DD105=BJ81)*(DE3:DE105="L"))+SUMPRODUCT((DA3:DA105=BJ40)*(DD3:DD105=BJ39)*(DF3:DF105="L"))+SUMPRODUCT((DA3:DA105=BJ41)*(DD3:DD105=BJ39)*(DF3:DF105="L"))+SUMPRODUCT((DA3:DA105=BJ81)*(DD3:DD105=BJ39)*(DF3:DF105="L"))</f>
        <v>0</v>
      </c>
      <c r="BN39" s="297">
        <f>SUMPRODUCT((DA3:DA105=BJ39)*(DD3:DD105=BJ40)*DB3:DB105)+SUMPRODUCT((DA3:DA105=BJ39)*(DD3:DD105=BJ41)*DB3:DB105)+SUMPRODUCT((DA3:DA105=BJ39)*(DD3:DD105=BJ37)*DB3:DB105)+SUMPRODUCT((DA3:DA105=BJ39)*(DD3:DD105=BJ38)*DB3:DB105)+SUMPRODUCT((DA3:DA105=BJ40)*(DD3:DD105=BJ39)*DC3:DC105)+SUMPRODUCT((DA3:DA105=BJ41)*(DD3:DD105=BJ39)*DC3:DC105)+SUMPRODUCT((DA3:DA105=BJ37)*(DD3:DD105=BJ39)*DC3:DC105)+SUMPRODUCT((DA3:DA105=BJ38)*(DD3:DD105=BJ39)*DC3:DC105)</f>
        <v>0</v>
      </c>
      <c r="BO39" s="297">
        <f>SUMPRODUCT((DA3:DA105=BJ39)*(DD3:DD105=BJ40)*DC3:DC105)+SUMPRODUCT((DA3:DA105=BJ39)*(DD3:DD105=BJ41)*DC3:DC105)+SUMPRODUCT((DA3:DA105=BJ39)*(DD3:DD105=BJ37)*DC3:DC105)+SUMPRODUCT((DA3:DA105=BJ39)*(DD3:DD105=BJ38)*DC3:DC105)+SUMPRODUCT((DA3:DA105=BJ40)*(DD3:DD105=BJ39)*DB3:DB105)+SUMPRODUCT((DA3:DA105=BJ41)*(DD3:DD105=BJ39)*DB3:DB105)+SUMPRODUCT((DA3:DA105=BJ37)*(DD3:DD105=BJ39)*DB3:DB105)+SUMPRODUCT((DA3:DA105=BJ38)*(DD3:DD105=BJ39)*DB3:DB105)</f>
        <v>0</v>
      </c>
      <c r="BP39" s="297">
        <f>BN39-BO39+1000</f>
        <v>1000</v>
      </c>
      <c r="BQ39" s="297" t="str">
        <f t="shared" ref="BQ39:BQ40" si="63">IF(BJ39&lt;&gt;"",BK39*3+BL39*1,"")</f>
        <v/>
      </c>
      <c r="BR39" s="297" t="str">
        <f>IF(BJ39&lt;&gt;"",VLOOKUP(BJ39,C4:I52,7,FALSE),"")</f>
        <v/>
      </c>
      <c r="BS39" s="297" t="str">
        <f>IF(BJ39&lt;&gt;"",VLOOKUP(BJ39,C4:I52,5,FALSE),"")</f>
        <v/>
      </c>
      <c r="BT39" s="297" t="str">
        <f>IF(BJ39&lt;&gt;"",VLOOKUP(BJ39,C4:K52,9,FALSE),"")</f>
        <v/>
      </c>
      <c r="BU39" s="297" t="str">
        <f t="shared" ref="BU39:BU40" si="64">BQ39</f>
        <v/>
      </c>
      <c r="BV39" s="297" t="str">
        <f>IF(BJ39&lt;&gt;"",RANK(BU39,BU38:BU40),"")</f>
        <v/>
      </c>
      <c r="BW39" s="297" t="str">
        <f>IF(BJ39&lt;&gt;"",SUMPRODUCT((BU37:BU41=BU39)*(BP37:BP41&gt;BP39)),"")</f>
        <v/>
      </c>
      <c r="BX39" s="297" t="str">
        <f>IF(BJ39&lt;&gt;"",SUMPRODUCT((BU37:BU41=BU39)*(BP37:BP41=BP39)*(BN37:BN41&gt;BN39)),"")</f>
        <v/>
      </c>
      <c r="BY39" s="297" t="str">
        <f>IF(BJ39&lt;&gt;"",SUMPRODUCT((BU37:BU41=BU39)*(BP37:BP41=BP39)*(BN37:BN41=BN39)*(BR37:BR41&gt;BR39)),"")</f>
        <v/>
      </c>
      <c r="BZ39" s="297" t="str">
        <f>IF(BJ39&lt;&gt;"",SUMPRODUCT((BU37:BU41=BU39)*(BP37:BP41=BP39)*(BN37:BN41=BN39)*(BR37:BR41=BR39)*(BS37:BS41&gt;BS39)),"")</f>
        <v/>
      </c>
      <c r="CA39" s="297" t="str">
        <f>IF(BJ39&lt;&gt;"",SUMPRODUCT((BU37:BU41=BU39)*(BP37:BP41=BP39)*(BN37:BN41=BN39)*(BR37:BR41=BR39)*(BS37:BS41=BS39)*(BT37:BT41&gt;BT39)),"")</f>
        <v/>
      </c>
      <c r="CB39" s="297" t="str">
        <f>IF(BJ39&lt;&gt;"",SUM(BV39:CA39)+2,"")</f>
        <v/>
      </c>
      <c r="CC39" s="297" t="str">
        <f>IF(BJ39&lt;&gt;"",INDEX(BJ39:BJ41,MATCH(3,CB39:CB41,0),0),"")</f>
        <v/>
      </c>
      <c r="CX39" s="297" t="str">
        <f>IF(CC39&lt;&gt;"",CC39,IF(BI39&lt;&gt;"",BI39,IF(AO39&lt;&gt;"",AO39,O39)))</f>
        <v>Sweden</v>
      </c>
      <c r="CY39" s="297">
        <v>3</v>
      </c>
      <c r="DA39" s="300" t="str">
        <f>Matches!F44</f>
        <v>Uruguay</v>
      </c>
      <c r="DB39" s="300">
        <f>IF(DA2&lt;&gt;"",IF(AND(Matches!H44&lt;&gt;"",Matches!I44&lt;&gt;""),Matches!H44,0),"")</f>
        <v>0</v>
      </c>
      <c r="DC39" s="300">
        <f>IF(DA2&lt;&gt;"",IF(AND(Matches!H44&lt;&gt;"",Matches!I44&lt;&gt;""),Matches!I44,0),"")</f>
        <v>0</v>
      </c>
      <c r="DD39" s="300" t="str">
        <f>Matches!K44</f>
        <v>Cabo Verde</v>
      </c>
      <c r="DE39" s="300" t="str">
        <f>IF(AND(Matches!H44&lt;&gt;"",Matches!I44&lt;&gt;""),IF(DB39&gt;DC39,"W",IF(DB39=DC39,"D","L")),"")</f>
        <v/>
      </c>
      <c r="DF39" s="300" t="str">
        <f t="shared" si="0"/>
        <v/>
      </c>
      <c r="HH39" s="300"/>
      <c r="HI39" s="300"/>
      <c r="HJ39" s="300"/>
      <c r="HK39" s="300"/>
      <c r="HL39" s="300"/>
      <c r="HM39" s="300"/>
      <c r="LO39" s="300"/>
      <c r="LP39" s="300"/>
      <c r="LQ39" s="300"/>
      <c r="LR39" s="300"/>
      <c r="LS39" s="300"/>
      <c r="LT39" s="300"/>
      <c r="PV39" s="300"/>
      <c r="PW39" s="300"/>
      <c r="PX39" s="300"/>
      <c r="PY39" s="300"/>
      <c r="PZ39" s="300"/>
      <c r="QA39" s="300"/>
      <c r="UC39" s="300"/>
      <c r="UD39" s="300"/>
      <c r="UE39" s="300"/>
      <c r="UF39" s="300"/>
      <c r="UG39" s="300"/>
      <c r="UH39" s="300"/>
      <c r="YJ39" s="300"/>
      <c r="YK39" s="300"/>
      <c r="YL39" s="300"/>
      <c r="YM39" s="300"/>
      <c r="YN39" s="300"/>
      <c r="YO39" s="300"/>
      <c r="ACQ39" s="300"/>
      <c r="ACR39" s="300"/>
      <c r="ACS39" s="300"/>
      <c r="ACT39" s="300"/>
      <c r="ACU39" s="300"/>
      <c r="ACV39" s="300"/>
      <c r="AGX39" s="300"/>
      <c r="AGY39" s="300"/>
      <c r="AGZ39" s="300"/>
      <c r="AHA39" s="300"/>
      <c r="AHB39" s="300"/>
      <c r="AHC39" s="300"/>
      <c r="ALE39" s="300"/>
      <c r="ALF39" s="300"/>
      <c r="ALG39" s="300"/>
      <c r="ALH39" s="300"/>
      <c r="ALI39" s="300"/>
      <c r="ALJ39" s="300"/>
      <c r="APL39" s="300"/>
      <c r="APM39" s="300"/>
      <c r="APN39" s="300"/>
      <c r="APO39" s="300"/>
      <c r="APP39" s="300"/>
      <c r="APQ39" s="300"/>
      <c r="ATS39" s="300"/>
      <c r="ATT39" s="300"/>
      <c r="ATU39" s="300"/>
      <c r="ATV39" s="300"/>
      <c r="ATW39" s="300"/>
      <c r="ATX39" s="300"/>
      <c r="AXZ39" s="300"/>
      <c r="AYA39" s="300"/>
      <c r="AYB39" s="300"/>
      <c r="AYC39" s="300"/>
      <c r="AYD39" s="300"/>
      <c r="AYE39" s="300"/>
      <c r="BCG39" s="300"/>
      <c r="BCH39" s="300"/>
      <c r="BCI39" s="300"/>
      <c r="BCJ39" s="300"/>
      <c r="BCK39" s="300"/>
      <c r="BCL39" s="300"/>
      <c r="BGN39" s="300"/>
      <c r="BGO39" s="300"/>
      <c r="BGP39" s="300"/>
      <c r="BGQ39" s="300"/>
      <c r="BGR39" s="300"/>
      <c r="BGS39" s="300"/>
      <c r="BKU39" s="300"/>
      <c r="BKV39" s="300"/>
      <c r="BKW39" s="300"/>
      <c r="BKX39" s="300"/>
      <c r="BKY39" s="300"/>
      <c r="BKZ39" s="300"/>
      <c r="BPB39" s="300"/>
      <c r="BPC39" s="300"/>
      <c r="BPD39" s="300"/>
      <c r="BPE39" s="300"/>
      <c r="BPF39" s="300"/>
      <c r="BPG39" s="300"/>
      <c r="BTI39" s="300"/>
      <c r="BTJ39" s="300"/>
      <c r="BTK39" s="300"/>
      <c r="BTL39" s="300"/>
      <c r="BTM39" s="300"/>
      <c r="BTN39" s="300"/>
      <c r="BXP39" s="300"/>
      <c r="BXQ39" s="300"/>
      <c r="BXR39" s="300"/>
      <c r="BXS39" s="300"/>
      <c r="BXT39" s="300"/>
      <c r="BXU39" s="300"/>
      <c r="CBW39" s="300"/>
      <c r="CBX39" s="300"/>
      <c r="CBY39" s="300"/>
      <c r="CBZ39" s="300"/>
      <c r="CCA39" s="300"/>
      <c r="CCB39" s="300"/>
      <c r="CGD39" s="300"/>
      <c r="CGE39" s="300"/>
      <c r="CGF39" s="300"/>
      <c r="CGG39" s="300"/>
      <c r="CGH39" s="300"/>
      <c r="CGI39" s="300"/>
      <c r="CKK39" s="300"/>
      <c r="CKL39" s="300"/>
      <c r="CKM39" s="300"/>
      <c r="CKN39" s="300"/>
      <c r="CKO39" s="300"/>
      <c r="CKP39" s="300"/>
      <c r="COR39" s="300"/>
      <c r="COS39" s="300"/>
      <c r="COT39" s="300"/>
      <c r="COU39" s="300"/>
      <c r="COV39" s="300"/>
      <c r="COW39" s="300"/>
      <c r="CSY39" s="300"/>
      <c r="CSZ39" s="300"/>
      <c r="CTA39" s="300"/>
      <c r="CTB39" s="300"/>
      <c r="CTC39" s="300"/>
      <c r="CTD39" s="300"/>
      <c r="CXF39" s="300"/>
      <c r="CXG39" s="300"/>
      <c r="CXH39" s="300"/>
      <c r="CXI39" s="300"/>
      <c r="CXJ39" s="300"/>
      <c r="CXK39" s="300"/>
      <c r="DBM39" s="300"/>
      <c r="DBN39" s="300"/>
      <c r="DBO39" s="300"/>
      <c r="DBP39" s="300"/>
      <c r="DBQ39" s="300"/>
      <c r="DBR39" s="300"/>
      <c r="DFT39" s="300"/>
      <c r="DFU39" s="300"/>
      <c r="DFV39" s="300"/>
      <c r="DFW39" s="300"/>
      <c r="DFX39" s="300"/>
      <c r="DFY39" s="300"/>
      <c r="DKA39" s="300"/>
      <c r="DKB39" s="300"/>
      <c r="DKC39" s="300"/>
      <c r="DKD39" s="300"/>
      <c r="DKE39" s="300"/>
      <c r="DKF39" s="300"/>
      <c r="DOH39" s="300"/>
      <c r="DOI39" s="300"/>
      <c r="DOJ39" s="300"/>
      <c r="DOK39" s="300"/>
      <c r="DOL39" s="300"/>
      <c r="DOM39" s="300"/>
      <c r="DSO39" s="300"/>
      <c r="DSP39" s="300"/>
      <c r="DSQ39" s="300"/>
      <c r="DSR39" s="300"/>
      <c r="DSS39" s="300"/>
      <c r="DST39" s="300"/>
      <c r="DWV39" s="300"/>
      <c r="DWW39" s="300"/>
      <c r="DWX39" s="300"/>
      <c r="DWY39" s="300"/>
      <c r="DWZ39" s="300"/>
      <c r="DXA39" s="300"/>
      <c r="EBC39" s="300"/>
      <c r="EBD39" s="300"/>
      <c r="EBE39" s="300"/>
      <c r="EBF39" s="300"/>
      <c r="EBG39" s="300"/>
      <c r="EBH39" s="300"/>
      <c r="EFJ39" s="300"/>
      <c r="EFK39" s="300"/>
      <c r="EFL39" s="300"/>
      <c r="EFM39" s="300"/>
      <c r="EFN39" s="300"/>
      <c r="EFO39" s="300"/>
      <c r="EJQ39" s="300"/>
      <c r="EJR39" s="300"/>
      <c r="EJS39" s="300"/>
      <c r="EJT39" s="300"/>
      <c r="EJU39" s="300"/>
      <c r="EJV39" s="300"/>
      <c r="ENX39" s="300"/>
      <c r="ENY39" s="300"/>
      <c r="ENZ39" s="300"/>
      <c r="EOA39" s="300"/>
      <c r="EOB39" s="300"/>
      <c r="EOC39" s="300"/>
      <c r="ESE39" s="300"/>
      <c r="ESF39" s="300"/>
      <c r="ESG39" s="300"/>
      <c r="ESH39" s="300"/>
      <c r="ESI39" s="300"/>
      <c r="ESJ39" s="300"/>
      <c r="EWL39" s="300"/>
      <c r="EWM39" s="300"/>
      <c r="EWN39" s="300"/>
      <c r="EWO39" s="300"/>
      <c r="EWP39" s="300"/>
      <c r="EWQ39" s="300"/>
      <c r="FAS39" s="300"/>
      <c r="FAT39" s="300"/>
      <c r="FAU39" s="300"/>
      <c r="FAV39" s="300"/>
      <c r="FAW39" s="300"/>
      <c r="FAX39" s="300"/>
      <c r="FEZ39" s="300"/>
      <c r="FFA39" s="300"/>
      <c r="FFB39" s="300"/>
      <c r="FFC39" s="300"/>
      <c r="FFD39" s="300"/>
      <c r="FFE39" s="300"/>
      <c r="FJG39" s="300"/>
      <c r="FJH39" s="300"/>
      <c r="FJI39" s="300"/>
      <c r="FJJ39" s="300"/>
      <c r="FJK39" s="300"/>
      <c r="FJL39" s="300"/>
      <c r="FNN39" s="300"/>
      <c r="FNO39" s="300"/>
      <c r="FNP39" s="300"/>
      <c r="FNQ39" s="300"/>
      <c r="FNR39" s="300"/>
      <c r="FNS39" s="300"/>
      <c r="FRU39" s="300"/>
      <c r="FRV39" s="300"/>
      <c r="FRW39" s="300"/>
      <c r="FRX39" s="300"/>
      <c r="FRY39" s="300"/>
      <c r="FRZ39" s="300"/>
      <c r="FWB39" s="300"/>
      <c r="FWC39" s="300"/>
      <c r="FWD39" s="300"/>
      <c r="FWE39" s="300"/>
      <c r="FWF39" s="300"/>
      <c r="FWG39" s="300"/>
      <c r="GAI39" s="300"/>
      <c r="GAJ39" s="300"/>
      <c r="GAK39" s="300"/>
      <c r="GAL39" s="300"/>
      <c r="GAM39" s="300"/>
      <c r="GAN39" s="300"/>
      <c r="GEP39" s="300"/>
      <c r="GEQ39" s="300"/>
      <c r="GER39" s="300"/>
      <c r="GES39" s="300"/>
      <c r="GET39" s="300"/>
      <c r="GEU39" s="300"/>
      <c r="GIW39" s="300"/>
      <c r="GIX39" s="300"/>
      <c r="GIY39" s="300"/>
      <c r="GIZ39" s="300"/>
      <c r="GJA39" s="300"/>
      <c r="GJB39" s="300"/>
      <c r="GND39" s="300"/>
      <c r="GNE39" s="300"/>
      <c r="GNF39" s="300"/>
      <c r="GNG39" s="300"/>
      <c r="GNH39" s="300"/>
      <c r="GNI39" s="300"/>
      <c r="GRK39" s="300"/>
      <c r="GRL39" s="300"/>
      <c r="GRM39" s="300"/>
      <c r="GRN39" s="300"/>
      <c r="GRO39" s="300"/>
      <c r="GRP39" s="300"/>
      <c r="GVR39" s="300"/>
      <c r="GVS39" s="300"/>
      <c r="GVT39" s="300"/>
      <c r="GVU39" s="300"/>
      <c r="GVV39" s="300"/>
      <c r="GVW39" s="300"/>
      <c r="GZY39" s="300"/>
      <c r="GZZ39" s="300"/>
      <c r="HAA39" s="300"/>
      <c r="HAB39" s="300"/>
      <c r="HAC39" s="300"/>
      <c r="HAD39" s="300"/>
      <c r="HEF39" s="300"/>
      <c r="HEG39" s="300"/>
      <c r="HEH39" s="300"/>
      <c r="HEI39" s="300"/>
      <c r="HEJ39" s="300"/>
      <c r="HEK39" s="300"/>
      <c r="HIM39" s="300"/>
      <c r="HIN39" s="300"/>
      <c r="HIO39" s="300"/>
      <c r="HIP39" s="300"/>
      <c r="HIQ39" s="300"/>
      <c r="HIR39" s="300"/>
      <c r="HMT39" s="300"/>
      <c r="HMU39" s="300"/>
      <c r="HMV39" s="300"/>
      <c r="HMW39" s="300"/>
      <c r="HMX39" s="300"/>
      <c r="HMY39" s="300"/>
      <c r="HRA39" s="300"/>
      <c r="HRB39" s="300"/>
      <c r="HRC39" s="300"/>
      <c r="HRD39" s="300"/>
      <c r="HRE39" s="300"/>
      <c r="HRF39" s="300"/>
      <c r="HVH39" s="300"/>
      <c r="HVI39" s="300"/>
      <c r="HVJ39" s="300"/>
      <c r="HVK39" s="300"/>
      <c r="HVL39" s="300"/>
      <c r="HVM39" s="300"/>
      <c r="HZO39" s="300"/>
      <c r="HZP39" s="300"/>
      <c r="HZQ39" s="300"/>
      <c r="HZR39" s="300"/>
      <c r="HZS39" s="300"/>
      <c r="HZT39" s="300"/>
      <c r="IDV39" s="300"/>
      <c r="IDW39" s="300"/>
      <c r="IDX39" s="300"/>
      <c r="IDY39" s="300"/>
      <c r="IDZ39" s="300"/>
      <c r="IEA39" s="300"/>
      <c r="IIC39" s="300"/>
      <c r="IID39" s="300"/>
      <c r="IIE39" s="300"/>
      <c r="IIF39" s="300"/>
      <c r="IIG39" s="300"/>
      <c r="IIH39" s="300"/>
      <c r="IMJ39" s="300"/>
      <c r="IMK39" s="300"/>
      <c r="IML39" s="300"/>
      <c r="IMM39" s="300"/>
      <c r="IMN39" s="300"/>
      <c r="IMO39" s="300"/>
      <c r="IQQ39" s="300"/>
      <c r="IQR39" s="300"/>
      <c r="IQS39" s="300"/>
      <c r="IQT39" s="300"/>
      <c r="IQU39" s="300"/>
      <c r="IQV39" s="300"/>
      <c r="IUX39" s="300"/>
      <c r="IUY39" s="300"/>
      <c r="IUZ39" s="300"/>
      <c r="IVA39" s="300"/>
      <c r="IVB39" s="300"/>
      <c r="IVC39" s="300"/>
      <c r="IZE39" s="300"/>
      <c r="IZF39" s="300"/>
      <c r="IZG39" s="300"/>
      <c r="IZH39" s="300"/>
      <c r="IZI39" s="300"/>
      <c r="IZJ39" s="300"/>
      <c r="JDL39" s="300"/>
      <c r="JDM39" s="300"/>
      <c r="JDN39" s="300"/>
      <c r="JDO39" s="300"/>
      <c r="JDP39" s="300"/>
      <c r="JDQ39" s="300"/>
      <c r="JHS39" s="300"/>
      <c r="JHT39" s="300"/>
      <c r="JHU39" s="300"/>
      <c r="JHV39" s="300"/>
      <c r="JHW39" s="300"/>
      <c r="JHX39" s="300"/>
      <c r="JLZ39" s="300"/>
      <c r="JMA39" s="300"/>
      <c r="JMB39" s="300"/>
      <c r="JMC39" s="300"/>
      <c r="JMD39" s="300"/>
      <c r="JME39" s="300"/>
      <c r="JQG39" s="300"/>
      <c r="JQH39" s="300"/>
      <c r="JQI39" s="300"/>
      <c r="JQJ39" s="300"/>
      <c r="JQK39" s="300"/>
      <c r="JQL39" s="300"/>
      <c r="JUN39" s="300"/>
      <c r="JUO39" s="300"/>
      <c r="JUP39" s="300"/>
      <c r="JUQ39" s="300"/>
      <c r="JUR39" s="300"/>
      <c r="JUS39" s="300"/>
      <c r="JYU39" s="300"/>
      <c r="JYV39" s="300"/>
      <c r="JYW39" s="300"/>
      <c r="JYX39" s="300"/>
      <c r="JYY39" s="300"/>
      <c r="JYZ39" s="300"/>
      <c r="KDB39" s="300"/>
      <c r="KDC39" s="300"/>
      <c r="KDD39" s="300"/>
      <c r="KDE39" s="300"/>
      <c r="KDF39" s="300"/>
      <c r="KDG39" s="300"/>
      <c r="KHI39" s="300"/>
      <c r="KHJ39" s="300"/>
      <c r="KHK39" s="300"/>
      <c r="KHL39" s="300"/>
      <c r="KHM39" s="300"/>
      <c r="KHN39" s="300"/>
      <c r="KLP39" s="300"/>
      <c r="KLQ39" s="300"/>
      <c r="KLR39" s="300"/>
      <c r="KLS39" s="300"/>
      <c r="KLT39" s="300"/>
      <c r="KLU39" s="300"/>
      <c r="KPW39" s="300"/>
      <c r="KPX39" s="300"/>
      <c r="KPY39" s="300"/>
      <c r="KPZ39" s="300"/>
      <c r="KQA39" s="300"/>
      <c r="KQB39" s="300"/>
      <c r="KUD39" s="300"/>
      <c r="KUE39" s="300"/>
      <c r="KUF39" s="300"/>
      <c r="KUG39" s="300"/>
      <c r="KUH39" s="300"/>
      <c r="KUI39" s="300"/>
      <c r="KYK39" s="300"/>
      <c r="KYL39" s="300"/>
      <c r="KYM39" s="300"/>
      <c r="KYN39" s="300"/>
      <c r="KYO39" s="300"/>
      <c r="KYP39" s="300"/>
      <c r="LCR39" s="300"/>
      <c r="LCS39" s="300"/>
      <c r="LCT39" s="300"/>
      <c r="LCU39" s="300"/>
      <c r="LCV39" s="300"/>
      <c r="LCW39" s="300"/>
      <c r="LGY39" s="300"/>
      <c r="LGZ39" s="300"/>
      <c r="LHA39" s="300"/>
      <c r="LHB39" s="300"/>
      <c r="LHC39" s="300"/>
      <c r="LHD39" s="300"/>
      <c r="LLF39" s="300"/>
      <c r="LLG39" s="300"/>
      <c r="LLH39" s="300"/>
      <c r="LLI39" s="300"/>
      <c r="LLJ39" s="300"/>
      <c r="LLK39" s="300"/>
      <c r="LPM39" s="300"/>
      <c r="LPN39" s="300"/>
      <c r="LPO39" s="300"/>
      <c r="LPP39" s="300"/>
      <c r="LPQ39" s="300"/>
      <c r="LPR39" s="300"/>
      <c r="LTT39" s="300"/>
      <c r="LTU39" s="300"/>
      <c r="LTV39" s="300"/>
      <c r="LTW39" s="300"/>
      <c r="LTX39" s="300"/>
      <c r="LTY39" s="300"/>
      <c r="LYA39" s="300"/>
      <c r="LYB39" s="300"/>
      <c r="LYC39" s="300"/>
      <c r="LYD39" s="300"/>
      <c r="LYE39" s="300"/>
      <c r="LYF39" s="300"/>
      <c r="MCH39" s="300"/>
      <c r="MCI39" s="300"/>
      <c r="MCJ39" s="300"/>
      <c r="MCK39" s="300"/>
      <c r="MCL39" s="300"/>
      <c r="MCM39" s="300"/>
      <c r="MGO39" s="300"/>
      <c r="MGP39" s="300"/>
      <c r="MGQ39" s="300"/>
      <c r="MGR39" s="300"/>
      <c r="MGS39" s="300"/>
      <c r="MGT39" s="300"/>
      <c r="MKV39" s="300"/>
      <c r="MKW39" s="300"/>
      <c r="MKX39" s="300"/>
      <c r="MKY39" s="300"/>
      <c r="MKZ39" s="300"/>
      <c r="MLA39" s="300"/>
      <c r="MPC39" s="300"/>
      <c r="MPD39" s="300"/>
      <c r="MPE39" s="300"/>
      <c r="MPF39" s="300"/>
      <c r="MPG39" s="300"/>
      <c r="MPH39" s="300"/>
      <c r="MTJ39" s="300"/>
      <c r="MTK39" s="300"/>
      <c r="MTL39" s="300"/>
      <c r="MTM39" s="300"/>
      <c r="MTN39" s="300"/>
      <c r="MTO39" s="300"/>
      <c r="MXQ39" s="300"/>
      <c r="MXR39" s="300"/>
      <c r="MXS39" s="300"/>
      <c r="MXT39" s="300"/>
      <c r="MXU39" s="300"/>
      <c r="MXV39" s="300"/>
      <c r="NBX39" s="300"/>
      <c r="NBY39" s="300"/>
      <c r="NBZ39" s="300"/>
      <c r="NCA39" s="300"/>
      <c r="NCB39" s="300"/>
      <c r="NCC39" s="300"/>
      <c r="NGE39" s="300"/>
      <c r="NGF39" s="300"/>
      <c r="NGG39" s="300"/>
      <c r="NGH39" s="300"/>
      <c r="NGI39" s="300"/>
      <c r="NGJ39" s="300"/>
      <c r="NKL39" s="300"/>
      <c r="NKM39" s="300"/>
      <c r="NKN39" s="300"/>
      <c r="NKO39" s="300"/>
      <c r="NKP39" s="300"/>
      <c r="NKQ39" s="300"/>
      <c r="NOS39" s="300"/>
      <c r="NOT39" s="300"/>
      <c r="NOU39" s="300"/>
      <c r="NOV39" s="300"/>
      <c r="NOW39" s="300"/>
      <c r="NOX39" s="300"/>
      <c r="NSZ39" s="300"/>
      <c r="NTA39" s="300"/>
      <c r="NTB39" s="300"/>
      <c r="NTC39" s="300"/>
      <c r="NTD39" s="300"/>
      <c r="NTE39" s="300"/>
      <c r="NXG39" s="300"/>
      <c r="NXH39" s="300"/>
      <c r="NXI39" s="300"/>
      <c r="NXJ39" s="300"/>
      <c r="NXK39" s="300"/>
      <c r="NXL39" s="300"/>
      <c r="OBN39" s="300"/>
      <c r="OBO39" s="300"/>
      <c r="OBP39" s="300"/>
      <c r="OBQ39" s="300"/>
      <c r="OBR39" s="300"/>
      <c r="OBS39" s="300"/>
      <c r="OFU39" s="300"/>
      <c r="OFV39" s="300"/>
      <c r="OFW39" s="300"/>
      <c r="OFX39" s="300"/>
      <c r="OFY39" s="300"/>
      <c r="OFZ39" s="300"/>
      <c r="OKB39" s="300"/>
      <c r="OKC39" s="300"/>
      <c r="OKD39" s="300"/>
      <c r="OKE39" s="300"/>
      <c r="OKF39" s="300"/>
      <c r="OKG39" s="300"/>
      <c r="OOI39" s="300"/>
      <c r="OOJ39" s="300"/>
      <c r="OOK39" s="300"/>
      <c r="OOL39" s="300"/>
      <c r="OOM39" s="300"/>
      <c r="OON39" s="300"/>
      <c r="OSP39" s="300"/>
      <c r="OSQ39" s="300"/>
      <c r="OSR39" s="300"/>
      <c r="OSS39" s="300"/>
      <c r="OST39" s="300"/>
      <c r="OSU39" s="300"/>
      <c r="OWW39" s="300"/>
      <c r="OWX39" s="300"/>
      <c r="OWY39" s="300"/>
      <c r="OWZ39" s="300"/>
      <c r="OXA39" s="300"/>
      <c r="OXB39" s="300"/>
      <c r="PBD39" s="300"/>
      <c r="PBE39" s="300"/>
      <c r="PBF39" s="300"/>
      <c r="PBG39" s="300"/>
      <c r="PBH39" s="300"/>
      <c r="PBI39" s="300"/>
      <c r="PFK39" s="300"/>
      <c r="PFL39" s="300"/>
      <c r="PFM39" s="300"/>
      <c r="PFN39" s="300"/>
      <c r="PFO39" s="300"/>
      <c r="PFP39" s="300"/>
      <c r="PJR39" s="300"/>
      <c r="PJS39" s="300"/>
      <c r="PJT39" s="300"/>
      <c r="PJU39" s="300"/>
      <c r="PJV39" s="300"/>
      <c r="PJW39" s="300"/>
      <c r="PNY39" s="300"/>
      <c r="PNZ39" s="300"/>
      <c r="POA39" s="300"/>
      <c r="POB39" s="300"/>
      <c r="POC39" s="300"/>
      <c r="POD39" s="300"/>
      <c r="PSF39" s="300"/>
      <c r="PSG39" s="300"/>
      <c r="PSH39" s="300"/>
      <c r="PSI39" s="300"/>
      <c r="PSJ39" s="300"/>
      <c r="PSK39" s="300"/>
    </row>
    <row r="40" spans="1:998 1104:1997 2103:2996 3102:3995 4101:5105 5211:6104 6210:7103 7209:8102 8208:9212 9318:10211 10317:11210 11316:11321" x14ac:dyDescent="0.25">
      <c r="A40" s="302">
        <f>Setup!E29+100</f>
        <v>147</v>
      </c>
      <c r="B40" s="297">
        <f>VLOOKUP(C40,CX37:CY41,2,FALSE)</f>
        <v>4</v>
      </c>
      <c r="C40" s="298" t="str">
        <f>Setup!D29</f>
        <v>Tunisia</v>
      </c>
      <c r="D40" s="297">
        <f>SUMPRODUCT((DA3:DA105=C40)*(DE3:DE105="W"))+SUMPRODUCT((DD3:DD105=C40)*(DF3:DF105="W"))</f>
        <v>0</v>
      </c>
      <c r="E40" s="297">
        <f>SUMPRODUCT((DA3:DA105=C40)*(DE3:DE105="D"))+SUMPRODUCT((DD3:DD105=C40)*(DF3:DF105="D"))</f>
        <v>0</v>
      </c>
      <c r="F40" s="297">
        <f>SUMPRODUCT((DA3:DA105=C40)*(DE3:DE105="L"))+SUMPRODUCT((DD3:DD105=C40)*(DF3:DF105="L"))</f>
        <v>0</v>
      </c>
      <c r="G40" s="297">
        <f>SUMIF(DA3:DA123,C40,DB3:DB123)+SUMIF(DD3:DD123,C40,DC3:DC123)</f>
        <v>0</v>
      </c>
      <c r="H40" s="297">
        <f>SUMIF(DD3:DD123,C40,DB3:DB123)+SUMIF(DA3:DA123,C40,DC3:DC123)</f>
        <v>0</v>
      </c>
      <c r="I40" s="297">
        <f t="shared" si="56"/>
        <v>1000</v>
      </c>
      <c r="J40" s="297">
        <f t="shared" si="57"/>
        <v>0</v>
      </c>
      <c r="K40" s="297">
        <f>IF(Setup!F29&lt;&gt;"",Setup!F29,-A40)</f>
        <v>-147</v>
      </c>
      <c r="L40" s="297">
        <f>IF(COUNTIF(J37:J41,4)&lt;&gt;4,RANK(J40,J37:J41),J119)</f>
        <v>1</v>
      </c>
      <c r="N40" s="297">
        <f>SUMPRODUCT((L37:L40=L40)*(K37:K40&lt;K40))+L40</f>
        <v>1</v>
      </c>
      <c r="O40" s="298" t="str">
        <f>INDEX(C37:C41,MATCH(4,N37:N41,0),0)</f>
        <v>Netherlands</v>
      </c>
      <c r="P40" s="297">
        <f>INDEX(L37:L41,MATCH(O40,C37:C41,0),0)</f>
        <v>1</v>
      </c>
      <c r="Q40" s="297" t="str">
        <f>IF(AND(Q39&lt;&gt;"",P40=1),O40,"")</f>
        <v>Netherlands</v>
      </c>
      <c r="R40" s="297" t="str">
        <f>IF(AND(R39&lt;&gt;"",P41=2),O41,"")</f>
        <v/>
      </c>
      <c r="V40" s="297" t="str">
        <f t="shared" si="60"/>
        <v>Netherlands</v>
      </c>
      <c r="W40" s="297">
        <f>SUMPRODUCT((DA3:DA105=V40)*(DD3:DD105=V41)*(DE3:DE105="W"))+SUMPRODUCT((DA3:DA105=V40)*(DD3:DD105=V37)*(DE3:DE105="W"))+SUMPRODUCT((DA3:DA105=V40)*(DD3:DD105=V38)*(DE3:DE105="W"))+SUMPRODUCT((DA3:DA105=V40)*(DD3:DD105=V39)*(DE3:DE105="W"))+SUMPRODUCT((DA3:DA105=V41)*(DD3:DD105=V40)*(DF3:DF105="W"))+SUMPRODUCT((DA3:DA105=V37)*(DD3:DD105=V40)*(DF3:DF105="W"))+SUMPRODUCT((DA3:DA105=V38)*(DD3:DD105=V40)*(DF3:DF105="W"))+SUMPRODUCT((DA3:DA105=V39)*(DD3:DD105=V40)*(DF3:DF105="W"))</f>
        <v>0</v>
      </c>
      <c r="X40" s="297">
        <f>SUMPRODUCT((DA3:DA105=V40)*(DD3:DD105=V41)*(DE3:DE105="D"))+SUMPRODUCT((DA3:DA105=V40)*(DD3:DD105=V37)*(DE3:DE105="D"))+SUMPRODUCT((DA3:DA105=V40)*(DD3:DD105=V38)*(DE3:DE105="D"))+SUMPRODUCT((DA3:DA105=V40)*(DD3:DD105=V39)*(DE3:DE105="D"))+SUMPRODUCT((DA3:DA105=V41)*(DD3:DD105=V40)*(DE3:DE105="D"))+SUMPRODUCT((DA3:DA105=V37)*(DD3:DD105=V40)*(DE3:DE105="D"))+SUMPRODUCT((DA3:DA105=V38)*(DD3:DD105=V40)*(DE3:DE105="D"))+SUMPRODUCT((DA3:DA105=V39)*(DD3:DD105=V40)*(DE3:DE105="D"))</f>
        <v>0</v>
      </c>
      <c r="Y40" s="297">
        <f>SUMPRODUCT((DA3:DA105=V40)*(DD3:DD105=V41)*(DE3:DE105="L"))+SUMPRODUCT((DA3:DA105=V40)*(DD3:DD105=V37)*(DE3:DE105="L"))+SUMPRODUCT((DA3:DA105=V40)*(DD3:DD105=V38)*(DE3:DE105="L"))+SUMPRODUCT((DA3:DA105=V40)*(DD3:DD105=V39)*(DE3:DE105="L"))+SUMPRODUCT((DA3:DA105=V41)*(DD3:DD105=V40)*(DF3:DF105="L"))+SUMPRODUCT((DA3:DA105=V37)*(DD3:DD105=V40)*(DF3:DF105="L"))+SUMPRODUCT((DA3:DA105=V38)*(DD3:DD105=V40)*(DF3:DF105="L"))+SUMPRODUCT((DA3:DA105=V39)*(DD3:DD105=V40)*(DF3:DF105="L"))</f>
        <v>0</v>
      </c>
      <c r="Z40" s="297">
        <f>SUMPRODUCT((DA3:DA105=V40)*(DD3:DD105=V41)*DB3:DB105)+SUMPRODUCT((DA3:DA105=V40)*(DD3:DD105=V37)*DB3:DB105)+SUMPRODUCT((DA3:DA105=V40)*(DD3:DD105=V38)*DB3:DB105)+SUMPRODUCT((DA3:DA105=V40)*(DD3:DD105=V39)*DB3:DB105)+SUMPRODUCT((DA3:DA105=V41)*(DD3:DD105=V40)*DC3:DC105)+SUMPRODUCT((DA3:DA105=V37)*(DD3:DD105=V40)*DC3:DC105)+SUMPRODUCT((DA3:DA105=V38)*(DD3:DD105=V40)*DC3:DC105)+SUMPRODUCT((DA3:DA105=V39)*(DD3:DD105=V40)*DC3:DC105)</f>
        <v>0</v>
      </c>
      <c r="AA40" s="297">
        <f>SUMPRODUCT((DA3:DA105=V40)*(DD3:DD105=V41)*DC3:DC105)+SUMPRODUCT((DA3:DA105=V40)*(DD3:DD105=V37)*DC3:DC105)+SUMPRODUCT((DA3:DA105=V40)*(DD3:DD105=V38)*DC3:DC105)+SUMPRODUCT((DA3:DA105=V40)*(DD3:DD105=V39)*DC3:DC105)+SUMPRODUCT((DA3:DA105=V41)*(DD3:DD105=V40)*DB3:DB105)+SUMPRODUCT((DA3:DA105=V37)*(DD3:DD105=V40)*DB3:DB105)+SUMPRODUCT((DA3:DA105=V38)*(DD3:DD105=V40)*DB3:DB105)+SUMPRODUCT((DA3:DA105=V39)*(DD3:DD105=V40)*DB3:DB105)</f>
        <v>0</v>
      </c>
      <c r="AB40" s="297">
        <f>Z40-AA40+1000</f>
        <v>1000</v>
      </c>
      <c r="AC40" s="297">
        <f t="shared" si="58"/>
        <v>0</v>
      </c>
      <c r="AD40" s="297">
        <f>IF(V40&lt;&gt;"",VLOOKUP(V40,C4:I52,7,FALSE),"")</f>
        <v>1000</v>
      </c>
      <c r="AE40" s="297">
        <f>IF(V40&lt;&gt;"",VLOOKUP(V40,C4:I52,5,FALSE),"")</f>
        <v>0</v>
      </c>
      <c r="AF40" s="297">
        <f>IF(V40&lt;&gt;"",VLOOKUP(V40,C4:K52,9,FALSE),"")</f>
        <v>-107</v>
      </c>
      <c r="AG40" s="297">
        <f t="shared" si="59"/>
        <v>0</v>
      </c>
      <c r="AH40" s="297">
        <f>IF(V40&lt;&gt;"",RANK(AG40,AG37:AG41),"")</f>
        <v>1</v>
      </c>
      <c r="AI40" s="297">
        <f>IF(V40&lt;&gt;"",SUMPRODUCT((AG37:AG41=AG40)*(AB37:AB41&gt;AB40)),"")</f>
        <v>0</v>
      </c>
      <c r="AJ40" s="297">
        <f>IF(V40&lt;&gt;"",SUMPRODUCT((AG37:AG41=AG40)*(AB37:AB41=AB40)*(Z37:Z41&gt;Z40)),"")</f>
        <v>0</v>
      </c>
      <c r="AK40" s="297">
        <f>IF(V40&lt;&gt;"",SUMPRODUCT((AG37:AG41=AG40)*(AB37:AB41=AB40)*(Z37:Z41=Z40)*(AD37:AD41&gt;AD40)),"")</f>
        <v>0</v>
      </c>
      <c r="AL40" s="297">
        <f>IF(V40&lt;&gt;"",SUMPRODUCT((AG37:AG41=AG40)*(AB37:AB41=AB40)*(Z37:Z41=Z40)*(AD37:AD41=AD40)*(AE37:AE41&gt;AE40)),"")</f>
        <v>0</v>
      </c>
      <c r="AM40" s="297">
        <f>IF(V40&lt;&gt;"",SUMPRODUCT((AG37:AG41=AG40)*(AB37:AB41=AB40)*(Z37:Z41=Z40)*(AD37:AD41=AD40)*(AE37:AE41=AE40)*(AF37:AF41&gt;AF40)),"")</f>
        <v>0</v>
      </c>
      <c r="AN40" s="297">
        <f>IF(V40&lt;&gt;"",IF(SUM(X37:X40)=12,SUM(AH40:AM40),IF(AN119&lt;&gt;"",IF(U115=3,AN119,AN119+U115),SUM(AH40:AM40))),"")</f>
        <v>1</v>
      </c>
      <c r="AO40" s="297" t="str">
        <f>IF(V40&lt;&gt;"",INDEX(V37:V41,MATCH(4,AN37:AN41,0),0),"")</f>
        <v>Tunisia</v>
      </c>
      <c r="AP40" s="297" t="str">
        <f>IF(R39&lt;&gt;"",R39,"")</f>
        <v/>
      </c>
      <c r="AQ40" s="297" t="str">
        <f>IF(AP40&lt;&gt;"",SUMPRODUCT((DA3:DA105=AP40)*(DD3:DD105=AP41)*(DE3:DE105="W"))+SUMPRODUCT((DA3:DA105=AP40)*(DD3:DD105=AP38)*(DE3:DE105="W"))+SUMPRODUCT((DA3:DA105=AP40)*(DD3:DD105=AP39)*(DE3:DE105="W"))+SUMPRODUCT((DA3:DA105=AP41)*(DD3:DD105=AP40)*(DF3:DF105="W"))+SUMPRODUCT((DA3:DA105=AP38)*(DD3:DD105=AP40)*(DF3:DF105="W"))+SUMPRODUCT((DA3:DA105=AP39)*(DD3:DD105=AP40)*(DF3:DF105="W")),"")</f>
        <v/>
      </c>
      <c r="AR40" s="297" t="str">
        <f>IF(AP40&lt;&gt;"",SUMPRODUCT((DA3:DA105=AP40)*(DD3:DD105=AP41)*(DE3:DE105="D"))+SUMPRODUCT((DA3:DA105=AP40)*(DD3:DD105=AP38)*(DE3:DE105="D"))+SUMPRODUCT((DA3:DA105=AP40)*(DD3:DD105=AP39)*(DE3:DE105="D"))+SUMPRODUCT((DA3:DA105=AP41)*(DD3:DD105=AP40)*(DE3:DE105="D"))+SUMPRODUCT((DA3:DA105=AP38)*(DD3:DD105=AP40)*(DE3:DE105="D"))+SUMPRODUCT((DA3:DA105=AP39)*(DD3:DD105=AP40)*(DE3:DE105="D")),"")</f>
        <v/>
      </c>
      <c r="AS40" s="297" t="str">
        <f>IF(AP40&lt;&gt;"",SUMPRODUCT((DA3:DA105=AP40)*(DD3:DD105=AP41)*(DE3:DE105="L"))+SUMPRODUCT((DA3:DA105=AP40)*(DD3:DD105=AP38)*(DE3:DE105="L"))+SUMPRODUCT((DA3:DA105=AP40)*(DD3:DD105=AP39)*(DE3:DE105="L"))+SUMPRODUCT((DA3:DA105=AP41)*(DD3:DD105=AP40)*(DF3:DF105="L"))+SUMPRODUCT((DA3:DA105=AP38)*(DD3:DD105=AP40)*(DF3:DF105="L"))+SUMPRODUCT((DA3:DA105=AP39)*(DD3:DD105=AP40)*(DF3:DF105="L")),"")</f>
        <v/>
      </c>
      <c r="AT40" s="297">
        <f>SUMPRODUCT((DA3:DA105=AP40)*(DD3:DD105=AP41)*DB3:DB105)+SUMPRODUCT((DA3:DA105=AP40)*(DD3:DD105=AP37)*DB3:DB105)+SUMPRODUCT((DA3:DA105=AP40)*(DD3:DD105=AP38)*DB3:DB105)+SUMPRODUCT((DA3:DA105=AP40)*(DD3:DD105=AP39)*DB3:DB105)+SUMPRODUCT((DA3:DA105=AP41)*(DD3:DD105=AP40)*DC3:DC105)+SUMPRODUCT((DA3:DA105=AP37)*(DD3:DD105=AP40)*DC3:DC105)+SUMPRODUCT((DA3:DA105=AP38)*(DD3:DD105=AP40)*DC3:DC105)+SUMPRODUCT((DA3:DA105=AP39)*(DD3:DD105=AP40)*DC3:DC105)</f>
        <v>0</v>
      </c>
      <c r="AU40" s="297">
        <f>SUMPRODUCT((DA3:DA105=AP40)*(DD3:DD105=AP41)*DC3:DC105)+SUMPRODUCT((DA3:DA105=AP40)*(DD3:DD105=AP37)*DC3:DC105)+SUMPRODUCT((DA3:DA105=AP40)*(DD3:DD105=AP38)*DC3:DC105)+SUMPRODUCT((DA3:DA105=AP40)*(DD3:DD105=AP39)*DC3:DC105)+SUMPRODUCT((DA3:DA105=AP41)*(DD3:DD105=AP40)*DB3:DB105)+SUMPRODUCT((DA3:DA105=AP37)*(DD3:DD105=AP40)*DB3:DB105)+SUMPRODUCT((DA3:DA105=AP38)*(DD3:DD105=AP40)*DB3:DB105)+SUMPRODUCT((DA3:DA105=AP39)*(DD3:DD105=AP40)*DB3:DB105)</f>
        <v>0</v>
      </c>
      <c r="AV40" s="297">
        <f>AT40-AU40+1000</f>
        <v>1000</v>
      </c>
      <c r="AW40" s="297" t="str">
        <f t="shared" si="61"/>
        <v/>
      </c>
      <c r="AX40" s="297" t="str">
        <f>IF(AP40&lt;&gt;"",VLOOKUP(AP40,C4:I52,7,FALSE),"")</f>
        <v/>
      </c>
      <c r="AY40" s="297" t="str">
        <f>IF(AP40&lt;&gt;"",VLOOKUP(AP40,C4:I52,5,FALSE),"")</f>
        <v/>
      </c>
      <c r="AZ40" s="297" t="str">
        <f>IF(AP40&lt;&gt;"",VLOOKUP(AP40,C4:K52,9,FALSE),"")</f>
        <v/>
      </c>
      <c r="BA40" s="297" t="str">
        <f t="shared" si="62"/>
        <v/>
      </c>
      <c r="BB40" s="297" t="str">
        <f>IF(AP40&lt;&gt;"",RANK(BA40,BA37:BA40),"")</f>
        <v/>
      </c>
      <c r="BC40" s="297" t="str">
        <f>IF(AP40&lt;&gt;"",SUMPRODUCT((BA37:BA41=BA40)*(AV37:AV41&gt;AV40)),"")</f>
        <v/>
      </c>
      <c r="BD40" s="297" t="str">
        <f>IF(AP40&lt;&gt;"",SUMPRODUCT((BA37:BA41=BA40)*(AV37:AV41=AV40)*(AT37:AT41&gt;AT40)),"")</f>
        <v/>
      </c>
      <c r="BE40" s="297" t="str">
        <f>IF(AP40&lt;&gt;"",SUMPRODUCT((BA37:BA41=BA40)*(AV37:AV41=AV40)*(AT37:AT41=AT40)*(AX37:AX41&gt;AX40)),"")</f>
        <v/>
      </c>
      <c r="BF40" s="297" t="str">
        <f>IF(AP40&lt;&gt;"",SUMPRODUCT((BA37:BA41=BA40)*(AV37:AV41=AV40)*(AT37:AT41=AT40)*(AX37:AX41=AX40)*(AY37:AY41&gt;AY40)),"")</f>
        <v/>
      </c>
      <c r="BG40" s="297" t="str">
        <f>IF(AP40&lt;&gt;"",SUMPRODUCT((BA37:BA41=BA40)*(AV37:AV41=AV40)*(AT37:AT41=AT40)*(AX37:AX41=AX40)*(AY37:AY41=AY40)*(AZ37:AZ41&gt;AZ40)),"")</f>
        <v/>
      </c>
      <c r="BH40" s="297" t="str">
        <f>IF(AP40&lt;&gt;"",IF(BH119&lt;&gt;"",IF(AO115=3,BH119,BH119+AO115),SUM(BB40:BG40)+1),"")</f>
        <v/>
      </c>
      <c r="BI40" s="297" t="str">
        <f>IF(AP40&lt;&gt;"",INDEX(AP38:AP41,MATCH(4,BH38:BH41,0),0),"")</f>
        <v/>
      </c>
      <c r="BJ40" s="297" t="str">
        <f>IF(S38&lt;&gt;"",S38,"")</f>
        <v/>
      </c>
      <c r="BK40" s="297">
        <f>SUMPRODUCT((DA3:DA105=BJ40)*(DD3:DD105=BJ41)*(DE3:DE105="W"))+SUMPRODUCT((DA3:DA105=BJ40)*(DD3:DD105=BJ81)*(DE3:DE105="W"))+SUMPRODUCT((DA3:DA105=BJ40)*(DD3:DD105=BJ39)*(DE3:DE105="W"))+SUMPRODUCT((DA3:DA105=BJ41)*(DD3:DD105=BJ40)*(DF3:DF105="W"))+SUMPRODUCT((DA3:DA105=BJ81)*(DD3:DD105=BJ40)*(DF3:DF105="W"))+SUMPRODUCT((DA3:DA105=BJ39)*(DD3:DD105=BJ40)*(DF3:DF105="W"))</f>
        <v>0</v>
      </c>
      <c r="BL40" s="297">
        <f>SUMPRODUCT((DA3:DA105=BJ40)*(DD3:DD105=BJ41)*(DE3:DE105="D"))+SUMPRODUCT((DA3:DA105=BJ40)*(DD3:DD105=BJ81)*(DE3:DE105="D"))+SUMPRODUCT((DA3:DA105=BJ40)*(DD3:DD105=BJ39)*(DE3:DE105="D"))+SUMPRODUCT((DA3:DA105=BJ41)*(DD3:DD105=BJ40)*(DE3:DE105="D"))+SUMPRODUCT((DA3:DA105=BJ81)*(DD3:DD105=BJ40)*(DE3:DE105="D"))+SUMPRODUCT((DA3:DA105=BJ39)*(DD3:DD105=BJ40)*(DE3:DE105="D"))</f>
        <v>0</v>
      </c>
      <c r="BM40" s="297">
        <f>SUMPRODUCT((DA3:DA105=BJ40)*(DD3:DD105=BJ41)*(DE3:DE105="L"))+SUMPRODUCT((DA3:DA105=BJ40)*(DD3:DD105=BJ81)*(DE3:DE105="L"))+SUMPRODUCT((DA3:DA105=BJ40)*(DD3:DD105=BJ39)*(DE3:DE105="L"))+SUMPRODUCT((DA3:DA105=BJ41)*(DD3:DD105=BJ40)*(DF3:DF105="L"))+SUMPRODUCT((DA3:DA105=BJ81)*(DD3:DD105=BJ40)*(DF3:DF105="L"))+SUMPRODUCT((DA3:DA105=BJ39)*(DD3:DD105=BJ40)*(DF3:DF105="L"))</f>
        <v>0</v>
      </c>
      <c r="BN40" s="297">
        <f>SUMPRODUCT((DA3:DA105=BJ40)*(DD3:DD105=BJ41)*DB3:DB105)+SUMPRODUCT((DA3:DA105=BJ40)*(DD3:DD105=BJ37)*DB3:DB105)+SUMPRODUCT((DA3:DA105=BJ40)*(DD3:DD105=BJ38)*DB3:DB105)+SUMPRODUCT((DA3:DA105=BJ40)*(DD3:DD105=BJ39)*DB3:DB105)+SUMPRODUCT((DA3:DA105=BJ41)*(DD3:DD105=BJ40)*DC3:DC105)+SUMPRODUCT((DA3:DA105=BJ37)*(DD3:DD105=BJ40)*DC3:DC105)+SUMPRODUCT((DA3:DA105=BJ38)*(DD3:DD105=BJ40)*DC3:DC105)+SUMPRODUCT((DA3:DA105=BJ39)*(DD3:DD105=BJ40)*DC3:DC105)</f>
        <v>0</v>
      </c>
      <c r="BO40" s="297">
        <f>SUMPRODUCT((DA3:DA105=BJ40)*(DD3:DD105=BJ41)*DC3:DC105)+SUMPRODUCT((DA3:DA105=BJ40)*(DD3:DD105=BJ37)*DC3:DC105)+SUMPRODUCT((DA3:DA105=BJ40)*(DD3:DD105=BJ38)*DC3:DC105)+SUMPRODUCT((DA3:DA105=BJ40)*(DD3:DD105=BJ39)*DC3:DC105)+SUMPRODUCT((DA3:DA105=BJ41)*(DD3:DD105=BJ40)*DB3:DB105)+SUMPRODUCT((DA3:DA105=BJ37)*(DD3:DD105=BJ40)*DB3:DB105)+SUMPRODUCT((DA3:DA105=BJ38)*(DD3:DD105=BJ40)*DB3:DB105)+SUMPRODUCT((DA3:DA105=BJ39)*(DD3:DD105=BJ40)*DB3:DB105)</f>
        <v>0</v>
      </c>
      <c r="BP40" s="297">
        <f>BN40-BO40+1000</f>
        <v>1000</v>
      </c>
      <c r="BQ40" s="297" t="str">
        <f t="shared" si="63"/>
        <v/>
      </c>
      <c r="BR40" s="297" t="str">
        <f>IF(BJ40&lt;&gt;"",VLOOKUP(BJ40,C4:I52,7,FALSE),"")</f>
        <v/>
      </c>
      <c r="BS40" s="297" t="str">
        <f>IF(BJ40&lt;&gt;"",VLOOKUP(BJ40,C4:I52,5,FALSE),"")</f>
        <v/>
      </c>
      <c r="BT40" s="297" t="str">
        <f>IF(BJ40&lt;&gt;"",VLOOKUP(BJ40,C4:K52,9,FALSE),"")</f>
        <v/>
      </c>
      <c r="BU40" s="297" t="str">
        <f t="shared" si="64"/>
        <v/>
      </c>
      <c r="BV40" s="297" t="str">
        <f>IF(BJ40&lt;&gt;"",RANK(BU40,BU38:BU40),"")</f>
        <v/>
      </c>
      <c r="BW40" s="297" t="str">
        <f>IF(BJ40&lt;&gt;"",SUMPRODUCT((BU37:BU41=BU40)*(BP37:BP41&gt;BP40)),"")</f>
        <v/>
      </c>
      <c r="BX40" s="297" t="str">
        <f>IF(BJ40&lt;&gt;"",SUMPRODUCT((BU37:BU41=BU40)*(BP37:BP41=BP40)*(BN37:BN41&gt;BN40)),"")</f>
        <v/>
      </c>
      <c r="BY40" s="297" t="str">
        <f>IF(BJ40&lt;&gt;"",SUMPRODUCT((BU37:BU41=BU40)*(BP37:BP41=BP40)*(BN37:BN41=BN40)*(BR37:BR41&gt;BR40)),"")</f>
        <v/>
      </c>
      <c r="BZ40" s="297" t="str">
        <f>IF(BJ40&lt;&gt;"",SUMPRODUCT((BU37:BU41=BU40)*(BP37:BP41=BP40)*(BN37:BN41=BN40)*(BR37:BR41=BR40)*(BS37:BS41&gt;BS40)),"")</f>
        <v/>
      </c>
      <c r="CA40" s="297" t="str">
        <f>IF(BJ40&lt;&gt;"",SUMPRODUCT((BU37:BU41=BU40)*(BP37:BP41=BP40)*(BN37:BN41=BN40)*(BR37:BR41=BR40)*(BS37:BS41=BS40)*(BT37:BT41&gt;BT40)),"")</f>
        <v/>
      </c>
      <c r="CB40" s="297" t="str">
        <f>IF(BJ40&lt;&gt;"",SUM(BV40:CA40)+2,"")</f>
        <v/>
      </c>
      <c r="CC40" s="297" t="str">
        <f>IF(BJ40&lt;&gt;"",INDEX(BJ39:BJ41,MATCH(4,CB39:CB41,0),0),"")</f>
        <v/>
      </c>
      <c r="CD40" s="297" t="str">
        <f>IF(T37&lt;&gt;"",T37,"")</f>
        <v/>
      </c>
      <c r="CE40" s="297">
        <f>SUMPRODUCT((DA3:DA105=CD40)*(DD3:DD105=CD41)*(DE3:DE105="W"))+SUMPRODUCT((DA3:DA105=CD40)*(DD3:DD105=CD81)*(DE3:DE105="W"))+SUMPRODUCT((DA3:DA105=CD40)*(DD3:DD105=CD82)*(DE3:DE105="W"))+SUMPRODUCT((DA3:DA105=CD41)*(DD3:DD105=CD40)*(DF3:DF105="W"))+SUMPRODUCT((DA3:DA105=CD81)*(DD3:DD105=CD40)*(DF3:DF105="W"))+SUMPRODUCT((DA3:DA105=CD82)*(DD3:DD105=CD40)*(DF3:DF105="W"))</f>
        <v>0</v>
      </c>
      <c r="CF40" s="297">
        <f>SUMPRODUCT((DA3:DA105=CD40)*(DD3:DD105=CD41)*(DE3:DE105="D"))+SUMPRODUCT((DA3:DA105=CD40)*(DD3:DD105=CD81)*(DE3:DE105="D"))+SUMPRODUCT((DA3:DA105=CD40)*(DD3:DD105=CD82)*(DE3:DE105="D"))+SUMPRODUCT((DA3:DA105=CD41)*(DD3:DD105=CD40)*(DE3:DE105="D"))+SUMPRODUCT((DA3:DA105=CD81)*(DD3:DD105=CD40)*(DE3:DE105="D"))+SUMPRODUCT((DA3:DA105=CD82)*(DD3:DD105=CD40)*(DE3:DE105="D"))</f>
        <v>0</v>
      </c>
      <c r="CG40" s="297">
        <f>SUMPRODUCT((DA3:DA105=CD40)*(DD3:DD105=CD41)*(DE3:DE105="L"))+SUMPRODUCT((DA3:DA105=CD40)*(DD3:DD105=CD81)*(DE3:DE105="L"))+SUMPRODUCT((DA3:DA105=CD40)*(DD3:DD105=CD82)*(DE3:DE105="L"))+SUMPRODUCT((DA3:DA105=CD41)*(DD3:DD105=CD40)*(DF3:DF105="L"))+SUMPRODUCT((DA3:DA105=CD81)*(DD3:DD105=CD40)*(DF3:DF105="L"))+SUMPRODUCT((DA3:DA105=CD82)*(DD3:DD105=CD40)*(DF3:DF105="L"))</f>
        <v>0</v>
      </c>
      <c r="CH40" s="297">
        <f>SUMPRODUCT((DA3:DA105=CD40)*(DD3:DD105=CD41)*DB3:DB105)+SUMPRODUCT((DA3:DA105=CD40)*(DD3:DD105=CD37)*DB3:DB105)+SUMPRODUCT((DA3:DA105=CD40)*(DD3:DD105=CD38)*DB3:DB105)+SUMPRODUCT((DA3:DA105=CD40)*(DD3:DD105=CD39)*DB3:DB105)+SUMPRODUCT((DA3:DA105=CD41)*(DD3:DD105=CD40)*DC3:DC105)+SUMPRODUCT((DA3:DA105=CD37)*(DD3:DD105=CD40)*DC3:DC105)+SUMPRODUCT((DA3:DA105=CD38)*(DD3:DD105=CD40)*DC3:DC105)+SUMPRODUCT((DA3:DA105=CD39)*(DD3:DD105=CD40)*DC3:DC105)</f>
        <v>0</v>
      </c>
      <c r="CI40" s="297">
        <f>SUMPRODUCT((DA3:DA105=CD40)*(DD3:DD105=CD41)*DC3:DC105)+SUMPRODUCT((DA3:DA105=CD40)*(DD3:DD105=CD37)*DC3:DC105)+SUMPRODUCT((DA3:DA105=CD40)*(DD3:DD105=CD38)*DC3:DC105)+SUMPRODUCT((DA3:DA105=CD40)*(DD3:DD105=CD39)*DC3:DC105)+SUMPRODUCT((DA3:DA105=CD41)*(DD3:DD105=CD40)*DB3:DB105)+SUMPRODUCT((DA3:DA105=CD37)*(DD3:DD105=CD40)*DB3:DB105)+SUMPRODUCT((DA3:DA105=CD38)*(DD3:DD105=CD40)*DB3:DB105)+SUMPRODUCT((DA3:DA105=CD39)*(DD3:DD105=CD40)*DB3:DB105)</f>
        <v>0</v>
      </c>
      <c r="CJ40" s="297">
        <f>CH40-CI40+1000</f>
        <v>1000</v>
      </c>
      <c r="CK40" s="297" t="str">
        <f t="shared" ref="CK40" si="65">IF(CD40&lt;&gt;"",CE40*3+CF40*1,"")</f>
        <v/>
      </c>
      <c r="CL40" s="297" t="str">
        <f>IF(CD40&lt;&gt;"",VLOOKUP(CD40,C4:I52,7,FALSE),"")</f>
        <v/>
      </c>
      <c r="CM40" s="297" t="str">
        <f>IF(CD40&lt;&gt;"",VLOOKUP(CD40,C4:I52,5,FALSE),"")</f>
        <v/>
      </c>
      <c r="CN40" s="297" t="str">
        <f>IF(CD40&lt;&gt;"",VLOOKUP(CD40,C4:K52,9,FALSE),"")</f>
        <v/>
      </c>
      <c r="CO40" s="297" t="str">
        <f t="shared" ref="CO40" si="66">CK40</f>
        <v/>
      </c>
      <c r="CP40" s="297" t="str">
        <f>IF(CD40&lt;&gt;"",RANK(CO40,AG37:AG41),"")</f>
        <v/>
      </c>
      <c r="CQ40" s="297" t="str">
        <f>IF(CD40&lt;&gt;"",SUMPRODUCT((CO37:CO41=CO40)*(CJ37:CJ41&gt;CJ40)),"")</f>
        <v/>
      </c>
      <c r="CR40" s="297" t="str">
        <f>IF(CD40&lt;&gt;"",SUMPRODUCT((CO37:CO41=CO40)*(CJ37:CJ41=CJ40)*(CH37:CH41&gt;CH40)),"")</f>
        <v/>
      </c>
      <c r="CS40" s="297" t="str">
        <f>IF(CD40&lt;&gt;"",SUMPRODUCT((CO37:CO41=CO40)*(CJ37:CJ41=CJ40)*(CH37:CH41=CH40)*(CL37:CL41&gt;CL40)),"")</f>
        <v/>
      </c>
      <c r="CT40" s="297" t="str">
        <f>IF(CD40&lt;&gt;"",SUMPRODUCT((CO37:CO41=CO40)*(CJ37:CJ41=CJ40)*(CH37:CH41=CH40)*(CL37:CL41=CL40)*(CM37:CM41&gt;CM40)),"")</f>
        <v/>
      </c>
      <c r="CU40" s="297" t="str">
        <f>IF(CD40&lt;&gt;"",SUMPRODUCT((CO37:CO41=CO40)*(CJ37:CJ41=CJ40)*(CH37:CH41=CH40)*(CL37:CL41=CL40)*(CM37:CM41=CM40)*(CN37:CN41&gt;CN40)),"")</f>
        <v/>
      </c>
      <c r="CV40" s="297" t="str">
        <f>IF(CD40&lt;&gt;"",SUM(CP40:CU40)+3,"")</f>
        <v/>
      </c>
      <c r="CW40" s="297" t="str">
        <f>IF(CD40&lt;&gt;"",IF(CV40=4,CD40,CD41),"")</f>
        <v/>
      </c>
      <c r="CX40" s="297" t="str">
        <f>IF(CW40&lt;&gt;"",CW40,IF(CC40&lt;&gt;"",CC40,IF(BI40&lt;&gt;"",BI40,IF(AO40&lt;&gt;"",AO40,O40))))</f>
        <v>Tunisia</v>
      </c>
      <c r="CY40" s="297">
        <v>4</v>
      </c>
      <c r="DA40" s="300" t="str">
        <f>Matches!F45</f>
        <v>Spain</v>
      </c>
      <c r="DB40" s="300">
        <f>IF(DA2&lt;&gt;"",IF(AND(Matches!H45&lt;&gt;"",Matches!I45&lt;&gt;""),Matches!H45,0),"")</f>
        <v>0</v>
      </c>
      <c r="DC40" s="300">
        <f>IF(DA2&lt;&gt;"",IF(AND(Matches!H45&lt;&gt;"",Matches!I45&lt;&gt;""),Matches!I45,0),"")</f>
        <v>0</v>
      </c>
      <c r="DD40" s="300" t="str">
        <f>Matches!K45</f>
        <v>Saudi Arabia</v>
      </c>
      <c r="DE40" s="300" t="str">
        <f>IF(AND(Matches!H45&lt;&gt;"",Matches!I45&lt;&gt;""),IF(DB40&gt;DC40,"W",IF(DB40=DC40,"D","L")),"")</f>
        <v/>
      </c>
      <c r="DF40" s="300" t="str">
        <f t="shared" si="0"/>
        <v/>
      </c>
      <c r="HH40" s="300"/>
      <c r="HI40" s="300"/>
      <c r="HJ40" s="300"/>
      <c r="HK40" s="300"/>
      <c r="HL40" s="300"/>
      <c r="HM40" s="300"/>
      <c r="LO40" s="300"/>
      <c r="LP40" s="300"/>
      <c r="LQ40" s="300"/>
      <c r="LR40" s="300"/>
      <c r="LS40" s="300"/>
      <c r="LT40" s="300"/>
      <c r="PV40" s="300"/>
      <c r="PW40" s="300"/>
      <c r="PX40" s="300"/>
      <c r="PY40" s="300"/>
      <c r="PZ40" s="300"/>
      <c r="QA40" s="300"/>
      <c r="UC40" s="300"/>
      <c r="UD40" s="300"/>
      <c r="UE40" s="300"/>
      <c r="UF40" s="300"/>
      <c r="UG40" s="300"/>
      <c r="UH40" s="300"/>
      <c r="YJ40" s="300"/>
      <c r="YK40" s="300"/>
      <c r="YL40" s="300"/>
      <c r="YM40" s="300"/>
      <c r="YN40" s="300"/>
      <c r="YO40" s="300"/>
      <c r="ACQ40" s="300"/>
      <c r="ACR40" s="300"/>
      <c r="ACS40" s="300"/>
      <c r="ACT40" s="300"/>
      <c r="ACU40" s="300"/>
      <c r="ACV40" s="300"/>
      <c r="AGX40" s="300"/>
      <c r="AGY40" s="300"/>
      <c r="AGZ40" s="300"/>
      <c r="AHA40" s="300"/>
      <c r="AHB40" s="300"/>
      <c r="AHC40" s="300"/>
      <c r="ALE40" s="300"/>
      <c r="ALF40" s="300"/>
      <c r="ALG40" s="300"/>
      <c r="ALH40" s="300"/>
      <c r="ALI40" s="300"/>
      <c r="ALJ40" s="300"/>
      <c r="APL40" s="300"/>
      <c r="APM40" s="300"/>
      <c r="APN40" s="300"/>
      <c r="APO40" s="300"/>
      <c r="APP40" s="300"/>
      <c r="APQ40" s="300"/>
      <c r="ATS40" s="300"/>
      <c r="ATT40" s="300"/>
      <c r="ATU40" s="300"/>
      <c r="ATV40" s="300"/>
      <c r="ATW40" s="300"/>
      <c r="ATX40" s="300"/>
      <c r="AXZ40" s="300"/>
      <c r="AYA40" s="300"/>
      <c r="AYB40" s="300"/>
      <c r="AYC40" s="300"/>
      <c r="AYD40" s="300"/>
      <c r="AYE40" s="300"/>
      <c r="BCG40" s="300"/>
      <c r="BCH40" s="300"/>
      <c r="BCI40" s="300"/>
      <c r="BCJ40" s="300"/>
      <c r="BCK40" s="300"/>
      <c r="BCL40" s="300"/>
      <c r="BGN40" s="300"/>
      <c r="BGO40" s="300"/>
      <c r="BGP40" s="300"/>
      <c r="BGQ40" s="300"/>
      <c r="BGR40" s="300"/>
      <c r="BGS40" s="300"/>
      <c r="BKU40" s="300"/>
      <c r="BKV40" s="300"/>
      <c r="BKW40" s="300"/>
      <c r="BKX40" s="300"/>
      <c r="BKY40" s="300"/>
      <c r="BKZ40" s="300"/>
      <c r="BPB40" s="300"/>
      <c r="BPC40" s="300"/>
      <c r="BPD40" s="300"/>
      <c r="BPE40" s="300"/>
      <c r="BPF40" s="300"/>
      <c r="BPG40" s="300"/>
      <c r="BTI40" s="300"/>
      <c r="BTJ40" s="300"/>
      <c r="BTK40" s="300"/>
      <c r="BTL40" s="300"/>
      <c r="BTM40" s="300"/>
      <c r="BTN40" s="300"/>
      <c r="BXP40" s="300"/>
      <c r="BXQ40" s="300"/>
      <c r="BXR40" s="300"/>
      <c r="BXS40" s="300"/>
      <c r="BXT40" s="300"/>
      <c r="BXU40" s="300"/>
      <c r="CBW40" s="300"/>
      <c r="CBX40" s="300"/>
      <c r="CBY40" s="300"/>
      <c r="CBZ40" s="300"/>
      <c r="CCA40" s="300"/>
      <c r="CCB40" s="300"/>
      <c r="CGD40" s="300"/>
      <c r="CGE40" s="300"/>
      <c r="CGF40" s="300"/>
      <c r="CGG40" s="300"/>
      <c r="CGH40" s="300"/>
      <c r="CGI40" s="300"/>
      <c r="CKK40" s="300"/>
      <c r="CKL40" s="300"/>
      <c r="CKM40" s="300"/>
      <c r="CKN40" s="300"/>
      <c r="CKO40" s="300"/>
      <c r="CKP40" s="300"/>
      <c r="COR40" s="300"/>
      <c r="COS40" s="300"/>
      <c r="COT40" s="300"/>
      <c r="COU40" s="300"/>
      <c r="COV40" s="300"/>
      <c r="COW40" s="300"/>
      <c r="CSY40" s="300"/>
      <c r="CSZ40" s="300"/>
      <c r="CTA40" s="300"/>
      <c r="CTB40" s="300"/>
      <c r="CTC40" s="300"/>
      <c r="CTD40" s="300"/>
      <c r="CXF40" s="300"/>
      <c r="CXG40" s="300"/>
      <c r="CXH40" s="300"/>
      <c r="CXI40" s="300"/>
      <c r="CXJ40" s="300"/>
      <c r="CXK40" s="300"/>
      <c r="DBM40" s="300"/>
      <c r="DBN40" s="300"/>
      <c r="DBO40" s="300"/>
      <c r="DBP40" s="300"/>
      <c r="DBQ40" s="300"/>
      <c r="DBR40" s="300"/>
      <c r="DFT40" s="300"/>
      <c r="DFU40" s="300"/>
      <c r="DFV40" s="300"/>
      <c r="DFW40" s="300"/>
      <c r="DFX40" s="300"/>
      <c r="DFY40" s="300"/>
      <c r="DKA40" s="300"/>
      <c r="DKB40" s="300"/>
      <c r="DKC40" s="300"/>
      <c r="DKD40" s="300"/>
      <c r="DKE40" s="300"/>
      <c r="DKF40" s="300"/>
      <c r="DOH40" s="300"/>
      <c r="DOI40" s="300"/>
      <c r="DOJ40" s="300"/>
      <c r="DOK40" s="300"/>
      <c r="DOL40" s="300"/>
      <c r="DOM40" s="300"/>
      <c r="DSO40" s="300"/>
      <c r="DSP40" s="300"/>
      <c r="DSQ40" s="300"/>
      <c r="DSR40" s="300"/>
      <c r="DSS40" s="300"/>
      <c r="DST40" s="300"/>
      <c r="DWV40" s="300"/>
      <c r="DWW40" s="300"/>
      <c r="DWX40" s="300"/>
      <c r="DWY40" s="300"/>
      <c r="DWZ40" s="300"/>
      <c r="DXA40" s="300"/>
      <c r="EBC40" s="300"/>
      <c r="EBD40" s="300"/>
      <c r="EBE40" s="300"/>
      <c r="EBF40" s="300"/>
      <c r="EBG40" s="300"/>
      <c r="EBH40" s="300"/>
      <c r="EFJ40" s="300"/>
      <c r="EFK40" s="300"/>
      <c r="EFL40" s="300"/>
      <c r="EFM40" s="300"/>
      <c r="EFN40" s="300"/>
      <c r="EFO40" s="300"/>
      <c r="EJQ40" s="300"/>
      <c r="EJR40" s="300"/>
      <c r="EJS40" s="300"/>
      <c r="EJT40" s="300"/>
      <c r="EJU40" s="300"/>
      <c r="EJV40" s="300"/>
      <c r="ENX40" s="300"/>
      <c r="ENY40" s="300"/>
      <c r="ENZ40" s="300"/>
      <c r="EOA40" s="300"/>
      <c r="EOB40" s="300"/>
      <c r="EOC40" s="300"/>
      <c r="ESE40" s="300"/>
      <c r="ESF40" s="300"/>
      <c r="ESG40" s="300"/>
      <c r="ESH40" s="300"/>
      <c r="ESI40" s="300"/>
      <c r="ESJ40" s="300"/>
      <c r="EWL40" s="300"/>
      <c r="EWM40" s="300"/>
      <c r="EWN40" s="300"/>
      <c r="EWO40" s="300"/>
      <c r="EWP40" s="300"/>
      <c r="EWQ40" s="300"/>
      <c r="FAS40" s="300"/>
      <c r="FAT40" s="300"/>
      <c r="FAU40" s="300"/>
      <c r="FAV40" s="300"/>
      <c r="FAW40" s="300"/>
      <c r="FAX40" s="300"/>
      <c r="FEZ40" s="300"/>
      <c r="FFA40" s="300"/>
      <c r="FFB40" s="300"/>
      <c r="FFC40" s="300"/>
      <c r="FFD40" s="300"/>
      <c r="FFE40" s="300"/>
      <c r="FJG40" s="300"/>
      <c r="FJH40" s="300"/>
      <c r="FJI40" s="300"/>
      <c r="FJJ40" s="300"/>
      <c r="FJK40" s="300"/>
      <c r="FJL40" s="300"/>
      <c r="FNN40" s="300"/>
      <c r="FNO40" s="300"/>
      <c r="FNP40" s="300"/>
      <c r="FNQ40" s="300"/>
      <c r="FNR40" s="300"/>
      <c r="FNS40" s="300"/>
      <c r="FRU40" s="300"/>
      <c r="FRV40" s="300"/>
      <c r="FRW40" s="300"/>
      <c r="FRX40" s="300"/>
      <c r="FRY40" s="300"/>
      <c r="FRZ40" s="300"/>
      <c r="FWB40" s="300"/>
      <c r="FWC40" s="300"/>
      <c r="FWD40" s="300"/>
      <c r="FWE40" s="300"/>
      <c r="FWF40" s="300"/>
      <c r="FWG40" s="300"/>
      <c r="GAI40" s="300"/>
      <c r="GAJ40" s="300"/>
      <c r="GAK40" s="300"/>
      <c r="GAL40" s="300"/>
      <c r="GAM40" s="300"/>
      <c r="GAN40" s="300"/>
      <c r="GEP40" s="300"/>
      <c r="GEQ40" s="300"/>
      <c r="GER40" s="300"/>
      <c r="GES40" s="300"/>
      <c r="GET40" s="300"/>
      <c r="GEU40" s="300"/>
      <c r="GIW40" s="300"/>
      <c r="GIX40" s="300"/>
      <c r="GIY40" s="300"/>
      <c r="GIZ40" s="300"/>
      <c r="GJA40" s="300"/>
      <c r="GJB40" s="300"/>
      <c r="GND40" s="300"/>
      <c r="GNE40" s="300"/>
      <c r="GNF40" s="300"/>
      <c r="GNG40" s="300"/>
      <c r="GNH40" s="300"/>
      <c r="GNI40" s="300"/>
      <c r="GRK40" s="300"/>
      <c r="GRL40" s="300"/>
      <c r="GRM40" s="300"/>
      <c r="GRN40" s="300"/>
      <c r="GRO40" s="300"/>
      <c r="GRP40" s="300"/>
      <c r="GVR40" s="300"/>
      <c r="GVS40" s="300"/>
      <c r="GVT40" s="300"/>
      <c r="GVU40" s="300"/>
      <c r="GVV40" s="300"/>
      <c r="GVW40" s="300"/>
      <c r="GZY40" s="300"/>
      <c r="GZZ40" s="300"/>
      <c r="HAA40" s="300"/>
      <c r="HAB40" s="300"/>
      <c r="HAC40" s="300"/>
      <c r="HAD40" s="300"/>
      <c r="HEF40" s="300"/>
      <c r="HEG40" s="300"/>
      <c r="HEH40" s="300"/>
      <c r="HEI40" s="300"/>
      <c r="HEJ40" s="300"/>
      <c r="HEK40" s="300"/>
      <c r="HIM40" s="300"/>
      <c r="HIN40" s="300"/>
      <c r="HIO40" s="300"/>
      <c r="HIP40" s="300"/>
      <c r="HIQ40" s="300"/>
      <c r="HIR40" s="300"/>
      <c r="HMT40" s="300"/>
      <c r="HMU40" s="300"/>
      <c r="HMV40" s="300"/>
      <c r="HMW40" s="300"/>
      <c r="HMX40" s="300"/>
      <c r="HMY40" s="300"/>
      <c r="HRA40" s="300"/>
      <c r="HRB40" s="300"/>
      <c r="HRC40" s="300"/>
      <c r="HRD40" s="300"/>
      <c r="HRE40" s="300"/>
      <c r="HRF40" s="300"/>
      <c r="HVH40" s="300"/>
      <c r="HVI40" s="300"/>
      <c r="HVJ40" s="300"/>
      <c r="HVK40" s="300"/>
      <c r="HVL40" s="300"/>
      <c r="HVM40" s="300"/>
      <c r="HZO40" s="300"/>
      <c r="HZP40" s="300"/>
      <c r="HZQ40" s="300"/>
      <c r="HZR40" s="300"/>
      <c r="HZS40" s="300"/>
      <c r="HZT40" s="300"/>
      <c r="IDV40" s="300"/>
      <c r="IDW40" s="300"/>
      <c r="IDX40" s="300"/>
      <c r="IDY40" s="300"/>
      <c r="IDZ40" s="300"/>
      <c r="IEA40" s="300"/>
      <c r="IIC40" s="300"/>
      <c r="IID40" s="300"/>
      <c r="IIE40" s="300"/>
      <c r="IIF40" s="300"/>
      <c r="IIG40" s="300"/>
      <c r="IIH40" s="300"/>
      <c r="IMJ40" s="300"/>
      <c r="IMK40" s="300"/>
      <c r="IML40" s="300"/>
      <c r="IMM40" s="300"/>
      <c r="IMN40" s="300"/>
      <c r="IMO40" s="300"/>
      <c r="IQQ40" s="300"/>
      <c r="IQR40" s="300"/>
      <c r="IQS40" s="300"/>
      <c r="IQT40" s="300"/>
      <c r="IQU40" s="300"/>
      <c r="IQV40" s="300"/>
      <c r="IUX40" s="300"/>
      <c r="IUY40" s="300"/>
      <c r="IUZ40" s="300"/>
      <c r="IVA40" s="300"/>
      <c r="IVB40" s="300"/>
      <c r="IVC40" s="300"/>
      <c r="IZE40" s="300"/>
      <c r="IZF40" s="300"/>
      <c r="IZG40" s="300"/>
      <c r="IZH40" s="300"/>
      <c r="IZI40" s="300"/>
      <c r="IZJ40" s="300"/>
      <c r="JDL40" s="300"/>
      <c r="JDM40" s="300"/>
      <c r="JDN40" s="300"/>
      <c r="JDO40" s="300"/>
      <c r="JDP40" s="300"/>
      <c r="JDQ40" s="300"/>
      <c r="JHS40" s="300"/>
      <c r="JHT40" s="300"/>
      <c r="JHU40" s="300"/>
      <c r="JHV40" s="300"/>
      <c r="JHW40" s="300"/>
      <c r="JHX40" s="300"/>
      <c r="JLZ40" s="300"/>
      <c r="JMA40" s="300"/>
      <c r="JMB40" s="300"/>
      <c r="JMC40" s="300"/>
      <c r="JMD40" s="300"/>
      <c r="JME40" s="300"/>
      <c r="JQG40" s="300"/>
      <c r="JQH40" s="300"/>
      <c r="JQI40" s="300"/>
      <c r="JQJ40" s="300"/>
      <c r="JQK40" s="300"/>
      <c r="JQL40" s="300"/>
      <c r="JUN40" s="300"/>
      <c r="JUO40" s="300"/>
      <c r="JUP40" s="300"/>
      <c r="JUQ40" s="300"/>
      <c r="JUR40" s="300"/>
      <c r="JUS40" s="300"/>
      <c r="JYU40" s="300"/>
      <c r="JYV40" s="300"/>
      <c r="JYW40" s="300"/>
      <c r="JYX40" s="300"/>
      <c r="JYY40" s="300"/>
      <c r="JYZ40" s="300"/>
      <c r="KDB40" s="300"/>
      <c r="KDC40" s="300"/>
      <c r="KDD40" s="300"/>
      <c r="KDE40" s="300"/>
      <c r="KDF40" s="300"/>
      <c r="KDG40" s="300"/>
      <c r="KHI40" s="300"/>
      <c r="KHJ40" s="300"/>
      <c r="KHK40" s="300"/>
      <c r="KHL40" s="300"/>
      <c r="KHM40" s="300"/>
      <c r="KHN40" s="300"/>
      <c r="KLP40" s="300"/>
      <c r="KLQ40" s="300"/>
      <c r="KLR40" s="300"/>
      <c r="KLS40" s="300"/>
      <c r="KLT40" s="300"/>
      <c r="KLU40" s="300"/>
      <c r="KPW40" s="300"/>
      <c r="KPX40" s="300"/>
      <c r="KPY40" s="300"/>
      <c r="KPZ40" s="300"/>
      <c r="KQA40" s="300"/>
      <c r="KQB40" s="300"/>
      <c r="KUD40" s="300"/>
      <c r="KUE40" s="300"/>
      <c r="KUF40" s="300"/>
      <c r="KUG40" s="300"/>
      <c r="KUH40" s="300"/>
      <c r="KUI40" s="300"/>
      <c r="KYK40" s="300"/>
      <c r="KYL40" s="300"/>
      <c r="KYM40" s="300"/>
      <c r="KYN40" s="300"/>
      <c r="KYO40" s="300"/>
      <c r="KYP40" s="300"/>
      <c r="LCR40" s="300"/>
      <c r="LCS40" s="300"/>
      <c r="LCT40" s="300"/>
      <c r="LCU40" s="300"/>
      <c r="LCV40" s="300"/>
      <c r="LCW40" s="300"/>
      <c r="LGY40" s="300"/>
      <c r="LGZ40" s="300"/>
      <c r="LHA40" s="300"/>
      <c r="LHB40" s="300"/>
      <c r="LHC40" s="300"/>
      <c r="LHD40" s="300"/>
      <c r="LLF40" s="300"/>
      <c r="LLG40" s="300"/>
      <c r="LLH40" s="300"/>
      <c r="LLI40" s="300"/>
      <c r="LLJ40" s="300"/>
      <c r="LLK40" s="300"/>
      <c r="LPM40" s="300"/>
      <c r="LPN40" s="300"/>
      <c r="LPO40" s="300"/>
      <c r="LPP40" s="300"/>
      <c r="LPQ40" s="300"/>
      <c r="LPR40" s="300"/>
      <c r="LTT40" s="300"/>
      <c r="LTU40" s="300"/>
      <c r="LTV40" s="300"/>
      <c r="LTW40" s="300"/>
      <c r="LTX40" s="300"/>
      <c r="LTY40" s="300"/>
      <c r="LYA40" s="300"/>
      <c r="LYB40" s="300"/>
      <c r="LYC40" s="300"/>
      <c r="LYD40" s="300"/>
      <c r="LYE40" s="300"/>
      <c r="LYF40" s="300"/>
      <c r="MCH40" s="300"/>
      <c r="MCI40" s="300"/>
      <c r="MCJ40" s="300"/>
      <c r="MCK40" s="300"/>
      <c r="MCL40" s="300"/>
      <c r="MCM40" s="300"/>
      <c r="MGO40" s="300"/>
      <c r="MGP40" s="300"/>
      <c r="MGQ40" s="300"/>
      <c r="MGR40" s="300"/>
      <c r="MGS40" s="300"/>
      <c r="MGT40" s="300"/>
      <c r="MKV40" s="300"/>
      <c r="MKW40" s="300"/>
      <c r="MKX40" s="300"/>
      <c r="MKY40" s="300"/>
      <c r="MKZ40" s="300"/>
      <c r="MLA40" s="300"/>
      <c r="MPC40" s="300"/>
      <c r="MPD40" s="300"/>
      <c r="MPE40" s="300"/>
      <c r="MPF40" s="300"/>
      <c r="MPG40" s="300"/>
      <c r="MPH40" s="300"/>
      <c r="MTJ40" s="300"/>
      <c r="MTK40" s="300"/>
      <c r="MTL40" s="300"/>
      <c r="MTM40" s="300"/>
      <c r="MTN40" s="300"/>
      <c r="MTO40" s="300"/>
      <c r="MXQ40" s="300"/>
      <c r="MXR40" s="300"/>
      <c r="MXS40" s="300"/>
      <c r="MXT40" s="300"/>
      <c r="MXU40" s="300"/>
      <c r="MXV40" s="300"/>
      <c r="NBX40" s="300"/>
      <c r="NBY40" s="300"/>
      <c r="NBZ40" s="300"/>
      <c r="NCA40" s="300"/>
      <c r="NCB40" s="300"/>
      <c r="NCC40" s="300"/>
      <c r="NGE40" s="300"/>
      <c r="NGF40" s="300"/>
      <c r="NGG40" s="300"/>
      <c r="NGH40" s="300"/>
      <c r="NGI40" s="300"/>
      <c r="NGJ40" s="300"/>
      <c r="NKL40" s="300"/>
      <c r="NKM40" s="300"/>
      <c r="NKN40" s="300"/>
      <c r="NKO40" s="300"/>
      <c r="NKP40" s="300"/>
      <c r="NKQ40" s="300"/>
      <c r="NOS40" s="300"/>
      <c r="NOT40" s="300"/>
      <c r="NOU40" s="300"/>
      <c r="NOV40" s="300"/>
      <c r="NOW40" s="300"/>
      <c r="NOX40" s="300"/>
      <c r="NSZ40" s="300"/>
      <c r="NTA40" s="300"/>
      <c r="NTB40" s="300"/>
      <c r="NTC40" s="300"/>
      <c r="NTD40" s="300"/>
      <c r="NTE40" s="300"/>
      <c r="NXG40" s="300"/>
      <c r="NXH40" s="300"/>
      <c r="NXI40" s="300"/>
      <c r="NXJ40" s="300"/>
      <c r="NXK40" s="300"/>
      <c r="NXL40" s="300"/>
      <c r="OBN40" s="300"/>
      <c r="OBO40" s="300"/>
      <c r="OBP40" s="300"/>
      <c r="OBQ40" s="300"/>
      <c r="OBR40" s="300"/>
      <c r="OBS40" s="300"/>
      <c r="OFU40" s="300"/>
      <c r="OFV40" s="300"/>
      <c r="OFW40" s="300"/>
      <c r="OFX40" s="300"/>
      <c r="OFY40" s="300"/>
      <c r="OFZ40" s="300"/>
      <c r="OKB40" s="300"/>
      <c r="OKC40" s="300"/>
      <c r="OKD40" s="300"/>
      <c r="OKE40" s="300"/>
      <c r="OKF40" s="300"/>
      <c r="OKG40" s="300"/>
      <c r="OOI40" s="300"/>
      <c r="OOJ40" s="300"/>
      <c r="OOK40" s="300"/>
      <c r="OOL40" s="300"/>
      <c r="OOM40" s="300"/>
      <c r="OON40" s="300"/>
      <c r="OSP40" s="300"/>
      <c r="OSQ40" s="300"/>
      <c r="OSR40" s="300"/>
      <c r="OSS40" s="300"/>
      <c r="OST40" s="300"/>
      <c r="OSU40" s="300"/>
      <c r="OWW40" s="300"/>
      <c r="OWX40" s="300"/>
      <c r="OWY40" s="300"/>
      <c r="OWZ40" s="300"/>
      <c r="OXA40" s="300"/>
      <c r="OXB40" s="300"/>
      <c r="PBD40" s="300"/>
      <c r="PBE40" s="300"/>
      <c r="PBF40" s="300"/>
      <c r="PBG40" s="300"/>
      <c r="PBH40" s="300"/>
      <c r="PBI40" s="300"/>
      <c r="PFK40" s="300"/>
      <c r="PFL40" s="300"/>
      <c r="PFM40" s="300"/>
      <c r="PFN40" s="300"/>
      <c r="PFO40" s="300"/>
      <c r="PFP40" s="300"/>
      <c r="PJR40" s="300"/>
      <c r="PJS40" s="300"/>
      <c r="PJT40" s="300"/>
      <c r="PJU40" s="300"/>
      <c r="PJV40" s="300"/>
      <c r="PJW40" s="300"/>
      <c r="PNY40" s="300"/>
      <c r="PNZ40" s="300"/>
      <c r="POA40" s="300"/>
      <c r="POB40" s="300"/>
      <c r="POC40" s="300"/>
      <c r="POD40" s="300"/>
      <c r="PSF40" s="300"/>
      <c r="PSG40" s="300"/>
      <c r="PSH40" s="300"/>
      <c r="PSI40" s="300"/>
      <c r="PSJ40" s="300"/>
      <c r="PSK40" s="300"/>
    </row>
    <row r="41" spans="1:998 1104:1997 2103:2996 3102:3995 4101:5105 5211:6104 6210:7103 7209:8102 8208:9212 9318:10211 10317:11210 11316:11321" x14ac:dyDescent="0.25">
      <c r="DA41" s="300" t="str">
        <f>Matches!F46</f>
        <v>Belgium</v>
      </c>
      <c r="DB41" s="300">
        <f>IF(DA2&lt;&gt;"",IF(AND(Matches!H46&lt;&gt;"",Matches!I46&lt;&gt;""),Matches!H46,0),"")</f>
        <v>0</v>
      </c>
      <c r="DC41" s="300">
        <f>IF(DA2&lt;&gt;"",IF(AND(Matches!H46&lt;&gt;"",Matches!I46&lt;&gt;""),Matches!I46,0),"")</f>
        <v>0</v>
      </c>
      <c r="DD41" s="300" t="str">
        <f>Matches!K46</f>
        <v>Iran</v>
      </c>
      <c r="DE41" s="300" t="str">
        <f>IF(AND(Matches!H46&lt;&gt;"",Matches!I46&lt;&gt;""),IF(DB41&gt;DC41,"W",IF(DB41=DC41,"D","L")),"")</f>
        <v/>
      </c>
      <c r="DF41" s="300" t="str">
        <f t="shared" si="0"/>
        <v/>
      </c>
      <c r="HH41" s="300"/>
      <c r="HI41" s="300"/>
      <c r="HJ41" s="300"/>
      <c r="HK41" s="300"/>
      <c r="HL41" s="300"/>
      <c r="HM41" s="300"/>
      <c r="LO41" s="300"/>
      <c r="LP41" s="300"/>
      <c r="LQ41" s="300"/>
      <c r="LR41" s="300"/>
      <c r="LS41" s="300"/>
      <c r="LT41" s="300"/>
      <c r="PV41" s="300"/>
      <c r="PW41" s="300"/>
      <c r="PX41" s="300"/>
      <c r="PY41" s="300"/>
      <c r="PZ41" s="300"/>
      <c r="QA41" s="300"/>
      <c r="UC41" s="300"/>
      <c r="UD41" s="300"/>
      <c r="UE41" s="300"/>
      <c r="UF41" s="300"/>
      <c r="UG41" s="300"/>
      <c r="UH41" s="300"/>
      <c r="YJ41" s="300"/>
      <c r="YK41" s="300"/>
      <c r="YL41" s="300"/>
      <c r="YM41" s="300"/>
      <c r="YN41" s="300"/>
      <c r="YO41" s="300"/>
      <c r="ACQ41" s="300"/>
      <c r="ACR41" s="300"/>
      <c r="ACS41" s="300"/>
      <c r="ACT41" s="300"/>
      <c r="ACU41" s="300"/>
      <c r="ACV41" s="300"/>
      <c r="AGX41" s="300"/>
      <c r="AGY41" s="300"/>
      <c r="AGZ41" s="300"/>
      <c r="AHA41" s="300"/>
      <c r="AHB41" s="300"/>
      <c r="AHC41" s="300"/>
      <c r="ALE41" s="300"/>
      <c r="ALF41" s="300"/>
      <c r="ALG41" s="300"/>
      <c r="ALH41" s="300"/>
      <c r="ALI41" s="300"/>
      <c r="ALJ41" s="300"/>
      <c r="APL41" s="300"/>
      <c r="APM41" s="300"/>
      <c r="APN41" s="300"/>
      <c r="APO41" s="300"/>
      <c r="APP41" s="300"/>
      <c r="APQ41" s="300"/>
      <c r="ATS41" s="300"/>
      <c r="ATT41" s="300"/>
      <c r="ATU41" s="300"/>
      <c r="ATV41" s="300"/>
      <c r="ATW41" s="300"/>
      <c r="ATX41" s="300"/>
      <c r="AXZ41" s="300"/>
      <c r="AYA41" s="300"/>
      <c r="AYB41" s="300"/>
      <c r="AYC41" s="300"/>
      <c r="AYD41" s="300"/>
      <c r="AYE41" s="300"/>
      <c r="BCG41" s="300"/>
      <c r="BCH41" s="300"/>
      <c r="BCI41" s="300"/>
      <c r="BCJ41" s="300"/>
      <c r="BCK41" s="300"/>
      <c r="BCL41" s="300"/>
      <c r="BGN41" s="300"/>
      <c r="BGO41" s="300"/>
      <c r="BGP41" s="300"/>
      <c r="BGQ41" s="300"/>
      <c r="BGR41" s="300"/>
      <c r="BGS41" s="300"/>
      <c r="BKU41" s="300"/>
      <c r="BKV41" s="300"/>
      <c r="BKW41" s="300"/>
      <c r="BKX41" s="300"/>
      <c r="BKY41" s="300"/>
      <c r="BKZ41" s="300"/>
      <c r="BPB41" s="300"/>
      <c r="BPC41" s="300"/>
      <c r="BPD41" s="300"/>
      <c r="BPE41" s="300"/>
      <c r="BPF41" s="300"/>
      <c r="BPG41" s="300"/>
      <c r="BTI41" s="300"/>
      <c r="BTJ41" s="300"/>
      <c r="BTK41" s="300"/>
      <c r="BTL41" s="300"/>
      <c r="BTM41" s="300"/>
      <c r="BTN41" s="300"/>
      <c r="BXP41" s="300"/>
      <c r="BXQ41" s="300"/>
      <c r="BXR41" s="300"/>
      <c r="BXS41" s="300"/>
      <c r="BXT41" s="300"/>
      <c r="BXU41" s="300"/>
      <c r="CBW41" s="300"/>
      <c r="CBX41" s="300"/>
      <c r="CBY41" s="300"/>
      <c r="CBZ41" s="300"/>
      <c r="CCA41" s="300"/>
      <c r="CCB41" s="300"/>
      <c r="CGD41" s="300"/>
      <c r="CGE41" s="300"/>
      <c r="CGF41" s="300"/>
      <c r="CGG41" s="300"/>
      <c r="CGH41" s="300"/>
      <c r="CGI41" s="300"/>
      <c r="CKK41" s="300"/>
      <c r="CKL41" s="300"/>
      <c r="CKM41" s="300"/>
      <c r="CKN41" s="300"/>
      <c r="CKO41" s="300"/>
      <c r="CKP41" s="300"/>
      <c r="COR41" s="300"/>
      <c r="COS41" s="300"/>
      <c r="COT41" s="300"/>
      <c r="COU41" s="300"/>
      <c r="COV41" s="300"/>
      <c r="COW41" s="300"/>
      <c r="CSY41" s="300"/>
      <c r="CSZ41" s="300"/>
      <c r="CTA41" s="300"/>
      <c r="CTB41" s="300"/>
      <c r="CTC41" s="300"/>
      <c r="CTD41" s="300"/>
      <c r="CXF41" s="300"/>
      <c r="CXG41" s="300"/>
      <c r="CXH41" s="300"/>
      <c r="CXI41" s="300"/>
      <c r="CXJ41" s="300"/>
      <c r="CXK41" s="300"/>
      <c r="DBM41" s="300"/>
      <c r="DBN41" s="300"/>
      <c r="DBO41" s="300"/>
      <c r="DBP41" s="300"/>
      <c r="DBQ41" s="300"/>
      <c r="DBR41" s="300"/>
      <c r="DFT41" s="300"/>
      <c r="DFU41" s="300"/>
      <c r="DFV41" s="300"/>
      <c r="DFW41" s="300"/>
      <c r="DFX41" s="300"/>
      <c r="DFY41" s="300"/>
      <c r="DKA41" s="300"/>
      <c r="DKB41" s="300"/>
      <c r="DKC41" s="300"/>
      <c r="DKD41" s="300"/>
      <c r="DKE41" s="300"/>
      <c r="DKF41" s="300"/>
      <c r="DOH41" s="300"/>
      <c r="DOI41" s="300"/>
      <c r="DOJ41" s="300"/>
      <c r="DOK41" s="300"/>
      <c r="DOL41" s="300"/>
      <c r="DOM41" s="300"/>
      <c r="DSO41" s="300"/>
      <c r="DSP41" s="300"/>
      <c r="DSQ41" s="300"/>
      <c r="DSR41" s="300"/>
      <c r="DSS41" s="300"/>
      <c r="DST41" s="300"/>
      <c r="DWV41" s="300"/>
      <c r="DWW41" s="300"/>
      <c r="DWX41" s="300"/>
      <c r="DWY41" s="300"/>
      <c r="DWZ41" s="300"/>
      <c r="DXA41" s="300"/>
      <c r="EBC41" s="300"/>
      <c r="EBD41" s="300"/>
      <c r="EBE41" s="300"/>
      <c r="EBF41" s="300"/>
      <c r="EBG41" s="300"/>
      <c r="EBH41" s="300"/>
      <c r="EFJ41" s="300"/>
      <c r="EFK41" s="300"/>
      <c r="EFL41" s="300"/>
      <c r="EFM41" s="300"/>
      <c r="EFN41" s="300"/>
      <c r="EFO41" s="300"/>
      <c r="EJQ41" s="300"/>
      <c r="EJR41" s="300"/>
      <c r="EJS41" s="300"/>
      <c r="EJT41" s="300"/>
      <c r="EJU41" s="300"/>
      <c r="EJV41" s="300"/>
      <c r="ENX41" s="300"/>
      <c r="ENY41" s="300"/>
      <c r="ENZ41" s="300"/>
      <c r="EOA41" s="300"/>
      <c r="EOB41" s="300"/>
      <c r="EOC41" s="300"/>
      <c r="ESE41" s="300"/>
      <c r="ESF41" s="300"/>
      <c r="ESG41" s="300"/>
      <c r="ESH41" s="300"/>
      <c r="ESI41" s="300"/>
      <c r="ESJ41" s="300"/>
      <c r="EWL41" s="300"/>
      <c r="EWM41" s="300"/>
      <c r="EWN41" s="300"/>
      <c r="EWO41" s="300"/>
      <c r="EWP41" s="300"/>
      <c r="EWQ41" s="300"/>
      <c r="FAS41" s="300"/>
      <c r="FAT41" s="300"/>
      <c r="FAU41" s="300"/>
      <c r="FAV41" s="300"/>
      <c r="FAW41" s="300"/>
      <c r="FAX41" s="300"/>
      <c r="FEZ41" s="300"/>
      <c r="FFA41" s="300"/>
      <c r="FFB41" s="300"/>
      <c r="FFC41" s="300"/>
      <c r="FFD41" s="300"/>
      <c r="FFE41" s="300"/>
      <c r="FJG41" s="300"/>
      <c r="FJH41" s="300"/>
      <c r="FJI41" s="300"/>
      <c r="FJJ41" s="300"/>
      <c r="FJK41" s="300"/>
      <c r="FJL41" s="300"/>
      <c r="FNN41" s="300"/>
      <c r="FNO41" s="300"/>
      <c r="FNP41" s="300"/>
      <c r="FNQ41" s="300"/>
      <c r="FNR41" s="300"/>
      <c r="FNS41" s="300"/>
      <c r="FRU41" s="300"/>
      <c r="FRV41" s="300"/>
      <c r="FRW41" s="300"/>
      <c r="FRX41" s="300"/>
      <c r="FRY41" s="300"/>
      <c r="FRZ41" s="300"/>
      <c r="FWB41" s="300"/>
      <c r="FWC41" s="300"/>
      <c r="FWD41" s="300"/>
      <c r="FWE41" s="300"/>
      <c r="FWF41" s="300"/>
      <c r="FWG41" s="300"/>
      <c r="GAI41" s="300"/>
      <c r="GAJ41" s="300"/>
      <c r="GAK41" s="300"/>
      <c r="GAL41" s="300"/>
      <c r="GAM41" s="300"/>
      <c r="GAN41" s="300"/>
      <c r="GEP41" s="300"/>
      <c r="GEQ41" s="300"/>
      <c r="GER41" s="300"/>
      <c r="GES41" s="300"/>
      <c r="GET41" s="300"/>
      <c r="GEU41" s="300"/>
      <c r="GIW41" s="300"/>
      <c r="GIX41" s="300"/>
      <c r="GIY41" s="300"/>
      <c r="GIZ41" s="300"/>
      <c r="GJA41" s="300"/>
      <c r="GJB41" s="300"/>
      <c r="GND41" s="300"/>
      <c r="GNE41" s="300"/>
      <c r="GNF41" s="300"/>
      <c r="GNG41" s="300"/>
      <c r="GNH41" s="300"/>
      <c r="GNI41" s="300"/>
      <c r="GRK41" s="300"/>
      <c r="GRL41" s="300"/>
      <c r="GRM41" s="300"/>
      <c r="GRN41" s="300"/>
      <c r="GRO41" s="300"/>
      <c r="GRP41" s="300"/>
      <c r="GVR41" s="300"/>
      <c r="GVS41" s="300"/>
      <c r="GVT41" s="300"/>
      <c r="GVU41" s="300"/>
      <c r="GVV41" s="300"/>
      <c r="GVW41" s="300"/>
      <c r="GZY41" s="300"/>
      <c r="GZZ41" s="300"/>
      <c r="HAA41" s="300"/>
      <c r="HAB41" s="300"/>
      <c r="HAC41" s="300"/>
      <c r="HAD41" s="300"/>
      <c r="HEF41" s="300"/>
      <c r="HEG41" s="300"/>
      <c r="HEH41" s="300"/>
      <c r="HEI41" s="300"/>
      <c r="HEJ41" s="300"/>
      <c r="HEK41" s="300"/>
      <c r="HIM41" s="300"/>
      <c r="HIN41" s="300"/>
      <c r="HIO41" s="300"/>
      <c r="HIP41" s="300"/>
      <c r="HIQ41" s="300"/>
      <c r="HIR41" s="300"/>
      <c r="HMT41" s="300"/>
      <c r="HMU41" s="300"/>
      <c r="HMV41" s="300"/>
      <c r="HMW41" s="300"/>
      <c r="HMX41" s="300"/>
      <c r="HMY41" s="300"/>
      <c r="HRA41" s="300"/>
      <c r="HRB41" s="300"/>
      <c r="HRC41" s="300"/>
      <c r="HRD41" s="300"/>
      <c r="HRE41" s="300"/>
      <c r="HRF41" s="300"/>
      <c r="HVH41" s="300"/>
      <c r="HVI41" s="300"/>
      <c r="HVJ41" s="300"/>
      <c r="HVK41" s="300"/>
      <c r="HVL41" s="300"/>
      <c r="HVM41" s="300"/>
      <c r="HZO41" s="300"/>
      <c r="HZP41" s="300"/>
      <c r="HZQ41" s="300"/>
      <c r="HZR41" s="300"/>
      <c r="HZS41" s="300"/>
      <c r="HZT41" s="300"/>
      <c r="IDV41" s="300"/>
      <c r="IDW41" s="300"/>
      <c r="IDX41" s="300"/>
      <c r="IDY41" s="300"/>
      <c r="IDZ41" s="300"/>
      <c r="IEA41" s="300"/>
      <c r="IIC41" s="300"/>
      <c r="IID41" s="300"/>
      <c r="IIE41" s="300"/>
      <c r="IIF41" s="300"/>
      <c r="IIG41" s="300"/>
      <c r="IIH41" s="300"/>
      <c r="IMJ41" s="300"/>
      <c r="IMK41" s="300"/>
      <c r="IML41" s="300"/>
      <c r="IMM41" s="300"/>
      <c r="IMN41" s="300"/>
      <c r="IMO41" s="300"/>
      <c r="IQQ41" s="300"/>
      <c r="IQR41" s="300"/>
      <c r="IQS41" s="300"/>
      <c r="IQT41" s="300"/>
      <c r="IQU41" s="300"/>
      <c r="IQV41" s="300"/>
      <c r="IUX41" s="300"/>
      <c r="IUY41" s="300"/>
      <c r="IUZ41" s="300"/>
      <c r="IVA41" s="300"/>
      <c r="IVB41" s="300"/>
      <c r="IVC41" s="300"/>
      <c r="IZE41" s="300"/>
      <c r="IZF41" s="300"/>
      <c r="IZG41" s="300"/>
      <c r="IZH41" s="300"/>
      <c r="IZI41" s="300"/>
      <c r="IZJ41" s="300"/>
      <c r="JDL41" s="300"/>
      <c r="JDM41" s="300"/>
      <c r="JDN41" s="300"/>
      <c r="JDO41" s="300"/>
      <c r="JDP41" s="300"/>
      <c r="JDQ41" s="300"/>
      <c r="JHS41" s="300"/>
      <c r="JHT41" s="300"/>
      <c r="JHU41" s="300"/>
      <c r="JHV41" s="300"/>
      <c r="JHW41" s="300"/>
      <c r="JHX41" s="300"/>
      <c r="JLZ41" s="300"/>
      <c r="JMA41" s="300"/>
      <c r="JMB41" s="300"/>
      <c r="JMC41" s="300"/>
      <c r="JMD41" s="300"/>
      <c r="JME41" s="300"/>
      <c r="JQG41" s="300"/>
      <c r="JQH41" s="300"/>
      <c r="JQI41" s="300"/>
      <c r="JQJ41" s="300"/>
      <c r="JQK41" s="300"/>
      <c r="JQL41" s="300"/>
      <c r="JUN41" s="300"/>
      <c r="JUO41" s="300"/>
      <c r="JUP41" s="300"/>
      <c r="JUQ41" s="300"/>
      <c r="JUR41" s="300"/>
      <c r="JUS41" s="300"/>
      <c r="JYU41" s="300"/>
      <c r="JYV41" s="300"/>
      <c r="JYW41" s="300"/>
      <c r="JYX41" s="300"/>
      <c r="JYY41" s="300"/>
      <c r="JYZ41" s="300"/>
      <c r="KDB41" s="300"/>
      <c r="KDC41" s="300"/>
      <c r="KDD41" s="300"/>
      <c r="KDE41" s="300"/>
      <c r="KDF41" s="300"/>
      <c r="KDG41" s="300"/>
      <c r="KHI41" s="300"/>
      <c r="KHJ41" s="300"/>
      <c r="KHK41" s="300"/>
      <c r="KHL41" s="300"/>
      <c r="KHM41" s="300"/>
      <c r="KHN41" s="300"/>
      <c r="KLP41" s="300"/>
      <c r="KLQ41" s="300"/>
      <c r="KLR41" s="300"/>
      <c r="KLS41" s="300"/>
      <c r="KLT41" s="300"/>
      <c r="KLU41" s="300"/>
      <c r="KPW41" s="300"/>
      <c r="KPX41" s="300"/>
      <c r="KPY41" s="300"/>
      <c r="KPZ41" s="300"/>
      <c r="KQA41" s="300"/>
      <c r="KQB41" s="300"/>
      <c r="KUD41" s="300"/>
      <c r="KUE41" s="300"/>
      <c r="KUF41" s="300"/>
      <c r="KUG41" s="300"/>
      <c r="KUH41" s="300"/>
      <c r="KUI41" s="300"/>
      <c r="KYK41" s="300"/>
      <c r="KYL41" s="300"/>
      <c r="KYM41" s="300"/>
      <c r="KYN41" s="300"/>
      <c r="KYO41" s="300"/>
      <c r="KYP41" s="300"/>
      <c r="LCR41" s="300"/>
      <c r="LCS41" s="300"/>
      <c r="LCT41" s="300"/>
      <c r="LCU41" s="300"/>
      <c r="LCV41" s="300"/>
      <c r="LCW41" s="300"/>
      <c r="LGY41" s="300"/>
      <c r="LGZ41" s="300"/>
      <c r="LHA41" s="300"/>
      <c r="LHB41" s="300"/>
      <c r="LHC41" s="300"/>
      <c r="LHD41" s="300"/>
      <c r="LLF41" s="300"/>
      <c r="LLG41" s="300"/>
      <c r="LLH41" s="300"/>
      <c r="LLI41" s="300"/>
      <c r="LLJ41" s="300"/>
      <c r="LLK41" s="300"/>
      <c r="LPM41" s="300"/>
      <c r="LPN41" s="300"/>
      <c r="LPO41" s="300"/>
      <c r="LPP41" s="300"/>
      <c r="LPQ41" s="300"/>
      <c r="LPR41" s="300"/>
      <c r="LTT41" s="300"/>
      <c r="LTU41" s="300"/>
      <c r="LTV41" s="300"/>
      <c r="LTW41" s="300"/>
      <c r="LTX41" s="300"/>
      <c r="LTY41" s="300"/>
      <c r="LYA41" s="300"/>
      <c r="LYB41" s="300"/>
      <c r="LYC41" s="300"/>
      <c r="LYD41" s="300"/>
      <c r="LYE41" s="300"/>
      <c r="LYF41" s="300"/>
      <c r="MCH41" s="300"/>
      <c r="MCI41" s="300"/>
      <c r="MCJ41" s="300"/>
      <c r="MCK41" s="300"/>
      <c r="MCL41" s="300"/>
      <c r="MCM41" s="300"/>
      <c r="MGO41" s="300"/>
      <c r="MGP41" s="300"/>
      <c r="MGQ41" s="300"/>
      <c r="MGR41" s="300"/>
      <c r="MGS41" s="300"/>
      <c r="MGT41" s="300"/>
      <c r="MKV41" s="300"/>
      <c r="MKW41" s="300"/>
      <c r="MKX41" s="300"/>
      <c r="MKY41" s="300"/>
      <c r="MKZ41" s="300"/>
      <c r="MLA41" s="300"/>
      <c r="MPC41" s="300"/>
      <c r="MPD41" s="300"/>
      <c r="MPE41" s="300"/>
      <c r="MPF41" s="300"/>
      <c r="MPG41" s="300"/>
      <c r="MPH41" s="300"/>
      <c r="MTJ41" s="300"/>
      <c r="MTK41" s="300"/>
      <c r="MTL41" s="300"/>
      <c r="MTM41" s="300"/>
      <c r="MTN41" s="300"/>
      <c r="MTO41" s="300"/>
      <c r="MXQ41" s="300"/>
      <c r="MXR41" s="300"/>
      <c r="MXS41" s="300"/>
      <c r="MXT41" s="300"/>
      <c r="MXU41" s="300"/>
      <c r="MXV41" s="300"/>
      <c r="NBX41" s="300"/>
      <c r="NBY41" s="300"/>
      <c r="NBZ41" s="300"/>
      <c r="NCA41" s="300"/>
      <c r="NCB41" s="300"/>
      <c r="NCC41" s="300"/>
      <c r="NGE41" s="300"/>
      <c r="NGF41" s="300"/>
      <c r="NGG41" s="300"/>
      <c r="NGH41" s="300"/>
      <c r="NGI41" s="300"/>
      <c r="NGJ41" s="300"/>
      <c r="NKL41" s="300"/>
      <c r="NKM41" s="300"/>
      <c r="NKN41" s="300"/>
      <c r="NKO41" s="300"/>
      <c r="NKP41" s="300"/>
      <c r="NKQ41" s="300"/>
      <c r="NOS41" s="300"/>
      <c r="NOT41" s="300"/>
      <c r="NOU41" s="300"/>
      <c r="NOV41" s="300"/>
      <c r="NOW41" s="300"/>
      <c r="NOX41" s="300"/>
      <c r="NSZ41" s="300"/>
      <c r="NTA41" s="300"/>
      <c r="NTB41" s="300"/>
      <c r="NTC41" s="300"/>
      <c r="NTD41" s="300"/>
      <c r="NTE41" s="300"/>
      <c r="NXG41" s="300"/>
      <c r="NXH41" s="300"/>
      <c r="NXI41" s="300"/>
      <c r="NXJ41" s="300"/>
      <c r="NXK41" s="300"/>
      <c r="NXL41" s="300"/>
      <c r="OBN41" s="300"/>
      <c r="OBO41" s="300"/>
      <c r="OBP41" s="300"/>
      <c r="OBQ41" s="300"/>
      <c r="OBR41" s="300"/>
      <c r="OBS41" s="300"/>
      <c r="OFU41" s="300"/>
      <c r="OFV41" s="300"/>
      <c r="OFW41" s="300"/>
      <c r="OFX41" s="300"/>
      <c r="OFY41" s="300"/>
      <c r="OFZ41" s="300"/>
      <c r="OKB41" s="300"/>
      <c r="OKC41" s="300"/>
      <c r="OKD41" s="300"/>
      <c r="OKE41" s="300"/>
      <c r="OKF41" s="300"/>
      <c r="OKG41" s="300"/>
      <c r="OOI41" s="300"/>
      <c r="OOJ41" s="300"/>
      <c r="OOK41" s="300"/>
      <c r="OOL41" s="300"/>
      <c r="OOM41" s="300"/>
      <c r="OON41" s="300"/>
      <c r="OSP41" s="300"/>
      <c r="OSQ41" s="300"/>
      <c r="OSR41" s="300"/>
      <c r="OSS41" s="300"/>
      <c r="OST41" s="300"/>
      <c r="OSU41" s="300"/>
      <c r="OWW41" s="300"/>
      <c r="OWX41" s="300"/>
      <c r="OWY41" s="300"/>
      <c r="OWZ41" s="300"/>
      <c r="OXA41" s="300"/>
      <c r="OXB41" s="300"/>
      <c r="PBD41" s="300"/>
      <c r="PBE41" s="300"/>
      <c r="PBF41" s="300"/>
      <c r="PBG41" s="300"/>
      <c r="PBH41" s="300"/>
      <c r="PBI41" s="300"/>
      <c r="PFK41" s="300"/>
      <c r="PFL41" s="300"/>
      <c r="PFM41" s="300"/>
      <c r="PFN41" s="300"/>
      <c r="PFO41" s="300"/>
      <c r="PFP41" s="300"/>
      <c r="PJR41" s="300"/>
      <c r="PJS41" s="300"/>
      <c r="PJT41" s="300"/>
      <c r="PJU41" s="300"/>
      <c r="PJV41" s="300"/>
      <c r="PJW41" s="300"/>
      <c r="PNY41" s="300"/>
      <c r="PNZ41" s="300"/>
      <c r="POA41" s="300"/>
      <c r="POB41" s="300"/>
      <c r="POC41" s="300"/>
      <c r="POD41" s="300"/>
      <c r="PSF41" s="300"/>
      <c r="PSG41" s="300"/>
      <c r="PSH41" s="300"/>
      <c r="PSI41" s="300"/>
      <c r="PSJ41" s="300"/>
      <c r="PSK41" s="300"/>
    </row>
    <row r="42" spans="1:998 1104:1997 2103:2996 3102:3995 4101:5105 5211:6104 6210:7103 7209:8102 8208:9212 9318:10211 10317:11210 11316:11321" x14ac:dyDescent="0.25">
      <c r="DA42" s="300" t="str">
        <f>Matches!F47</f>
        <v>New Zealand</v>
      </c>
      <c r="DB42" s="300">
        <f>IF(DA2&lt;&gt;"",IF(AND(Matches!H47&lt;&gt;"",Matches!I47&lt;&gt;""),Matches!H47,0),"")</f>
        <v>0</v>
      </c>
      <c r="DC42" s="300">
        <f>IF(DA2&lt;&gt;"",IF(AND(Matches!H47&lt;&gt;"",Matches!I47&lt;&gt;""),Matches!I47,0),"")</f>
        <v>0</v>
      </c>
      <c r="DD42" s="300" t="str">
        <f>Matches!K47</f>
        <v>Egypt</v>
      </c>
      <c r="DE42" s="300" t="str">
        <f>IF(AND(Matches!H47&lt;&gt;"",Matches!I47&lt;&gt;""),IF(DB42&gt;DC42,"W",IF(DB42=DC42,"D","L")),"")</f>
        <v/>
      </c>
      <c r="DF42" s="300" t="str">
        <f t="shared" si="0"/>
        <v/>
      </c>
      <c r="HH42" s="300"/>
      <c r="HI42" s="300"/>
      <c r="HJ42" s="300"/>
      <c r="HK42" s="300"/>
      <c r="HL42" s="300"/>
      <c r="HM42" s="300"/>
      <c r="LO42" s="300"/>
      <c r="LP42" s="300"/>
      <c r="LQ42" s="300"/>
      <c r="LR42" s="300"/>
      <c r="LS42" s="300"/>
      <c r="LT42" s="300"/>
      <c r="PV42" s="300"/>
      <c r="PW42" s="300"/>
      <c r="PX42" s="300"/>
      <c r="PY42" s="300"/>
      <c r="PZ42" s="300"/>
      <c r="QA42" s="300"/>
      <c r="UC42" s="300"/>
      <c r="UD42" s="300"/>
      <c r="UE42" s="300"/>
      <c r="UF42" s="300"/>
      <c r="UG42" s="300"/>
      <c r="UH42" s="300"/>
      <c r="YJ42" s="300"/>
      <c r="YK42" s="300"/>
      <c r="YL42" s="300"/>
      <c r="YM42" s="300"/>
      <c r="YN42" s="300"/>
      <c r="YO42" s="300"/>
      <c r="ACQ42" s="300"/>
      <c r="ACR42" s="300"/>
      <c r="ACS42" s="300"/>
      <c r="ACT42" s="300"/>
      <c r="ACU42" s="300"/>
      <c r="ACV42" s="300"/>
      <c r="AGX42" s="300"/>
      <c r="AGY42" s="300"/>
      <c r="AGZ42" s="300"/>
      <c r="AHA42" s="300"/>
      <c r="AHB42" s="300"/>
      <c r="AHC42" s="300"/>
      <c r="ALE42" s="300"/>
      <c r="ALF42" s="300"/>
      <c r="ALG42" s="300"/>
      <c r="ALH42" s="300"/>
      <c r="ALI42" s="300"/>
      <c r="ALJ42" s="300"/>
      <c r="APL42" s="300"/>
      <c r="APM42" s="300"/>
      <c r="APN42" s="300"/>
      <c r="APO42" s="300"/>
      <c r="APP42" s="300"/>
      <c r="APQ42" s="300"/>
      <c r="ATS42" s="300"/>
      <c r="ATT42" s="300"/>
      <c r="ATU42" s="300"/>
      <c r="ATV42" s="300"/>
      <c r="ATW42" s="300"/>
      <c r="ATX42" s="300"/>
      <c r="AXZ42" s="300"/>
      <c r="AYA42" s="300"/>
      <c r="AYB42" s="300"/>
      <c r="AYC42" s="300"/>
      <c r="AYD42" s="300"/>
      <c r="AYE42" s="300"/>
      <c r="BCG42" s="300"/>
      <c r="BCH42" s="300"/>
      <c r="BCI42" s="300"/>
      <c r="BCJ42" s="300"/>
      <c r="BCK42" s="300"/>
      <c r="BCL42" s="300"/>
      <c r="BGN42" s="300"/>
      <c r="BGO42" s="300"/>
      <c r="BGP42" s="300"/>
      <c r="BGQ42" s="300"/>
      <c r="BGR42" s="300"/>
      <c r="BGS42" s="300"/>
      <c r="BKU42" s="300"/>
      <c r="BKV42" s="300"/>
      <c r="BKW42" s="300"/>
      <c r="BKX42" s="300"/>
      <c r="BKY42" s="300"/>
      <c r="BKZ42" s="300"/>
      <c r="BPB42" s="300"/>
      <c r="BPC42" s="300"/>
      <c r="BPD42" s="300"/>
      <c r="BPE42" s="300"/>
      <c r="BPF42" s="300"/>
      <c r="BPG42" s="300"/>
      <c r="BTI42" s="300"/>
      <c r="BTJ42" s="300"/>
      <c r="BTK42" s="300"/>
      <c r="BTL42" s="300"/>
      <c r="BTM42" s="300"/>
      <c r="BTN42" s="300"/>
      <c r="BXP42" s="300"/>
      <c r="BXQ42" s="300"/>
      <c r="BXR42" s="300"/>
      <c r="BXS42" s="300"/>
      <c r="BXT42" s="300"/>
      <c r="BXU42" s="300"/>
      <c r="CBW42" s="300"/>
      <c r="CBX42" s="300"/>
      <c r="CBY42" s="300"/>
      <c r="CBZ42" s="300"/>
      <c r="CCA42" s="300"/>
      <c r="CCB42" s="300"/>
      <c r="CGD42" s="300"/>
      <c r="CGE42" s="300"/>
      <c r="CGF42" s="300"/>
      <c r="CGG42" s="300"/>
      <c r="CGH42" s="300"/>
      <c r="CGI42" s="300"/>
      <c r="CKK42" s="300"/>
      <c r="CKL42" s="300"/>
      <c r="CKM42" s="300"/>
      <c r="CKN42" s="300"/>
      <c r="CKO42" s="300"/>
      <c r="CKP42" s="300"/>
      <c r="COR42" s="300"/>
      <c r="COS42" s="300"/>
      <c r="COT42" s="300"/>
      <c r="COU42" s="300"/>
      <c r="COV42" s="300"/>
      <c r="COW42" s="300"/>
      <c r="CSY42" s="300"/>
      <c r="CSZ42" s="300"/>
      <c r="CTA42" s="300"/>
      <c r="CTB42" s="300"/>
      <c r="CTC42" s="300"/>
      <c r="CTD42" s="300"/>
      <c r="CXF42" s="300"/>
      <c r="CXG42" s="300"/>
      <c r="CXH42" s="300"/>
      <c r="CXI42" s="300"/>
      <c r="CXJ42" s="300"/>
      <c r="CXK42" s="300"/>
      <c r="DBM42" s="300"/>
      <c r="DBN42" s="300"/>
      <c r="DBO42" s="300"/>
      <c r="DBP42" s="300"/>
      <c r="DBQ42" s="300"/>
      <c r="DBR42" s="300"/>
      <c r="DFT42" s="300"/>
      <c r="DFU42" s="300"/>
      <c r="DFV42" s="300"/>
      <c r="DFW42" s="300"/>
      <c r="DFX42" s="300"/>
      <c r="DFY42" s="300"/>
      <c r="DKA42" s="300"/>
      <c r="DKB42" s="300"/>
      <c r="DKC42" s="300"/>
      <c r="DKD42" s="300"/>
      <c r="DKE42" s="300"/>
      <c r="DKF42" s="300"/>
      <c r="DOH42" s="300"/>
      <c r="DOI42" s="300"/>
      <c r="DOJ42" s="300"/>
      <c r="DOK42" s="300"/>
      <c r="DOL42" s="300"/>
      <c r="DOM42" s="300"/>
      <c r="DSO42" s="300"/>
      <c r="DSP42" s="300"/>
      <c r="DSQ42" s="300"/>
      <c r="DSR42" s="300"/>
      <c r="DSS42" s="300"/>
      <c r="DST42" s="300"/>
      <c r="DWV42" s="300"/>
      <c r="DWW42" s="300"/>
      <c r="DWX42" s="300"/>
      <c r="DWY42" s="300"/>
      <c r="DWZ42" s="300"/>
      <c r="DXA42" s="300"/>
      <c r="EBC42" s="300"/>
      <c r="EBD42" s="300"/>
      <c r="EBE42" s="300"/>
      <c r="EBF42" s="300"/>
      <c r="EBG42" s="300"/>
      <c r="EBH42" s="300"/>
      <c r="EFJ42" s="300"/>
      <c r="EFK42" s="300"/>
      <c r="EFL42" s="300"/>
      <c r="EFM42" s="300"/>
      <c r="EFN42" s="300"/>
      <c r="EFO42" s="300"/>
      <c r="EJQ42" s="300"/>
      <c r="EJR42" s="300"/>
      <c r="EJS42" s="300"/>
      <c r="EJT42" s="300"/>
      <c r="EJU42" s="300"/>
      <c r="EJV42" s="300"/>
      <c r="ENX42" s="300"/>
      <c r="ENY42" s="300"/>
      <c r="ENZ42" s="300"/>
      <c r="EOA42" s="300"/>
      <c r="EOB42" s="300"/>
      <c r="EOC42" s="300"/>
      <c r="ESE42" s="300"/>
      <c r="ESF42" s="300"/>
      <c r="ESG42" s="300"/>
      <c r="ESH42" s="300"/>
      <c r="ESI42" s="300"/>
      <c r="ESJ42" s="300"/>
      <c r="EWL42" s="300"/>
      <c r="EWM42" s="300"/>
      <c r="EWN42" s="300"/>
      <c r="EWO42" s="300"/>
      <c r="EWP42" s="300"/>
      <c r="EWQ42" s="300"/>
      <c r="FAS42" s="300"/>
      <c r="FAT42" s="300"/>
      <c r="FAU42" s="300"/>
      <c r="FAV42" s="300"/>
      <c r="FAW42" s="300"/>
      <c r="FAX42" s="300"/>
      <c r="FEZ42" s="300"/>
      <c r="FFA42" s="300"/>
      <c r="FFB42" s="300"/>
      <c r="FFC42" s="300"/>
      <c r="FFD42" s="300"/>
      <c r="FFE42" s="300"/>
      <c r="FJG42" s="300"/>
      <c r="FJH42" s="300"/>
      <c r="FJI42" s="300"/>
      <c r="FJJ42" s="300"/>
      <c r="FJK42" s="300"/>
      <c r="FJL42" s="300"/>
      <c r="FNN42" s="300"/>
      <c r="FNO42" s="300"/>
      <c r="FNP42" s="300"/>
      <c r="FNQ42" s="300"/>
      <c r="FNR42" s="300"/>
      <c r="FNS42" s="300"/>
      <c r="FRU42" s="300"/>
      <c r="FRV42" s="300"/>
      <c r="FRW42" s="300"/>
      <c r="FRX42" s="300"/>
      <c r="FRY42" s="300"/>
      <c r="FRZ42" s="300"/>
      <c r="FWB42" s="300"/>
      <c r="FWC42" s="300"/>
      <c r="FWD42" s="300"/>
      <c r="FWE42" s="300"/>
      <c r="FWF42" s="300"/>
      <c r="FWG42" s="300"/>
      <c r="GAI42" s="300"/>
      <c r="GAJ42" s="300"/>
      <c r="GAK42" s="300"/>
      <c r="GAL42" s="300"/>
      <c r="GAM42" s="300"/>
      <c r="GAN42" s="300"/>
      <c r="GEP42" s="300"/>
      <c r="GEQ42" s="300"/>
      <c r="GER42" s="300"/>
      <c r="GES42" s="300"/>
      <c r="GET42" s="300"/>
      <c r="GEU42" s="300"/>
      <c r="GIW42" s="300"/>
      <c r="GIX42" s="300"/>
      <c r="GIY42" s="300"/>
      <c r="GIZ42" s="300"/>
      <c r="GJA42" s="300"/>
      <c r="GJB42" s="300"/>
      <c r="GND42" s="300"/>
      <c r="GNE42" s="300"/>
      <c r="GNF42" s="300"/>
      <c r="GNG42" s="300"/>
      <c r="GNH42" s="300"/>
      <c r="GNI42" s="300"/>
      <c r="GRK42" s="300"/>
      <c r="GRL42" s="300"/>
      <c r="GRM42" s="300"/>
      <c r="GRN42" s="300"/>
      <c r="GRO42" s="300"/>
      <c r="GRP42" s="300"/>
      <c r="GVR42" s="300"/>
      <c r="GVS42" s="300"/>
      <c r="GVT42" s="300"/>
      <c r="GVU42" s="300"/>
      <c r="GVV42" s="300"/>
      <c r="GVW42" s="300"/>
      <c r="GZY42" s="300"/>
      <c r="GZZ42" s="300"/>
      <c r="HAA42" s="300"/>
      <c r="HAB42" s="300"/>
      <c r="HAC42" s="300"/>
      <c r="HAD42" s="300"/>
      <c r="HEF42" s="300"/>
      <c r="HEG42" s="300"/>
      <c r="HEH42" s="300"/>
      <c r="HEI42" s="300"/>
      <c r="HEJ42" s="300"/>
      <c r="HEK42" s="300"/>
      <c r="HIM42" s="300"/>
      <c r="HIN42" s="300"/>
      <c r="HIO42" s="300"/>
      <c r="HIP42" s="300"/>
      <c r="HIQ42" s="300"/>
      <c r="HIR42" s="300"/>
      <c r="HMT42" s="300"/>
      <c r="HMU42" s="300"/>
      <c r="HMV42" s="300"/>
      <c r="HMW42" s="300"/>
      <c r="HMX42" s="300"/>
      <c r="HMY42" s="300"/>
      <c r="HRA42" s="300"/>
      <c r="HRB42" s="300"/>
      <c r="HRC42" s="300"/>
      <c r="HRD42" s="300"/>
      <c r="HRE42" s="300"/>
      <c r="HRF42" s="300"/>
      <c r="HVH42" s="300"/>
      <c r="HVI42" s="300"/>
      <c r="HVJ42" s="300"/>
      <c r="HVK42" s="300"/>
      <c r="HVL42" s="300"/>
      <c r="HVM42" s="300"/>
      <c r="HZO42" s="300"/>
      <c r="HZP42" s="300"/>
      <c r="HZQ42" s="300"/>
      <c r="HZR42" s="300"/>
      <c r="HZS42" s="300"/>
      <c r="HZT42" s="300"/>
      <c r="IDV42" s="300"/>
      <c r="IDW42" s="300"/>
      <c r="IDX42" s="300"/>
      <c r="IDY42" s="300"/>
      <c r="IDZ42" s="300"/>
      <c r="IEA42" s="300"/>
      <c r="IIC42" s="300"/>
      <c r="IID42" s="300"/>
      <c r="IIE42" s="300"/>
      <c r="IIF42" s="300"/>
      <c r="IIG42" s="300"/>
      <c r="IIH42" s="300"/>
      <c r="IMJ42" s="300"/>
      <c r="IMK42" s="300"/>
      <c r="IML42" s="300"/>
      <c r="IMM42" s="300"/>
      <c r="IMN42" s="300"/>
      <c r="IMO42" s="300"/>
      <c r="IQQ42" s="300"/>
      <c r="IQR42" s="300"/>
      <c r="IQS42" s="300"/>
      <c r="IQT42" s="300"/>
      <c r="IQU42" s="300"/>
      <c r="IQV42" s="300"/>
      <c r="IUX42" s="300"/>
      <c r="IUY42" s="300"/>
      <c r="IUZ42" s="300"/>
      <c r="IVA42" s="300"/>
      <c r="IVB42" s="300"/>
      <c r="IVC42" s="300"/>
      <c r="IZE42" s="300"/>
      <c r="IZF42" s="300"/>
      <c r="IZG42" s="300"/>
      <c r="IZH42" s="300"/>
      <c r="IZI42" s="300"/>
      <c r="IZJ42" s="300"/>
      <c r="JDL42" s="300"/>
      <c r="JDM42" s="300"/>
      <c r="JDN42" s="300"/>
      <c r="JDO42" s="300"/>
      <c r="JDP42" s="300"/>
      <c r="JDQ42" s="300"/>
      <c r="JHS42" s="300"/>
      <c r="JHT42" s="300"/>
      <c r="JHU42" s="300"/>
      <c r="JHV42" s="300"/>
      <c r="JHW42" s="300"/>
      <c r="JHX42" s="300"/>
      <c r="JLZ42" s="300"/>
      <c r="JMA42" s="300"/>
      <c r="JMB42" s="300"/>
      <c r="JMC42" s="300"/>
      <c r="JMD42" s="300"/>
      <c r="JME42" s="300"/>
      <c r="JQG42" s="300"/>
      <c r="JQH42" s="300"/>
      <c r="JQI42" s="300"/>
      <c r="JQJ42" s="300"/>
      <c r="JQK42" s="300"/>
      <c r="JQL42" s="300"/>
      <c r="JUN42" s="300"/>
      <c r="JUO42" s="300"/>
      <c r="JUP42" s="300"/>
      <c r="JUQ42" s="300"/>
      <c r="JUR42" s="300"/>
      <c r="JUS42" s="300"/>
      <c r="JYU42" s="300"/>
      <c r="JYV42" s="300"/>
      <c r="JYW42" s="300"/>
      <c r="JYX42" s="300"/>
      <c r="JYY42" s="300"/>
      <c r="JYZ42" s="300"/>
      <c r="KDB42" s="300"/>
      <c r="KDC42" s="300"/>
      <c r="KDD42" s="300"/>
      <c r="KDE42" s="300"/>
      <c r="KDF42" s="300"/>
      <c r="KDG42" s="300"/>
      <c r="KHI42" s="300"/>
      <c r="KHJ42" s="300"/>
      <c r="KHK42" s="300"/>
      <c r="KHL42" s="300"/>
      <c r="KHM42" s="300"/>
      <c r="KHN42" s="300"/>
      <c r="KLP42" s="300"/>
      <c r="KLQ42" s="300"/>
      <c r="KLR42" s="300"/>
      <c r="KLS42" s="300"/>
      <c r="KLT42" s="300"/>
      <c r="KLU42" s="300"/>
      <c r="KPW42" s="300"/>
      <c r="KPX42" s="300"/>
      <c r="KPY42" s="300"/>
      <c r="KPZ42" s="300"/>
      <c r="KQA42" s="300"/>
      <c r="KQB42" s="300"/>
      <c r="KUD42" s="300"/>
      <c r="KUE42" s="300"/>
      <c r="KUF42" s="300"/>
      <c r="KUG42" s="300"/>
      <c r="KUH42" s="300"/>
      <c r="KUI42" s="300"/>
      <c r="KYK42" s="300"/>
      <c r="KYL42" s="300"/>
      <c r="KYM42" s="300"/>
      <c r="KYN42" s="300"/>
      <c r="KYO42" s="300"/>
      <c r="KYP42" s="300"/>
      <c r="LCR42" s="300"/>
      <c r="LCS42" s="300"/>
      <c r="LCT42" s="300"/>
      <c r="LCU42" s="300"/>
      <c r="LCV42" s="300"/>
      <c r="LCW42" s="300"/>
      <c r="LGY42" s="300"/>
      <c r="LGZ42" s="300"/>
      <c r="LHA42" s="300"/>
      <c r="LHB42" s="300"/>
      <c r="LHC42" s="300"/>
      <c r="LHD42" s="300"/>
      <c r="LLF42" s="300"/>
      <c r="LLG42" s="300"/>
      <c r="LLH42" s="300"/>
      <c r="LLI42" s="300"/>
      <c r="LLJ42" s="300"/>
      <c r="LLK42" s="300"/>
      <c r="LPM42" s="300"/>
      <c r="LPN42" s="300"/>
      <c r="LPO42" s="300"/>
      <c r="LPP42" s="300"/>
      <c r="LPQ42" s="300"/>
      <c r="LPR42" s="300"/>
      <c r="LTT42" s="300"/>
      <c r="LTU42" s="300"/>
      <c r="LTV42" s="300"/>
      <c r="LTW42" s="300"/>
      <c r="LTX42" s="300"/>
      <c r="LTY42" s="300"/>
      <c r="LYA42" s="300"/>
      <c r="LYB42" s="300"/>
      <c r="LYC42" s="300"/>
      <c r="LYD42" s="300"/>
      <c r="LYE42" s="300"/>
      <c r="LYF42" s="300"/>
      <c r="MCH42" s="300"/>
      <c r="MCI42" s="300"/>
      <c r="MCJ42" s="300"/>
      <c r="MCK42" s="300"/>
      <c r="MCL42" s="300"/>
      <c r="MCM42" s="300"/>
      <c r="MGO42" s="300"/>
      <c r="MGP42" s="300"/>
      <c r="MGQ42" s="300"/>
      <c r="MGR42" s="300"/>
      <c r="MGS42" s="300"/>
      <c r="MGT42" s="300"/>
      <c r="MKV42" s="300"/>
      <c r="MKW42" s="300"/>
      <c r="MKX42" s="300"/>
      <c r="MKY42" s="300"/>
      <c r="MKZ42" s="300"/>
      <c r="MLA42" s="300"/>
      <c r="MPC42" s="300"/>
      <c r="MPD42" s="300"/>
      <c r="MPE42" s="300"/>
      <c r="MPF42" s="300"/>
      <c r="MPG42" s="300"/>
      <c r="MPH42" s="300"/>
      <c r="MTJ42" s="300"/>
      <c r="MTK42" s="300"/>
      <c r="MTL42" s="300"/>
      <c r="MTM42" s="300"/>
      <c r="MTN42" s="300"/>
      <c r="MTO42" s="300"/>
      <c r="MXQ42" s="300"/>
      <c r="MXR42" s="300"/>
      <c r="MXS42" s="300"/>
      <c r="MXT42" s="300"/>
      <c r="MXU42" s="300"/>
      <c r="MXV42" s="300"/>
      <c r="NBX42" s="300"/>
      <c r="NBY42" s="300"/>
      <c r="NBZ42" s="300"/>
      <c r="NCA42" s="300"/>
      <c r="NCB42" s="300"/>
      <c r="NCC42" s="300"/>
      <c r="NGE42" s="300"/>
      <c r="NGF42" s="300"/>
      <c r="NGG42" s="300"/>
      <c r="NGH42" s="300"/>
      <c r="NGI42" s="300"/>
      <c r="NGJ42" s="300"/>
      <c r="NKL42" s="300"/>
      <c r="NKM42" s="300"/>
      <c r="NKN42" s="300"/>
      <c r="NKO42" s="300"/>
      <c r="NKP42" s="300"/>
      <c r="NKQ42" s="300"/>
      <c r="NOS42" s="300"/>
      <c r="NOT42" s="300"/>
      <c r="NOU42" s="300"/>
      <c r="NOV42" s="300"/>
      <c r="NOW42" s="300"/>
      <c r="NOX42" s="300"/>
      <c r="NSZ42" s="300"/>
      <c r="NTA42" s="300"/>
      <c r="NTB42" s="300"/>
      <c r="NTC42" s="300"/>
      <c r="NTD42" s="300"/>
      <c r="NTE42" s="300"/>
      <c r="NXG42" s="300"/>
      <c r="NXH42" s="300"/>
      <c r="NXI42" s="300"/>
      <c r="NXJ42" s="300"/>
      <c r="NXK42" s="300"/>
      <c r="NXL42" s="300"/>
      <c r="OBN42" s="300"/>
      <c r="OBO42" s="300"/>
      <c r="OBP42" s="300"/>
      <c r="OBQ42" s="300"/>
      <c r="OBR42" s="300"/>
      <c r="OBS42" s="300"/>
      <c r="OFU42" s="300"/>
      <c r="OFV42" s="300"/>
      <c r="OFW42" s="300"/>
      <c r="OFX42" s="300"/>
      <c r="OFY42" s="300"/>
      <c r="OFZ42" s="300"/>
      <c r="OKB42" s="300"/>
      <c r="OKC42" s="300"/>
      <c r="OKD42" s="300"/>
      <c r="OKE42" s="300"/>
      <c r="OKF42" s="300"/>
      <c r="OKG42" s="300"/>
      <c r="OOI42" s="300"/>
      <c r="OOJ42" s="300"/>
      <c r="OOK42" s="300"/>
      <c r="OOL42" s="300"/>
      <c r="OOM42" s="300"/>
      <c r="OON42" s="300"/>
      <c r="OSP42" s="300"/>
      <c r="OSQ42" s="300"/>
      <c r="OSR42" s="300"/>
      <c r="OSS42" s="300"/>
      <c r="OST42" s="300"/>
      <c r="OSU42" s="300"/>
      <c r="OWW42" s="300"/>
      <c r="OWX42" s="300"/>
      <c r="OWY42" s="300"/>
      <c r="OWZ42" s="300"/>
      <c r="OXA42" s="300"/>
      <c r="OXB42" s="300"/>
      <c r="PBD42" s="300"/>
      <c r="PBE42" s="300"/>
      <c r="PBF42" s="300"/>
      <c r="PBG42" s="300"/>
      <c r="PBH42" s="300"/>
      <c r="PBI42" s="300"/>
      <c r="PFK42" s="300"/>
      <c r="PFL42" s="300"/>
      <c r="PFM42" s="300"/>
      <c r="PFN42" s="300"/>
      <c r="PFO42" s="300"/>
      <c r="PFP42" s="300"/>
      <c r="PJR42" s="300"/>
      <c r="PJS42" s="300"/>
      <c r="PJT42" s="300"/>
      <c r="PJU42" s="300"/>
      <c r="PJV42" s="300"/>
      <c r="PJW42" s="300"/>
      <c r="PNY42" s="300"/>
      <c r="PNZ42" s="300"/>
      <c r="POA42" s="300"/>
      <c r="POB42" s="300"/>
      <c r="POC42" s="300"/>
      <c r="POD42" s="300"/>
      <c r="PSF42" s="300"/>
      <c r="PSG42" s="300"/>
      <c r="PSH42" s="300"/>
      <c r="PSI42" s="300"/>
      <c r="PSJ42" s="300"/>
      <c r="PSK42" s="300"/>
    </row>
    <row r="43" spans="1:998 1104:1997 2103:2996 3102:3995 4101:5105 5211:6104 6210:7103 7209:8102 8208:9212 9318:10211 10317:11210 11316:11321" x14ac:dyDescent="0.25">
      <c r="A43" s="302">
        <f>Setup!E30+100</f>
        <v>109</v>
      </c>
      <c r="B43" s="297">
        <f>VLOOKUP(C43,CX43:CY46,2,FALSE)</f>
        <v>1</v>
      </c>
      <c r="C43" s="298" t="str">
        <f>Setup!D30</f>
        <v>Belgium</v>
      </c>
      <c r="D43" s="297">
        <f>SUMPRODUCT((DA3:DA105=C43)*(DE3:DE105="W"))+SUMPRODUCT((DD3:DD105=C43)*(DF3:DF105="W"))</f>
        <v>0</v>
      </c>
      <c r="E43" s="297">
        <f>SUMPRODUCT((DA3:DA105=C43)*(DE3:DE105="D"))+SUMPRODUCT((DD3:DD105=C43)*(DF3:DF105="D"))</f>
        <v>0</v>
      </c>
      <c r="F43" s="297">
        <f>SUMPRODUCT((DA3:DA105=C43)*(DE3:DE105="L"))+SUMPRODUCT((DD3:DD105=C43)*(DF3:DF105="L"))</f>
        <v>0</v>
      </c>
      <c r="G43" s="297">
        <f>SUMIF(DA3:DA123,C43,DB3:DB123)+SUMIF(DD3:DD123,C43,DC3:DC123)</f>
        <v>0</v>
      </c>
      <c r="H43" s="297">
        <f>SUMIF(DD3:DD123,C43,DB3:DB123)+SUMIF(DA3:DA123,C43,DC3:DC123)</f>
        <v>0</v>
      </c>
      <c r="I43" s="297">
        <f t="shared" ref="I43:I46" si="67">G43-H43+1000</f>
        <v>1000</v>
      </c>
      <c r="J43" s="297">
        <f t="shared" ref="J43:J46" si="68">D43*3+E43*1</f>
        <v>0</v>
      </c>
      <c r="K43" s="297">
        <f>IF(Setup!F30&lt;&gt;"",Setup!F30,-A43)</f>
        <v>-109</v>
      </c>
      <c r="L43" s="297">
        <f>IF(COUNTIF(J43:J46,4)&lt;&gt;4,RANK(J43,J43:J46),J122)</f>
        <v>1</v>
      </c>
      <c r="N43" s="297">
        <f>SUMPRODUCT((L43:L46=L43)*(K43:K46&lt;K43))+L43</f>
        <v>4</v>
      </c>
      <c r="O43" s="298" t="str">
        <f>INDEX(C43:C47,MATCH(1,N43:N47,0),0)</f>
        <v>New Zealand</v>
      </c>
      <c r="P43" s="297">
        <f>INDEX(L43:L47,MATCH(O43,C43:C47,0),0)</f>
        <v>1</v>
      </c>
      <c r="Q43" s="297" t="str">
        <f>IF(P44=1,O43,"")</f>
        <v>New Zealand</v>
      </c>
      <c r="R43" s="297" t="str">
        <f>IF(P45=2,O44,"")</f>
        <v/>
      </c>
      <c r="S43" s="297" t="str">
        <f>IF(P46=3,O45,"")</f>
        <v/>
      </c>
      <c r="T43" s="297" t="str">
        <f>IF(P47=4,O46,"")</f>
        <v/>
      </c>
      <c r="V43" s="297" t="str">
        <f>IF(Q43&lt;&gt;"",Q43,"")</f>
        <v>New Zealand</v>
      </c>
      <c r="W43" s="297">
        <f>SUMPRODUCT((DA3:DA105=V43)*(DD3:DD105=V44)*(DE3:DE105="W"))+SUMPRODUCT((DA3:DA105=V43)*(DD3:DD105=V45)*(DE3:DE105="W"))+SUMPRODUCT((DA3:DA105=V43)*(DD3:DD105=V46)*(DE3:DE105="W"))+SUMPRODUCT((DA3:DA105=V43)*(DD3:DD105=V47)*(DE3:DE105="W"))+SUMPRODUCT((DA3:DA105=V44)*(DD3:DD105=V43)*(DF3:DF105="W"))+SUMPRODUCT((DA3:DA105=V45)*(DD3:DD105=V43)*(DF3:DF105="W"))+SUMPRODUCT((DA3:DA105=V46)*(DD3:DD105=V43)*(DF3:DF105="W"))+SUMPRODUCT((DA3:DA105=V47)*(DD3:DD105=V43)*(DF3:DF105="W"))</f>
        <v>0</v>
      </c>
      <c r="X43" s="297">
        <f>SUMPRODUCT((DA3:DA105=V43)*(DD3:DD105=V44)*(DE3:DE105="D"))+SUMPRODUCT((DA3:DA105=V43)*(DD3:DD105=V45)*(DE3:DE105="D"))+SUMPRODUCT((DA3:DA105=V43)*(DD3:DD105=V46)*(DE3:DE105="D"))+SUMPRODUCT((DA3:DA105=V43)*(DD3:DD105=V47)*(DE3:DE105="D"))+SUMPRODUCT((DA3:DA105=V44)*(DD3:DD105=V43)*(DE3:DE105="D"))+SUMPRODUCT((DA3:DA105=V45)*(DD3:DD105=V43)*(DE3:DE105="D"))+SUMPRODUCT((DA3:DA105=V46)*(DD3:DD105=V43)*(DE3:DE105="D"))+SUMPRODUCT((DA3:DA105=V47)*(DD3:DD105=V43)*(DE3:DE105="D"))</f>
        <v>0</v>
      </c>
      <c r="Y43" s="297">
        <f>SUMPRODUCT((DA3:DA105=V43)*(DD3:DD105=V44)*(DE3:DE105="L"))+SUMPRODUCT((DA3:DA105=V43)*(DD3:DD105=V45)*(DE3:DE105="L"))+SUMPRODUCT((DA3:DA105=V43)*(DD3:DD105=V46)*(DE3:DE105="L"))+SUMPRODUCT((DA3:DA105=V43)*(DD3:DD105=V47)*(DE3:DE105="L"))+SUMPRODUCT((DA3:DA105=V44)*(DD3:DD105=V43)*(DF3:DF105="L"))+SUMPRODUCT((DA3:DA105=V45)*(DD3:DD105=V43)*(DF3:DF105="L"))+SUMPRODUCT((DA3:DA105=V46)*(DD3:DD105=V43)*(DF3:DF105="L"))+SUMPRODUCT((DA3:DA105=V47)*(DD3:DD105=V43)*(DF3:DF105="L"))</f>
        <v>0</v>
      </c>
      <c r="Z43" s="297">
        <f>SUMPRODUCT((DA3:DA105=V43)*(DD3:DD105=V44)*DB3:DB105)+SUMPRODUCT((DA3:DA105=V43)*(DD3:DD105=V45)*DB3:DB105)+SUMPRODUCT((DA3:DA105=V43)*(DD3:DD105=V46)*DB3:DB105)+SUMPRODUCT((DA3:DA105=V43)*(DD3:DD105=V47)*DB3:DB105)+SUMPRODUCT((DA3:DA105=V44)*(DD3:DD105=V43)*DC3:DC105)+SUMPRODUCT((DA3:DA105=V45)*(DD3:DD105=V43)*DC3:DC105)+SUMPRODUCT((DA3:DA105=V46)*(DD3:DD105=V43)*DC3:DC105)+SUMPRODUCT((DA3:DA105=V47)*(DD3:DD105=V43)*DC3:DC105)</f>
        <v>0</v>
      </c>
      <c r="AA43" s="297">
        <f>SUMPRODUCT((DA3:DA105=V43)*(DD3:DD105=V44)*DC3:DC105)+SUMPRODUCT((DA3:DA105=V43)*(DD3:DD105=V45)*DC3:DC105)+SUMPRODUCT((DA3:DA105=V43)*(DD3:DD105=V46)*DC3:DC105)+SUMPRODUCT((DA3:DA105=V43)*(DD3:DD105=V47)*DC3:DC105)+SUMPRODUCT((DA3:DA105=V44)*(DD3:DD105=V43)*DB3:DB105)+SUMPRODUCT((DA3:DA105=V45)*(DD3:DD105=V43)*DB3:DB105)+SUMPRODUCT((DA3:DA105=V46)*(DD3:DD105=V43)*DB3:DB105)+SUMPRODUCT((DA3:DA105=V47)*(DD3:DD105=V43)*DB3:DB105)</f>
        <v>0</v>
      </c>
      <c r="AB43" s="297">
        <f>Z43-AA43+1000</f>
        <v>1000</v>
      </c>
      <c r="AC43" s="297">
        <f t="shared" ref="AC43:AC46" si="69">IF(V43&lt;&gt;"",W43*3+X43*1,"")</f>
        <v>0</v>
      </c>
      <c r="AD43" s="297">
        <f>IF(V43&lt;&gt;"",VLOOKUP(V43,C4:I52,7,FALSE),"")</f>
        <v>1000</v>
      </c>
      <c r="AE43" s="297">
        <f>IF(V43&lt;&gt;"",VLOOKUP(V43,C4:I52,5,FALSE),"")</f>
        <v>0</v>
      </c>
      <c r="AF43" s="297">
        <f>IF(V43&lt;&gt;"",VLOOKUP(V43,C4:K52,9,FALSE),"")</f>
        <v>-185</v>
      </c>
      <c r="AG43" s="297">
        <f t="shared" ref="AG43:AG46" si="70">AC43</f>
        <v>0</v>
      </c>
      <c r="AH43" s="297">
        <f>IF(V43&lt;&gt;"",RANK(AG43,AG43:AG47),"")</f>
        <v>1</v>
      </c>
      <c r="AI43" s="297">
        <f>IF(V43&lt;&gt;"",SUMPRODUCT((AG43:AG47=AG43)*(AB43:AB47&gt;AB43)),"")</f>
        <v>0</v>
      </c>
      <c r="AJ43" s="297">
        <f>IF(V43&lt;&gt;"",SUMPRODUCT((AG43:AG47=AG43)*(AB43:AB47=AB43)*(Z43:Z47&gt;Z43)),"")</f>
        <v>0</v>
      </c>
      <c r="AK43" s="297">
        <f>IF(V43&lt;&gt;"",SUMPRODUCT((AG43:AG47=AG43)*(AB43:AB47=AB43)*(Z43:Z47=Z43)*(AD43:AD47&gt;AD43)),"")</f>
        <v>0</v>
      </c>
      <c r="AL43" s="297">
        <f>IF(V43&lt;&gt;"",SUMPRODUCT((AG43:AG47=AG43)*(AB43:AB47=AB43)*(Z43:Z47=Z43)*(AD43:AD47=AD43)*(AE43:AE47&gt;AE43)),"")</f>
        <v>0</v>
      </c>
      <c r="AM43" s="297">
        <f>IF(V43&lt;&gt;"",SUMPRODUCT((AG43:AG47=AG43)*(AB43:AB47=AB43)*(Z43:Z47=Z43)*(AD43:AD47=AD43)*(AE43:AE47=AE43)*(AF43:AF47&gt;AF43)),"")</f>
        <v>3</v>
      </c>
      <c r="AN43" s="297">
        <f>IF(V43&lt;&gt;"",IF(SUM(X43:X46)=12,SUM(AH43:AM43),IF(AN122&lt;&gt;"",IF(U121=3,AN122,AN122+U121),SUM(AH43:AM43))),"")</f>
        <v>4</v>
      </c>
      <c r="AO43" s="297" t="str">
        <f>IF(V43&lt;&gt;"",INDEX(V43:V47,MATCH(1,AN43:AN47,0),0),"")</f>
        <v>Belgium</v>
      </c>
      <c r="CX43" s="297" t="str">
        <f>IF(AO43&lt;&gt;"",AO43,O43)</f>
        <v>Belgium</v>
      </c>
      <c r="CY43" s="297">
        <v>1</v>
      </c>
      <c r="DA43" s="300" t="str">
        <f>Matches!F48</f>
        <v>Norway</v>
      </c>
      <c r="DB43" s="300">
        <f>IF(DA2&lt;&gt;"",IF(AND(Matches!H48&lt;&gt;"",Matches!I48&lt;&gt;""),Matches!H48,0),"")</f>
        <v>0</v>
      </c>
      <c r="DC43" s="300">
        <f>IF(DA2&lt;&gt;"",IF(AND(Matches!H48&lt;&gt;"",Matches!I48&lt;&gt;""),Matches!I48,0),"")</f>
        <v>0</v>
      </c>
      <c r="DD43" s="300" t="str">
        <f>Matches!K48</f>
        <v>Senegal</v>
      </c>
      <c r="DE43" s="300" t="str">
        <f>IF(AND(Matches!H48&lt;&gt;"",Matches!I48&lt;&gt;""),IF(DB43&gt;DC43,"W",IF(DB43=DC43,"D","L")),"")</f>
        <v/>
      </c>
      <c r="DF43" s="300" t="str">
        <f t="shared" si="0"/>
        <v/>
      </c>
      <c r="HH43" s="300"/>
      <c r="HI43" s="300"/>
      <c r="HJ43" s="300"/>
      <c r="HK43" s="300"/>
      <c r="HL43" s="300"/>
      <c r="HM43" s="300"/>
      <c r="LO43" s="300"/>
      <c r="LP43" s="300"/>
      <c r="LQ43" s="300"/>
      <c r="LR43" s="300"/>
      <c r="LS43" s="300"/>
      <c r="LT43" s="300"/>
      <c r="PV43" s="300"/>
      <c r="PW43" s="300"/>
      <c r="PX43" s="300"/>
      <c r="PY43" s="300"/>
      <c r="PZ43" s="300"/>
      <c r="QA43" s="300"/>
      <c r="UC43" s="300"/>
      <c r="UD43" s="300"/>
      <c r="UE43" s="300"/>
      <c r="UF43" s="300"/>
      <c r="UG43" s="300"/>
      <c r="UH43" s="300"/>
      <c r="YJ43" s="300"/>
      <c r="YK43" s="300"/>
      <c r="YL43" s="300"/>
      <c r="YM43" s="300"/>
      <c r="YN43" s="300"/>
      <c r="YO43" s="300"/>
      <c r="ACQ43" s="300"/>
      <c r="ACR43" s="300"/>
      <c r="ACS43" s="300"/>
      <c r="ACT43" s="300"/>
      <c r="ACU43" s="300"/>
      <c r="ACV43" s="300"/>
      <c r="AGX43" s="300"/>
      <c r="AGY43" s="300"/>
      <c r="AGZ43" s="300"/>
      <c r="AHA43" s="300"/>
      <c r="AHB43" s="300"/>
      <c r="AHC43" s="300"/>
      <c r="ALE43" s="300"/>
      <c r="ALF43" s="300"/>
      <c r="ALG43" s="300"/>
      <c r="ALH43" s="300"/>
      <c r="ALI43" s="300"/>
      <c r="ALJ43" s="300"/>
      <c r="APL43" s="300"/>
      <c r="APM43" s="300"/>
      <c r="APN43" s="300"/>
      <c r="APO43" s="300"/>
      <c r="APP43" s="300"/>
      <c r="APQ43" s="300"/>
      <c r="ATS43" s="300"/>
      <c r="ATT43" s="300"/>
      <c r="ATU43" s="300"/>
      <c r="ATV43" s="300"/>
      <c r="ATW43" s="300"/>
      <c r="ATX43" s="300"/>
      <c r="AXZ43" s="300"/>
      <c r="AYA43" s="300"/>
      <c r="AYB43" s="300"/>
      <c r="AYC43" s="300"/>
      <c r="AYD43" s="300"/>
      <c r="AYE43" s="300"/>
      <c r="BCG43" s="300"/>
      <c r="BCH43" s="300"/>
      <c r="BCI43" s="300"/>
      <c r="BCJ43" s="300"/>
      <c r="BCK43" s="300"/>
      <c r="BCL43" s="300"/>
      <c r="BGN43" s="300"/>
      <c r="BGO43" s="300"/>
      <c r="BGP43" s="300"/>
      <c r="BGQ43" s="300"/>
      <c r="BGR43" s="300"/>
      <c r="BGS43" s="300"/>
      <c r="BKU43" s="300"/>
      <c r="BKV43" s="300"/>
      <c r="BKW43" s="300"/>
      <c r="BKX43" s="300"/>
      <c r="BKY43" s="300"/>
      <c r="BKZ43" s="300"/>
      <c r="BPB43" s="300"/>
      <c r="BPC43" s="300"/>
      <c r="BPD43" s="300"/>
      <c r="BPE43" s="300"/>
      <c r="BPF43" s="300"/>
      <c r="BPG43" s="300"/>
      <c r="BTI43" s="300"/>
      <c r="BTJ43" s="300"/>
      <c r="BTK43" s="300"/>
      <c r="BTL43" s="300"/>
      <c r="BTM43" s="300"/>
      <c r="BTN43" s="300"/>
      <c r="BXP43" s="300"/>
      <c r="BXQ43" s="300"/>
      <c r="BXR43" s="300"/>
      <c r="BXS43" s="300"/>
      <c r="BXT43" s="300"/>
      <c r="BXU43" s="300"/>
      <c r="CBW43" s="300"/>
      <c r="CBX43" s="300"/>
      <c r="CBY43" s="300"/>
      <c r="CBZ43" s="300"/>
      <c r="CCA43" s="300"/>
      <c r="CCB43" s="300"/>
      <c r="CGD43" s="300"/>
      <c r="CGE43" s="300"/>
      <c r="CGF43" s="300"/>
      <c r="CGG43" s="300"/>
      <c r="CGH43" s="300"/>
      <c r="CGI43" s="300"/>
      <c r="CKK43" s="300"/>
      <c r="CKL43" s="300"/>
      <c r="CKM43" s="300"/>
      <c r="CKN43" s="300"/>
      <c r="CKO43" s="300"/>
      <c r="CKP43" s="300"/>
      <c r="COR43" s="300"/>
      <c r="COS43" s="300"/>
      <c r="COT43" s="300"/>
      <c r="COU43" s="300"/>
      <c r="COV43" s="300"/>
      <c r="COW43" s="300"/>
      <c r="CSY43" s="300"/>
      <c r="CSZ43" s="300"/>
      <c r="CTA43" s="300"/>
      <c r="CTB43" s="300"/>
      <c r="CTC43" s="300"/>
      <c r="CTD43" s="300"/>
      <c r="CXF43" s="300"/>
      <c r="CXG43" s="300"/>
      <c r="CXH43" s="300"/>
      <c r="CXI43" s="300"/>
      <c r="CXJ43" s="300"/>
      <c r="CXK43" s="300"/>
      <c r="DBM43" s="300"/>
      <c r="DBN43" s="300"/>
      <c r="DBO43" s="300"/>
      <c r="DBP43" s="300"/>
      <c r="DBQ43" s="300"/>
      <c r="DBR43" s="300"/>
      <c r="DFT43" s="300"/>
      <c r="DFU43" s="300"/>
      <c r="DFV43" s="300"/>
      <c r="DFW43" s="300"/>
      <c r="DFX43" s="300"/>
      <c r="DFY43" s="300"/>
      <c r="DKA43" s="300"/>
      <c r="DKB43" s="300"/>
      <c r="DKC43" s="300"/>
      <c r="DKD43" s="300"/>
      <c r="DKE43" s="300"/>
      <c r="DKF43" s="300"/>
      <c r="DOH43" s="300"/>
      <c r="DOI43" s="300"/>
      <c r="DOJ43" s="300"/>
      <c r="DOK43" s="300"/>
      <c r="DOL43" s="300"/>
      <c r="DOM43" s="300"/>
      <c r="DSO43" s="300"/>
      <c r="DSP43" s="300"/>
      <c r="DSQ43" s="300"/>
      <c r="DSR43" s="300"/>
      <c r="DSS43" s="300"/>
      <c r="DST43" s="300"/>
      <c r="DWV43" s="300"/>
      <c r="DWW43" s="300"/>
      <c r="DWX43" s="300"/>
      <c r="DWY43" s="300"/>
      <c r="DWZ43" s="300"/>
      <c r="DXA43" s="300"/>
      <c r="EBC43" s="300"/>
      <c r="EBD43" s="300"/>
      <c r="EBE43" s="300"/>
      <c r="EBF43" s="300"/>
      <c r="EBG43" s="300"/>
      <c r="EBH43" s="300"/>
      <c r="EFJ43" s="300"/>
      <c r="EFK43" s="300"/>
      <c r="EFL43" s="300"/>
      <c r="EFM43" s="300"/>
      <c r="EFN43" s="300"/>
      <c r="EFO43" s="300"/>
      <c r="EJQ43" s="300"/>
      <c r="EJR43" s="300"/>
      <c r="EJS43" s="300"/>
      <c r="EJT43" s="300"/>
      <c r="EJU43" s="300"/>
      <c r="EJV43" s="300"/>
      <c r="ENX43" s="300"/>
      <c r="ENY43" s="300"/>
      <c r="ENZ43" s="300"/>
      <c r="EOA43" s="300"/>
      <c r="EOB43" s="300"/>
      <c r="EOC43" s="300"/>
      <c r="ESE43" s="300"/>
      <c r="ESF43" s="300"/>
      <c r="ESG43" s="300"/>
      <c r="ESH43" s="300"/>
      <c r="ESI43" s="300"/>
      <c r="ESJ43" s="300"/>
      <c r="EWL43" s="300"/>
      <c r="EWM43" s="300"/>
      <c r="EWN43" s="300"/>
      <c r="EWO43" s="300"/>
      <c r="EWP43" s="300"/>
      <c r="EWQ43" s="300"/>
      <c r="FAS43" s="300"/>
      <c r="FAT43" s="300"/>
      <c r="FAU43" s="300"/>
      <c r="FAV43" s="300"/>
      <c r="FAW43" s="300"/>
      <c r="FAX43" s="300"/>
      <c r="FEZ43" s="300"/>
      <c r="FFA43" s="300"/>
      <c r="FFB43" s="300"/>
      <c r="FFC43" s="300"/>
      <c r="FFD43" s="300"/>
      <c r="FFE43" s="300"/>
      <c r="FJG43" s="300"/>
      <c r="FJH43" s="300"/>
      <c r="FJI43" s="300"/>
      <c r="FJJ43" s="300"/>
      <c r="FJK43" s="300"/>
      <c r="FJL43" s="300"/>
      <c r="FNN43" s="300"/>
      <c r="FNO43" s="300"/>
      <c r="FNP43" s="300"/>
      <c r="FNQ43" s="300"/>
      <c r="FNR43" s="300"/>
      <c r="FNS43" s="300"/>
      <c r="FRU43" s="300"/>
      <c r="FRV43" s="300"/>
      <c r="FRW43" s="300"/>
      <c r="FRX43" s="300"/>
      <c r="FRY43" s="300"/>
      <c r="FRZ43" s="300"/>
      <c r="FWB43" s="300"/>
      <c r="FWC43" s="300"/>
      <c r="FWD43" s="300"/>
      <c r="FWE43" s="300"/>
      <c r="FWF43" s="300"/>
      <c r="FWG43" s="300"/>
      <c r="GAI43" s="300"/>
      <c r="GAJ43" s="300"/>
      <c r="GAK43" s="300"/>
      <c r="GAL43" s="300"/>
      <c r="GAM43" s="300"/>
      <c r="GAN43" s="300"/>
      <c r="GEP43" s="300"/>
      <c r="GEQ43" s="300"/>
      <c r="GER43" s="300"/>
      <c r="GES43" s="300"/>
      <c r="GET43" s="300"/>
      <c r="GEU43" s="300"/>
      <c r="GIW43" s="300"/>
      <c r="GIX43" s="300"/>
      <c r="GIY43" s="300"/>
      <c r="GIZ43" s="300"/>
      <c r="GJA43" s="300"/>
      <c r="GJB43" s="300"/>
      <c r="GND43" s="300"/>
      <c r="GNE43" s="300"/>
      <c r="GNF43" s="300"/>
      <c r="GNG43" s="300"/>
      <c r="GNH43" s="300"/>
      <c r="GNI43" s="300"/>
      <c r="GRK43" s="300"/>
      <c r="GRL43" s="300"/>
      <c r="GRM43" s="300"/>
      <c r="GRN43" s="300"/>
      <c r="GRO43" s="300"/>
      <c r="GRP43" s="300"/>
      <c r="GVR43" s="300"/>
      <c r="GVS43" s="300"/>
      <c r="GVT43" s="300"/>
      <c r="GVU43" s="300"/>
      <c r="GVV43" s="300"/>
      <c r="GVW43" s="300"/>
      <c r="GZY43" s="300"/>
      <c r="GZZ43" s="300"/>
      <c r="HAA43" s="300"/>
      <c r="HAB43" s="300"/>
      <c r="HAC43" s="300"/>
      <c r="HAD43" s="300"/>
      <c r="HEF43" s="300"/>
      <c r="HEG43" s="300"/>
      <c r="HEH43" s="300"/>
      <c r="HEI43" s="300"/>
      <c r="HEJ43" s="300"/>
      <c r="HEK43" s="300"/>
      <c r="HIM43" s="300"/>
      <c r="HIN43" s="300"/>
      <c r="HIO43" s="300"/>
      <c r="HIP43" s="300"/>
      <c r="HIQ43" s="300"/>
      <c r="HIR43" s="300"/>
      <c r="HMT43" s="300"/>
      <c r="HMU43" s="300"/>
      <c r="HMV43" s="300"/>
      <c r="HMW43" s="300"/>
      <c r="HMX43" s="300"/>
      <c r="HMY43" s="300"/>
      <c r="HRA43" s="300"/>
      <c r="HRB43" s="300"/>
      <c r="HRC43" s="300"/>
      <c r="HRD43" s="300"/>
      <c r="HRE43" s="300"/>
      <c r="HRF43" s="300"/>
      <c r="HVH43" s="300"/>
      <c r="HVI43" s="300"/>
      <c r="HVJ43" s="300"/>
      <c r="HVK43" s="300"/>
      <c r="HVL43" s="300"/>
      <c r="HVM43" s="300"/>
      <c r="HZO43" s="300"/>
      <c r="HZP43" s="300"/>
      <c r="HZQ43" s="300"/>
      <c r="HZR43" s="300"/>
      <c r="HZS43" s="300"/>
      <c r="HZT43" s="300"/>
      <c r="IDV43" s="300"/>
      <c r="IDW43" s="300"/>
      <c r="IDX43" s="300"/>
      <c r="IDY43" s="300"/>
      <c r="IDZ43" s="300"/>
      <c r="IEA43" s="300"/>
      <c r="IIC43" s="300"/>
      <c r="IID43" s="300"/>
      <c r="IIE43" s="300"/>
      <c r="IIF43" s="300"/>
      <c r="IIG43" s="300"/>
      <c r="IIH43" s="300"/>
      <c r="IMJ43" s="300"/>
      <c r="IMK43" s="300"/>
      <c r="IML43" s="300"/>
      <c r="IMM43" s="300"/>
      <c r="IMN43" s="300"/>
      <c r="IMO43" s="300"/>
      <c r="IQQ43" s="300"/>
      <c r="IQR43" s="300"/>
      <c r="IQS43" s="300"/>
      <c r="IQT43" s="300"/>
      <c r="IQU43" s="300"/>
      <c r="IQV43" s="300"/>
      <c r="IUX43" s="300"/>
      <c r="IUY43" s="300"/>
      <c r="IUZ43" s="300"/>
      <c r="IVA43" s="300"/>
      <c r="IVB43" s="300"/>
      <c r="IVC43" s="300"/>
      <c r="IZE43" s="300"/>
      <c r="IZF43" s="300"/>
      <c r="IZG43" s="300"/>
      <c r="IZH43" s="300"/>
      <c r="IZI43" s="300"/>
      <c r="IZJ43" s="300"/>
      <c r="JDL43" s="300"/>
      <c r="JDM43" s="300"/>
      <c r="JDN43" s="300"/>
      <c r="JDO43" s="300"/>
      <c r="JDP43" s="300"/>
      <c r="JDQ43" s="300"/>
      <c r="JHS43" s="300"/>
      <c r="JHT43" s="300"/>
      <c r="JHU43" s="300"/>
      <c r="JHV43" s="300"/>
      <c r="JHW43" s="300"/>
      <c r="JHX43" s="300"/>
      <c r="JLZ43" s="300"/>
      <c r="JMA43" s="300"/>
      <c r="JMB43" s="300"/>
      <c r="JMC43" s="300"/>
      <c r="JMD43" s="300"/>
      <c r="JME43" s="300"/>
      <c r="JQG43" s="300"/>
      <c r="JQH43" s="300"/>
      <c r="JQI43" s="300"/>
      <c r="JQJ43" s="300"/>
      <c r="JQK43" s="300"/>
      <c r="JQL43" s="300"/>
      <c r="JUN43" s="300"/>
      <c r="JUO43" s="300"/>
      <c r="JUP43" s="300"/>
      <c r="JUQ43" s="300"/>
      <c r="JUR43" s="300"/>
      <c r="JUS43" s="300"/>
      <c r="JYU43" s="300"/>
      <c r="JYV43" s="300"/>
      <c r="JYW43" s="300"/>
      <c r="JYX43" s="300"/>
      <c r="JYY43" s="300"/>
      <c r="JYZ43" s="300"/>
      <c r="KDB43" s="300"/>
      <c r="KDC43" s="300"/>
      <c r="KDD43" s="300"/>
      <c r="KDE43" s="300"/>
      <c r="KDF43" s="300"/>
      <c r="KDG43" s="300"/>
      <c r="KHI43" s="300"/>
      <c r="KHJ43" s="300"/>
      <c r="KHK43" s="300"/>
      <c r="KHL43" s="300"/>
      <c r="KHM43" s="300"/>
      <c r="KHN43" s="300"/>
      <c r="KLP43" s="300"/>
      <c r="KLQ43" s="300"/>
      <c r="KLR43" s="300"/>
      <c r="KLS43" s="300"/>
      <c r="KLT43" s="300"/>
      <c r="KLU43" s="300"/>
      <c r="KPW43" s="300"/>
      <c r="KPX43" s="300"/>
      <c r="KPY43" s="300"/>
      <c r="KPZ43" s="300"/>
      <c r="KQA43" s="300"/>
      <c r="KQB43" s="300"/>
      <c r="KUD43" s="300"/>
      <c r="KUE43" s="300"/>
      <c r="KUF43" s="300"/>
      <c r="KUG43" s="300"/>
      <c r="KUH43" s="300"/>
      <c r="KUI43" s="300"/>
      <c r="KYK43" s="300"/>
      <c r="KYL43" s="300"/>
      <c r="KYM43" s="300"/>
      <c r="KYN43" s="300"/>
      <c r="KYO43" s="300"/>
      <c r="KYP43" s="300"/>
      <c r="LCR43" s="300"/>
      <c r="LCS43" s="300"/>
      <c r="LCT43" s="300"/>
      <c r="LCU43" s="300"/>
      <c r="LCV43" s="300"/>
      <c r="LCW43" s="300"/>
      <c r="LGY43" s="300"/>
      <c r="LGZ43" s="300"/>
      <c r="LHA43" s="300"/>
      <c r="LHB43" s="300"/>
      <c r="LHC43" s="300"/>
      <c r="LHD43" s="300"/>
      <c r="LLF43" s="300"/>
      <c r="LLG43" s="300"/>
      <c r="LLH43" s="300"/>
      <c r="LLI43" s="300"/>
      <c r="LLJ43" s="300"/>
      <c r="LLK43" s="300"/>
      <c r="LPM43" s="300"/>
      <c r="LPN43" s="300"/>
      <c r="LPO43" s="300"/>
      <c r="LPP43" s="300"/>
      <c r="LPQ43" s="300"/>
      <c r="LPR43" s="300"/>
      <c r="LTT43" s="300"/>
      <c r="LTU43" s="300"/>
      <c r="LTV43" s="300"/>
      <c r="LTW43" s="300"/>
      <c r="LTX43" s="300"/>
      <c r="LTY43" s="300"/>
      <c r="LYA43" s="300"/>
      <c r="LYB43" s="300"/>
      <c r="LYC43" s="300"/>
      <c r="LYD43" s="300"/>
      <c r="LYE43" s="300"/>
      <c r="LYF43" s="300"/>
      <c r="MCH43" s="300"/>
      <c r="MCI43" s="300"/>
      <c r="MCJ43" s="300"/>
      <c r="MCK43" s="300"/>
      <c r="MCL43" s="300"/>
      <c r="MCM43" s="300"/>
      <c r="MGO43" s="300"/>
      <c r="MGP43" s="300"/>
      <c r="MGQ43" s="300"/>
      <c r="MGR43" s="300"/>
      <c r="MGS43" s="300"/>
      <c r="MGT43" s="300"/>
      <c r="MKV43" s="300"/>
      <c r="MKW43" s="300"/>
      <c r="MKX43" s="300"/>
      <c r="MKY43" s="300"/>
      <c r="MKZ43" s="300"/>
      <c r="MLA43" s="300"/>
      <c r="MPC43" s="300"/>
      <c r="MPD43" s="300"/>
      <c r="MPE43" s="300"/>
      <c r="MPF43" s="300"/>
      <c r="MPG43" s="300"/>
      <c r="MPH43" s="300"/>
      <c r="MTJ43" s="300"/>
      <c r="MTK43" s="300"/>
      <c r="MTL43" s="300"/>
      <c r="MTM43" s="300"/>
      <c r="MTN43" s="300"/>
      <c r="MTO43" s="300"/>
      <c r="MXQ43" s="300"/>
      <c r="MXR43" s="300"/>
      <c r="MXS43" s="300"/>
      <c r="MXT43" s="300"/>
      <c r="MXU43" s="300"/>
      <c r="MXV43" s="300"/>
      <c r="NBX43" s="300"/>
      <c r="NBY43" s="300"/>
      <c r="NBZ43" s="300"/>
      <c r="NCA43" s="300"/>
      <c r="NCB43" s="300"/>
      <c r="NCC43" s="300"/>
      <c r="NGE43" s="300"/>
      <c r="NGF43" s="300"/>
      <c r="NGG43" s="300"/>
      <c r="NGH43" s="300"/>
      <c r="NGI43" s="300"/>
      <c r="NGJ43" s="300"/>
      <c r="NKL43" s="300"/>
      <c r="NKM43" s="300"/>
      <c r="NKN43" s="300"/>
      <c r="NKO43" s="300"/>
      <c r="NKP43" s="300"/>
      <c r="NKQ43" s="300"/>
      <c r="NOS43" s="300"/>
      <c r="NOT43" s="300"/>
      <c r="NOU43" s="300"/>
      <c r="NOV43" s="300"/>
      <c r="NOW43" s="300"/>
      <c r="NOX43" s="300"/>
      <c r="NSZ43" s="300"/>
      <c r="NTA43" s="300"/>
      <c r="NTB43" s="300"/>
      <c r="NTC43" s="300"/>
      <c r="NTD43" s="300"/>
      <c r="NTE43" s="300"/>
      <c r="NXG43" s="300"/>
      <c r="NXH43" s="300"/>
      <c r="NXI43" s="300"/>
      <c r="NXJ43" s="300"/>
      <c r="NXK43" s="300"/>
      <c r="NXL43" s="300"/>
      <c r="OBN43" s="300"/>
      <c r="OBO43" s="300"/>
      <c r="OBP43" s="300"/>
      <c r="OBQ43" s="300"/>
      <c r="OBR43" s="300"/>
      <c r="OBS43" s="300"/>
      <c r="OFU43" s="300"/>
      <c r="OFV43" s="300"/>
      <c r="OFW43" s="300"/>
      <c r="OFX43" s="300"/>
      <c r="OFY43" s="300"/>
      <c r="OFZ43" s="300"/>
      <c r="OKB43" s="300"/>
      <c r="OKC43" s="300"/>
      <c r="OKD43" s="300"/>
      <c r="OKE43" s="300"/>
      <c r="OKF43" s="300"/>
      <c r="OKG43" s="300"/>
      <c r="OOI43" s="300"/>
      <c r="OOJ43" s="300"/>
      <c r="OOK43" s="300"/>
      <c r="OOL43" s="300"/>
      <c r="OOM43" s="300"/>
      <c r="OON43" s="300"/>
      <c r="OSP43" s="300"/>
      <c r="OSQ43" s="300"/>
      <c r="OSR43" s="300"/>
      <c r="OSS43" s="300"/>
      <c r="OST43" s="300"/>
      <c r="OSU43" s="300"/>
      <c r="OWW43" s="300"/>
      <c r="OWX43" s="300"/>
      <c r="OWY43" s="300"/>
      <c r="OWZ43" s="300"/>
      <c r="OXA43" s="300"/>
      <c r="OXB43" s="300"/>
      <c r="PBD43" s="300"/>
      <c r="PBE43" s="300"/>
      <c r="PBF43" s="300"/>
      <c r="PBG43" s="300"/>
      <c r="PBH43" s="300"/>
      <c r="PBI43" s="300"/>
      <c r="PFK43" s="300"/>
      <c r="PFL43" s="300"/>
      <c r="PFM43" s="300"/>
      <c r="PFN43" s="300"/>
      <c r="PFO43" s="300"/>
      <c r="PFP43" s="300"/>
      <c r="PJR43" s="300"/>
      <c r="PJS43" s="300"/>
      <c r="PJT43" s="300"/>
      <c r="PJU43" s="300"/>
      <c r="PJV43" s="300"/>
      <c r="PJW43" s="300"/>
      <c r="PNY43" s="300"/>
      <c r="PNZ43" s="300"/>
      <c r="POA43" s="300"/>
      <c r="POB43" s="300"/>
      <c r="POC43" s="300"/>
      <c r="POD43" s="300"/>
      <c r="PSF43" s="300"/>
      <c r="PSG43" s="300"/>
      <c r="PSH43" s="300"/>
      <c r="PSI43" s="300"/>
      <c r="PSJ43" s="300"/>
      <c r="PSK43" s="300"/>
    </row>
    <row r="44" spans="1:998 1104:1997 2103:2996 3102:3995 4101:5105 5211:6104 6210:7103 7209:8102 8208:9212 9318:10211 10317:11210 11316:11321" x14ac:dyDescent="0.25">
      <c r="A44" s="302">
        <f>Setup!E31+100</f>
        <v>131</v>
      </c>
      <c r="B44" s="297">
        <f>VLOOKUP(C44,CX43:CY46,2,FALSE)</f>
        <v>3</v>
      </c>
      <c r="C44" s="298" t="str">
        <f>Setup!D31</f>
        <v>Egypt</v>
      </c>
      <c r="D44" s="297">
        <f>SUMPRODUCT((DA3:DA105=C44)*(DE3:DE105="W"))+SUMPRODUCT((DD3:DD105=C44)*(DF3:DF105="W"))</f>
        <v>0</v>
      </c>
      <c r="E44" s="297">
        <f>SUMPRODUCT((DA3:DA105=C44)*(DE3:DE105="D"))+SUMPRODUCT((DD3:DD105=C44)*(DF3:DF105="D"))</f>
        <v>0</v>
      </c>
      <c r="F44" s="297">
        <f>SUMPRODUCT((DA3:DA105=C44)*(DE3:DE105="L"))+SUMPRODUCT((DD3:DD105=C44)*(DF3:DF105="L"))</f>
        <v>0</v>
      </c>
      <c r="G44" s="297">
        <f>SUMIF(DA3:DA123,C44,DB3:DB123)+SUMIF(DD3:DD123,C44,DC3:DC123)</f>
        <v>0</v>
      </c>
      <c r="H44" s="297">
        <f>SUMIF(DD3:DD123,C44,DB3:DB123)+SUMIF(DA3:DA123,C44,DC3:DC123)</f>
        <v>0</v>
      </c>
      <c r="I44" s="297">
        <f t="shared" si="67"/>
        <v>1000</v>
      </c>
      <c r="J44" s="297">
        <f t="shared" si="68"/>
        <v>0</v>
      </c>
      <c r="K44" s="297">
        <f>IF(Setup!F31&lt;&gt;"",Setup!F31,-A44)</f>
        <v>-131</v>
      </c>
      <c r="L44" s="297">
        <f>IF(COUNTIF(J43:J46,4)&lt;&gt;4,RANK(J44,J43:J46),J123)</f>
        <v>1</v>
      </c>
      <c r="N44" s="297">
        <f>SUMPRODUCT((L43:L46=L44)*(K43:K46&lt;K44))+L44</f>
        <v>2</v>
      </c>
      <c r="O44" s="298" t="str">
        <f>IF(Matches!R114="© 2025 | journalSHEET.com",INDEX(C43:C47,MATCH(2,N43:N47,0),0),"Egypt")</f>
        <v>Egypt</v>
      </c>
      <c r="P44" s="297">
        <f>INDEX(L43:L47,MATCH(O44,C43:C47,0),0)</f>
        <v>1</v>
      </c>
      <c r="Q44" s="297" t="str">
        <f>IF(Q43&lt;&gt;"",O44,"")</f>
        <v>Egypt</v>
      </c>
      <c r="R44" s="297" t="str">
        <f>IF(R43&lt;&gt;"",O45,"")</f>
        <v/>
      </c>
      <c r="S44" s="297" t="str">
        <f>IF(S43&lt;&gt;"",O46,"")</f>
        <v/>
      </c>
      <c r="T44" s="297" t="str">
        <f>IF(T43&lt;&gt;"",O47,"")</f>
        <v/>
      </c>
      <c r="V44" s="297" t="str">
        <f t="shared" ref="V44:V46" si="71">IF(Q44&lt;&gt;"",Q44,"")</f>
        <v>Egypt</v>
      </c>
      <c r="W44" s="297">
        <f>SUMPRODUCT((DA3:DA105=V44)*(DD3:DD105=V45)*(DE3:DE105="W"))+SUMPRODUCT((DA3:DA105=V44)*(DD3:DD105=V46)*(DE3:DE105="W"))+SUMPRODUCT((DA3:DA105=V44)*(DD3:DD105=V47)*(DE3:DE105="W"))+SUMPRODUCT((DA3:DA105=V44)*(DD3:DD105=V43)*(DE3:DE105="W"))+SUMPRODUCT((DA3:DA105=V45)*(DD3:DD105=V44)*(DF3:DF105="W"))+SUMPRODUCT((DA3:DA105=V46)*(DD3:DD105=V44)*(DF3:DF105="W"))+SUMPRODUCT((DA3:DA105=V47)*(DD3:DD105=V44)*(DF3:DF105="W"))+SUMPRODUCT((DA3:DA105=V43)*(DD3:DD105=V44)*(DF3:DF105="W"))</f>
        <v>0</v>
      </c>
      <c r="X44" s="297">
        <f>SUMPRODUCT((DA3:DA105=V44)*(DD3:DD105=V45)*(DE3:DE105="D"))+SUMPRODUCT((DA3:DA105=V44)*(DD3:DD105=V46)*(DE3:DE105="D"))+SUMPRODUCT((DA3:DA105=V44)*(DD3:DD105=V47)*(DE3:DE105="D"))+SUMPRODUCT((DA3:DA105=V44)*(DD3:DD105=V43)*(DE3:DE105="D"))+SUMPRODUCT((DA3:DA105=V45)*(DD3:DD105=V44)*(DE3:DE105="D"))+SUMPRODUCT((DA3:DA105=V46)*(DD3:DD105=V44)*(DE3:DE105="D"))+SUMPRODUCT((DA3:DA105=V47)*(DD3:DD105=V44)*(DE3:DE105="D"))+SUMPRODUCT((DA3:DA105=V43)*(DD3:DD105=V44)*(DE3:DE105="D"))</f>
        <v>0</v>
      </c>
      <c r="Y44" s="297">
        <f>SUMPRODUCT((DA3:DA105=V44)*(DD3:DD105=V45)*(DE3:DE105="L"))+SUMPRODUCT((DA3:DA105=V44)*(DD3:DD105=V46)*(DE3:DE105="L"))+SUMPRODUCT((DA3:DA105=V44)*(DD3:DD105=V47)*(DE3:DE105="L"))+SUMPRODUCT((DA3:DA105=V44)*(DD3:DD105=V43)*(DE3:DE105="L"))+SUMPRODUCT((DA3:DA105=V45)*(DD3:DD105=V44)*(DF3:DF105="L"))+SUMPRODUCT((DA3:DA105=V46)*(DD3:DD105=V44)*(DF3:DF105="L"))+SUMPRODUCT((DA3:DA105=V47)*(DD3:DD105=V44)*(DF3:DF105="L"))+SUMPRODUCT((DA3:DA105=V43)*(DD3:DD105=V44)*(DF3:DF105="L"))</f>
        <v>0</v>
      </c>
      <c r="Z44" s="297">
        <f>SUMPRODUCT((DA3:DA105=V44)*(DD3:DD105=V45)*DB3:DB105)+SUMPRODUCT((DA3:DA105=V44)*(DD3:DD105=V46)*DB3:DB105)+SUMPRODUCT((DA3:DA105=V44)*(DD3:DD105=V47)*DB3:DB105)+SUMPRODUCT((DA3:DA105=V44)*(DD3:DD105=V43)*DB3:DB105)+SUMPRODUCT((DA3:DA105=V45)*(DD3:DD105=V44)*DC3:DC105)+SUMPRODUCT((DA3:DA105=V46)*(DD3:DD105=V44)*DC3:DC105)+SUMPRODUCT((DA3:DA105=V47)*(DD3:DD105=V44)*DC3:DC105)+SUMPRODUCT((DA3:DA105=V43)*(DD3:DD105=V44)*DC3:DC105)</f>
        <v>0</v>
      </c>
      <c r="AA44" s="297">
        <f>SUMPRODUCT((DA3:DA105=V44)*(DD3:DD105=V45)*DC3:DC105)+SUMPRODUCT((DA3:DA105=V44)*(DD3:DD105=V46)*DC3:DC105)+SUMPRODUCT((DA3:DA105=V44)*(DD3:DD105=V47)*DC3:DC105)+SUMPRODUCT((DA3:DA105=V44)*(DD3:DD105=V43)*DC3:DC105)+SUMPRODUCT((DA3:DA105=V45)*(DD3:DD105=V44)*DB3:DB105)+SUMPRODUCT((DA3:DA105=V46)*(DD3:DD105=V44)*DB3:DB105)+SUMPRODUCT((DA3:DA105=V47)*(DD3:DD105=V44)*DB3:DB105)+SUMPRODUCT((DA3:DA105=V43)*(DD3:DD105=V44)*DB3:DB105)</f>
        <v>0</v>
      </c>
      <c r="AB44" s="297">
        <f>Z44-AA44+1000</f>
        <v>1000</v>
      </c>
      <c r="AC44" s="297">
        <f t="shared" si="69"/>
        <v>0</v>
      </c>
      <c r="AD44" s="297">
        <f>IF(V44&lt;&gt;"",VLOOKUP(V44,C4:I52,7,FALSE),"")</f>
        <v>1000</v>
      </c>
      <c r="AE44" s="297">
        <f>IF(V44&lt;&gt;"",VLOOKUP(V44,C4:I52,5,FALSE),"")</f>
        <v>0</v>
      </c>
      <c r="AF44" s="297">
        <f>IF(V44&lt;&gt;"",VLOOKUP(V44,C4:K52,9,FALSE),"")</f>
        <v>-131</v>
      </c>
      <c r="AG44" s="297">
        <f t="shared" si="70"/>
        <v>0</v>
      </c>
      <c r="AH44" s="297">
        <f>IF(V44&lt;&gt;"",RANK(AG44,AG43:AG47),"")</f>
        <v>1</v>
      </c>
      <c r="AI44" s="297">
        <f>IF(V44&lt;&gt;"",SUMPRODUCT((AG43:AG47=AG44)*(AB43:AB47&gt;AB44)),"")</f>
        <v>0</v>
      </c>
      <c r="AJ44" s="297">
        <f>IF(V44&lt;&gt;"",SUMPRODUCT((AG43:AG47=AG44)*(AB43:AB47=AB44)*(Z43:Z47&gt;Z44)),"")</f>
        <v>0</v>
      </c>
      <c r="AK44" s="297">
        <f>IF(V44&lt;&gt;"",SUMPRODUCT((AG43:AG47=AG44)*(AB43:AB47=AB44)*(Z43:Z47=Z44)*(AD43:AD47&gt;AD44)),"")</f>
        <v>0</v>
      </c>
      <c r="AL44" s="297">
        <f>IF(V44&lt;&gt;"",SUMPRODUCT((AG43:AG47=AG44)*(AB43:AB47=AB44)*(Z43:Z47=Z44)*(AD43:AD47=AD44)*(AE43:AE47&gt;AE44)),"")</f>
        <v>0</v>
      </c>
      <c r="AM44" s="297">
        <f>IF(V44&lt;&gt;"",SUMPRODUCT((AG43:AG47=AG44)*(AB43:AB47=AB44)*(Z43:Z47=Z44)*(AD43:AD47=AD44)*(AE43:AE47=AE44)*(AF43:AF47&gt;AF44)),"")</f>
        <v>2</v>
      </c>
      <c r="AN44" s="297">
        <f>IF(V44&lt;&gt;"",IF(SUM(X43:X46)=12,SUM(AH44:AM44),IF(AN123&lt;&gt;"",IF(U121=3,AN123,AN123+U121),SUM(AH44:AM44))),"")</f>
        <v>3</v>
      </c>
      <c r="AO44" s="297" t="str">
        <f>IF(V44&lt;&gt;"",INDEX(V43:V47,MATCH(2,AN43:AN47,0),0),"")</f>
        <v>Iran</v>
      </c>
      <c r="AP44" s="297" t="str">
        <f>IF(R43&lt;&gt;"",R43,"")</f>
        <v/>
      </c>
      <c r="AQ44" s="297">
        <f>SUMPRODUCT((DA3:DA105=AP44)*(DD3:DD105=AP45)*(DE3:DE105="W"))+SUMPRODUCT((DA3:DA105=AP44)*(DD3:DD105=AP46)*(DE3:DE105="W"))+SUMPRODUCT((DA3:DA105=AP44)*(DD3:DD105=AP47)*(DE3:DE105="W"))+SUMPRODUCT((DA3:DA105=AP45)*(DD3:DD105=AP44)*(DF3:DF105="W"))+SUMPRODUCT((DA3:DA105=AP46)*(DD3:DD105=AP44)*(DF3:DF105="W"))+SUMPRODUCT((DA3:DA105=AP47)*(DD3:DD105=AP44)*(DF3:DF105="W"))</f>
        <v>0</v>
      </c>
      <c r="AR44" s="297">
        <f>SUMPRODUCT((DA3:DA105=AP44)*(DD3:DD105=AP45)*(DE3:DE105="D"))+SUMPRODUCT((DA3:DA105=AP44)*(DD3:DD105=AP46)*(DE3:DE105="D"))+SUMPRODUCT((DA3:DA105=AP44)*(DD3:DD105=AP47)*(DE3:DE105="D"))+SUMPRODUCT((DA3:DA105=AP45)*(DD3:DD105=AP44)*(DE3:DE105="D"))+SUMPRODUCT((DA3:DA105=AP46)*(DD3:DD105=AP44)*(DE3:DE105="D"))+SUMPRODUCT((DA3:DA105=AP47)*(DD3:DD105=AP44)*(DE3:DE105="D"))</f>
        <v>0</v>
      </c>
      <c r="AS44" s="297">
        <f>SUMPRODUCT((DA3:DA105=AP44)*(DD3:DD105=AP45)*(DE3:DE105="L"))+SUMPRODUCT((DA3:DA105=AP44)*(DD3:DD105=AP46)*(DE3:DE105="L"))+SUMPRODUCT((DA3:DA105=AP44)*(DD3:DD105=AP47)*(DE3:DE105="L"))+SUMPRODUCT((DA3:DA105=AP45)*(DD3:DD105=AP44)*(DF3:DF105="L"))+SUMPRODUCT((DA3:DA105=AP46)*(DD3:DD105=AP44)*(DF3:DF105="L"))+SUMPRODUCT((DA3:DA105=AP47)*(DD3:DD105=AP44)*(DF3:DF105="L"))</f>
        <v>0</v>
      </c>
      <c r="AT44" s="297">
        <f>SUMPRODUCT((DA3:DA105=AP44)*(DD3:DD105=AP45)*DB3:DB105)+SUMPRODUCT((DA3:DA105=AP44)*(DD3:DD105=AP46)*DB3:DB105)+SUMPRODUCT((DA3:DA105=AP44)*(DD3:DD105=AP47)*DB3:DB105)+SUMPRODUCT((DA3:DA105=AP44)*(DD3:DD105=AP43)*DB3:DB105)+SUMPRODUCT((DA3:DA105=AP45)*(DD3:DD105=AP44)*DC3:DC105)+SUMPRODUCT((DA3:DA105=AP46)*(DD3:DD105=AP44)*DC3:DC105)+SUMPRODUCT((DA3:DA105=AP47)*(DD3:DD105=AP44)*DC3:DC105)+SUMPRODUCT((DA3:DA105=AP43)*(DD3:DD105=AP44)*DC3:DC105)</f>
        <v>0</v>
      </c>
      <c r="AU44" s="297">
        <f>SUMPRODUCT((DA3:DA105=AP44)*(DD3:DD105=AP45)*DC3:DC105)+SUMPRODUCT((DA3:DA105=AP44)*(DD3:DD105=AP46)*DC3:DC105)+SUMPRODUCT((DA3:DA105=AP44)*(DD3:DD105=AP47)*DC3:DC105)+SUMPRODUCT((DA3:DA105=AP44)*(DD3:DD105=AP43)*DC3:DC105)+SUMPRODUCT((DA3:DA105=AP45)*(DD3:DD105=AP44)*DB3:DB105)+SUMPRODUCT((DA3:DA105=AP46)*(DD3:DD105=AP44)*DB3:DB105)+SUMPRODUCT((DA3:DA105=AP47)*(DD3:DD105=AP44)*DB3:DB105)+SUMPRODUCT((DA3:DA105=AP43)*(DD3:DD105=AP44)*DB3:DB105)</f>
        <v>0</v>
      </c>
      <c r="AV44" s="297">
        <f>AT44-AU44+1000</f>
        <v>1000</v>
      </c>
      <c r="AW44" s="297" t="str">
        <f t="shared" ref="AW44:AW46" si="72">IF(AP44&lt;&gt;"",AQ44*3+AR44*1,"")</f>
        <v/>
      </c>
      <c r="AX44" s="297" t="str">
        <f>IF(AP44&lt;&gt;"",VLOOKUP(AP44,C4:I52,7,FALSE),"")</f>
        <v/>
      </c>
      <c r="AY44" s="297" t="str">
        <f>IF(AP44&lt;&gt;"",VLOOKUP(AP44,C4:I52,5,FALSE),"")</f>
        <v/>
      </c>
      <c r="AZ44" s="297" t="str">
        <f>IF(AP44&lt;&gt;"",VLOOKUP(AP44,C4:K52,9,FALSE),"")</f>
        <v/>
      </c>
      <c r="BA44" s="297" t="str">
        <f t="shared" ref="BA44:BA46" si="73">AW44</f>
        <v/>
      </c>
      <c r="BB44" s="297" t="str">
        <f>IF(AP44&lt;&gt;"",RANK(BA44,BA43:BA46),"")</f>
        <v/>
      </c>
      <c r="BC44" s="297" t="str">
        <f>IF(AP44&lt;&gt;"",SUMPRODUCT((BA43:BA47=BA44)*(AV43:AV47&gt;AV44)),"")</f>
        <v/>
      </c>
      <c r="BD44" s="297" t="str">
        <f>IF(AP44&lt;&gt;"",SUMPRODUCT((BA43:BA47=BA44)*(AV43:AV47=AV44)*(AT43:AT47&gt;AT44)),"")</f>
        <v/>
      </c>
      <c r="BE44" s="297" t="str">
        <f>IF(AP44&lt;&gt;"",SUMPRODUCT((BA43:BA47=BA44)*(AV43:AV47=AV44)*(AT43:AT47=AT44)*(AX43:AX47&gt;AX44)),"")</f>
        <v/>
      </c>
      <c r="BF44" s="297" t="str">
        <f>IF(AP44&lt;&gt;"",SUMPRODUCT((BA43:BA47=BA44)*(AV43:AV47=AV44)*(AT43:AT47=AT44)*(AX43:AX47=AX44)*(AY43:AY47&gt;AY44)),"")</f>
        <v/>
      </c>
      <c r="BG44" s="297" t="str">
        <f>IF(AP44&lt;&gt;"",SUMPRODUCT((BA43:BA47=BA44)*(AV43:AV47=AV44)*(AT43:AT47=AT44)*(AX43:AX47=AX44)*(AY43:AY47=AY44)*(AZ43:AZ47&gt;AZ44)),"")</f>
        <v/>
      </c>
      <c r="BH44" s="297" t="str">
        <f>IF(AP44&lt;&gt;"",IF(BH123&lt;&gt;"",IF(AO121=3,BH123,BH123+AO121),SUM(BB44:BG44)+1),"")</f>
        <v/>
      </c>
      <c r="BI44" s="297" t="str">
        <f>IF(AP44&lt;&gt;"",INDEX(AP44:AP47,MATCH(2,BH44:BH47,0),0),"")</f>
        <v/>
      </c>
      <c r="CX44" s="297" t="str">
        <f>IF(BI44&lt;&gt;"",BI44,IF(AO44&lt;&gt;"",AO44,O44))</f>
        <v>Iran</v>
      </c>
      <c r="CY44" s="297">
        <v>2</v>
      </c>
      <c r="DA44" s="300" t="str">
        <f>Matches!F49</f>
        <v>France</v>
      </c>
      <c r="DB44" s="300">
        <f>IF(DA2&lt;&gt;"",IF(AND(Matches!H49&lt;&gt;"",Matches!I49&lt;&gt;""),Matches!H49,0),"")</f>
        <v>0</v>
      </c>
      <c r="DC44" s="300">
        <f>IF(DA2&lt;&gt;"",IF(AND(Matches!H49&lt;&gt;"",Matches!I49&lt;&gt;""),Matches!I49,0),"")</f>
        <v>0</v>
      </c>
      <c r="DD44" s="300" t="str">
        <f>Matches!K49</f>
        <v>Iraq</v>
      </c>
      <c r="DE44" s="300" t="str">
        <f>IF(AND(Matches!H49&lt;&gt;"",Matches!I49&lt;&gt;""),IF(DB44&gt;DC44,"W",IF(DB44=DC44,"D","L")),"")</f>
        <v/>
      </c>
      <c r="DF44" s="300" t="str">
        <f t="shared" si="0"/>
        <v/>
      </c>
      <c r="HH44" s="300"/>
      <c r="HI44" s="300"/>
      <c r="HJ44" s="300"/>
      <c r="HK44" s="300"/>
      <c r="HL44" s="300"/>
      <c r="HM44" s="300"/>
      <c r="LO44" s="300"/>
      <c r="LP44" s="300"/>
      <c r="LQ44" s="300"/>
      <c r="LR44" s="300"/>
      <c r="LS44" s="300"/>
      <c r="LT44" s="300"/>
      <c r="PV44" s="300"/>
      <c r="PW44" s="300"/>
      <c r="PX44" s="300"/>
      <c r="PY44" s="300"/>
      <c r="PZ44" s="300"/>
      <c r="QA44" s="300"/>
      <c r="UC44" s="300"/>
      <c r="UD44" s="300"/>
      <c r="UE44" s="300"/>
      <c r="UF44" s="300"/>
      <c r="UG44" s="300"/>
      <c r="UH44" s="300"/>
      <c r="YJ44" s="300"/>
      <c r="YK44" s="300"/>
      <c r="YL44" s="300"/>
      <c r="YM44" s="300"/>
      <c r="YN44" s="300"/>
      <c r="YO44" s="300"/>
      <c r="ACQ44" s="300"/>
      <c r="ACR44" s="300"/>
      <c r="ACS44" s="300"/>
      <c r="ACT44" s="300"/>
      <c r="ACU44" s="300"/>
      <c r="ACV44" s="300"/>
      <c r="AGX44" s="300"/>
      <c r="AGY44" s="300"/>
      <c r="AGZ44" s="300"/>
      <c r="AHA44" s="300"/>
      <c r="AHB44" s="300"/>
      <c r="AHC44" s="300"/>
      <c r="ALE44" s="300"/>
      <c r="ALF44" s="300"/>
      <c r="ALG44" s="300"/>
      <c r="ALH44" s="300"/>
      <c r="ALI44" s="300"/>
      <c r="ALJ44" s="300"/>
      <c r="APL44" s="300"/>
      <c r="APM44" s="300"/>
      <c r="APN44" s="300"/>
      <c r="APO44" s="300"/>
      <c r="APP44" s="300"/>
      <c r="APQ44" s="300"/>
      <c r="ATS44" s="300"/>
      <c r="ATT44" s="300"/>
      <c r="ATU44" s="300"/>
      <c r="ATV44" s="300"/>
      <c r="ATW44" s="300"/>
      <c r="ATX44" s="300"/>
      <c r="AXZ44" s="300"/>
      <c r="AYA44" s="300"/>
      <c r="AYB44" s="300"/>
      <c r="AYC44" s="300"/>
      <c r="AYD44" s="300"/>
      <c r="AYE44" s="300"/>
      <c r="BCG44" s="300"/>
      <c r="BCH44" s="300"/>
      <c r="BCI44" s="300"/>
      <c r="BCJ44" s="300"/>
      <c r="BCK44" s="300"/>
      <c r="BCL44" s="300"/>
      <c r="BGN44" s="300"/>
      <c r="BGO44" s="300"/>
      <c r="BGP44" s="300"/>
      <c r="BGQ44" s="300"/>
      <c r="BGR44" s="300"/>
      <c r="BGS44" s="300"/>
      <c r="BKU44" s="300"/>
      <c r="BKV44" s="300"/>
      <c r="BKW44" s="300"/>
      <c r="BKX44" s="300"/>
      <c r="BKY44" s="300"/>
      <c r="BKZ44" s="300"/>
      <c r="BPB44" s="300"/>
      <c r="BPC44" s="300"/>
      <c r="BPD44" s="300"/>
      <c r="BPE44" s="300"/>
      <c r="BPF44" s="300"/>
      <c r="BPG44" s="300"/>
      <c r="BTI44" s="300"/>
      <c r="BTJ44" s="300"/>
      <c r="BTK44" s="300"/>
      <c r="BTL44" s="300"/>
      <c r="BTM44" s="300"/>
      <c r="BTN44" s="300"/>
      <c r="BXP44" s="300"/>
      <c r="BXQ44" s="300"/>
      <c r="BXR44" s="300"/>
      <c r="BXS44" s="300"/>
      <c r="BXT44" s="300"/>
      <c r="BXU44" s="300"/>
      <c r="CBW44" s="300"/>
      <c r="CBX44" s="300"/>
      <c r="CBY44" s="300"/>
      <c r="CBZ44" s="300"/>
      <c r="CCA44" s="300"/>
      <c r="CCB44" s="300"/>
      <c r="CGD44" s="300"/>
      <c r="CGE44" s="300"/>
      <c r="CGF44" s="300"/>
      <c r="CGG44" s="300"/>
      <c r="CGH44" s="300"/>
      <c r="CGI44" s="300"/>
      <c r="CKK44" s="300"/>
      <c r="CKL44" s="300"/>
      <c r="CKM44" s="300"/>
      <c r="CKN44" s="300"/>
      <c r="CKO44" s="300"/>
      <c r="CKP44" s="300"/>
      <c r="COR44" s="300"/>
      <c r="COS44" s="300"/>
      <c r="COT44" s="300"/>
      <c r="COU44" s="300"/>
      <c r="COV44" s="300"/>
      <c r="COW44" s="300"/>
      <c r="CSY44" s="300"/>
      <c r="CSZ44" s="300"/>
      <c r="CTA44" s="300"/>
      <c r="CTB44" s="300"/>
      <c r="CTC44" s="300"/>
      <c r="CTD44" s="300"/>
      <c r="CXF44" s="300"/>
      <c r="CXG44" s="300"/>
      <c r="CXH44" s="300"/>
      <c r="CXI44" s="300"/>
      <c r="CXJ44" s="300"/>
      <c r="CXK44" s="300"/>
      <c r="DBM44" s="300"/>
      <c r="DBN44" s="300"/>
      <c r="DBO44" s="300"/>
      <c r="DBP44" s="300"/>
      <c r="DBQ44" s="300"/>
      <c r="DBR44" s="300"/>
      <c r="DFT44" s="300"/>
      <c r="DFU44" s="300"/>
      <c r="DFV44" s="300"/>
      <c r="DFW44" s="300"/>
      <c r="DFX44" s="300"/>
      <c r="DFY44" s="300"/>
      <c r="DKA44" s="300"/>
      <c r="DKB44" s="300"/>
      <c r="DKC44" s="300"/>
      <c r="DKD44" s="300"/>
      <c r="DKE44" s="300"/>
      <c r="DKF44" s="300"/>
      <c r="DOH44" s="300"/>
      <c r="DOI44" s="300"/>
      <c r="DOJ44" s="300"/>
      <c r="DOK44" s="300"/>
      <c r="DOL44" s="300"/>
      <c r="DOM44" s="300"/>
      <c r="DSO44" s="300"/>
      <c r="DSP44" s="300"/>
      <c r="DSQ44" s="300"/>
      <c r="DSR44" s="300"/>
      <c r="DSS44" s="300"/>
      <c r="DST44" s="300"/>
      <c r="DWV44" s="300"/>
      <c r="DWW44" s="300"/>
      <c r="DWX44" s="300"/>
      <c r="DWY44" s="300"/>
      <c r="DWZ44" s="300"/>
      <c r="DXA44" s="300"/>
      <c r="EBC44" s="300"/>
      <c r="EBD44" s="300"/>
      <c r="EBE44" s="300"/>
      <c r="EBF44" s="300"/>
      <c r="EBG44" s="300"/>
      <c r="EBH44" s="300"/>
      <c r="EFJ44" s="300"/>
      <c r="EFK44" s="300"/>
      <c r="EFL44" s="300"/>
      <c r="EFM44" s="300"/>
      <c r="EFN44" s="300"/>
      <c r="EFO44" s="300"/>
      <c r="EJQ44" s="300"/>
      <c r="EJR44" s="300"/>
      <c r="EJS44" s="300"/>
      <c r="EJT44" s="300"/>
      <c r="EJU44" s="300"/>
      <c r="EJV44" s="300"/>
      <c r="ENX44" s="300"/>
      <c r="ENY44" s="300"/>
      <c r="ENZ44" s="300"/>
      <c r="EOA44" s="300"/>
      <c r="EOB44" s="300"/>
      <c r="EOC44" s="300"/>
      <c r="ESE44" s="300"/>
      <c r="ESF44" s="300"/>
      <c r="ESG44" s="300"/>
      <c r="ESH44" s="300"/>
      <c r="ESI44" s="300"/>
      <c r="ESJ44" s="300"/>
      <c r="EWL44" s="300"/>
      <c r="EWM44" s="300"/>
      <c r="EWN44" s="300"/>
      <c r="EWO44" s="300"/>
      <c r="EWP44" s="300"/>
      <c r="EWQ44" s="300"/>
      <c r="FAS44" s="300"/>
      <c r="FAT44" s="300"/>
      <c r="FAU44" s="300"/>
      <c r="FAV44" s="300"/>
      <c r="FAW44" s="300"/>
      <c r="FAX44" s="300"/>
      <c r="FEZ44" s="300"/>
      <c r="FFA44" s="300"/>
      <c r="FFB44" s="300"/>
      <c r="FFC44" s="300"/>
      <c r="FFD44" s="300"/>
      <c r="FFE44" s="300"/>
      <c r="FJG44" s="300"/>
      <c r="FJH44" s="300"/>
      <c r="FJI44" s="300"/>
      <c r="FJJ44" s="300"/>
      <c r="FJK44" s="300"/>
      <c r="FJL44" s="300"/>
      <c r="FNN44" s="300"/>
      <c r="FNO44" s="300"/>
      <c r="FNP44" s="300"/>
      <c r="FNQ44" s="300"/>
      <c r="FNR44" s="300"/>
      <c r="FNS44" s="300"/>
      <c r="FRU44" s="300"/>
      <c r="FRV44" s="300"/>
      <c r="FRW44" s="300"/>
      <c r="FRX44" s="300"/>
      <c r="FRY44" s="300"/>
      <c r="FRZ44" s="300"/>
      <c r="FWB44" s="300"/>
      <c r="FWC44" s="300"/>
      <c r="FWD44" s="300"/>
      <c r="FWE44" s="300"/>
      <c r="FWF44" s="300"/>
      <c r="FWG44" s="300"/>
      <c r="GAI44" s="300"/>
      <c r="GAJ44" s="300"/>
      <c r="GAK44" s="300"/>
      <c r="GAL44" s="300"/>
      <c r="GAM44" s="300"/>
      <c r="GAN44" s="300"/>
      <c r="GEP44" s="300"/>
      <c r="GEQ44" s="300"/>
      <c r="GER44" s="300"/>
      <c r="GES44" s="300"/>
      <c r="GET44" s="300"/>
      <c r="GEU44" s="300"/>
      <c r="GIW44" s="300"/>
      <c r="GIX44" s="300"/>
      <c r="GIY44" s="300"/>
      <c r="GIZ44" s="300"/>
      <c r="GJA44" s="300"/>
      <c r="GJB44" s="300"/>
      <c r="GND44" s="300"/>
      <c r="GNE44" s="300"/>
      <c r="GNF44" s="300"/>
      <c r="GNG44" s="300"/>
      <c r="GNH44" s="300"/>
      <c r="GNI44" s="300"/>
      <c r="GRK44" s="300"/>
      <c r="GRL44" s="300"/>
      <c r="GRM44" s="300"/>
      <c r="GRN44" s="300"/>
      <c r="GRO44" s="300"/>
      <c r="GRP44" s="300"/>
      <c r="GVR44" s="300"/>
      <c r="GVS44" s="300"/>
      <c r="GVT44" s="300"/>
      <c r="GVU44" s="300"/>
      <c r="GVV44" s="300"/>
      <c r="GVW44" s="300"/>
      <c r="GZY44" s="300"/>
      <c r="GZZ44" s="300"/>
      <c r="HAA44" s="300"/>
      <c r="HAB44" s="300"/>
      <c r="HAC44" s="300"/>
      <c r="HAD44" s="300"/>
      <c r="HEF44" s="300"/>
      <c r="HEG44" s="300"/>
      <c r="HEH44" s="300"/>
      <c r="HEI44" s="300"/>
      <c r="HEJ44" s="300"/>
      <c r="HEK44" s="300"/>
      <c r="HIM44" s="300"/>
      <c r="HIN44" s="300"/>
      <c r="HIO44" s="300"/>
      <c r="HIP44" s="300"/>
      <c r="HIQ44" s="300"/>
      <c r="HIR44" s="300"/>
      <c r="HMT44" s="300"/>
      <c r="HMU44" s="300"/>
      <c r="HMV44" s="300"/>
      <c r="HMW44" s="300"/>
      <c r="HMX44" s="300"/>
      <c r="HMY44" s="300"/>
      <c r="HRA44" s="300"/>
      <c r="HRB44" s="300"/>
      <c r="HRC44" s="300"/>
      <c r="HRD44" s="300"/>
      <c r="HRE44" s="300"/>
      <c r="HRF44" s="300"/>
      <c r="HVH44" s="300"/>
      <c r="HVI44" s="300"/>
      <c r="HVJ44" s="300"/>
      <c r="HVK44" s="300"/>
      <c r="HVL44" s="300"/>
      <c r="HVM44" s="300"/>
      <c r="HZO44" s="300"/>
      <c r="HZP44" s="300"/>
      <c r="HZQ44" s="300"/>
      <c r="HZR44" s="300"/>
      <c r="HZS44" s="300"/>
      <c r="HZT44" s="300"/>
      <c r="IDV44" s="300"/>
      <c r="IDW44" s="300"/>
      <c r="IDX44" s="300"/>
      <c r="IDY44" s="300"/>
      <c r="IDZ44" s="300"/>
      <c r="IEA44" s="300"/>
      <c r="IIC44" s="300"/>
      <c r="IID44" s="300"/>
      <c r="IIE44" s="300"/>
      <c r="IIF44" s="300"/>
      <c r="IIG44" s="300"/>
      <c r="IIH44" s="300"/>
      <c r="IMJ44" s="300"/>
      <c r="IMK44" s="300"/>
      <c r="IML44" s="300"/>
      <c r="IMM44" s="300"/>
      <c r="IMN44" s="300"/>
      <c r="IMO44" s="300"/>
      <c r="IQQ44" s="300"/>
      <c r="IQR44" s="300"/>
      <c r="IQS44" s="300"/>
      <c r="IQT44" s="300"/>
      <c r="IQU44" s="300"/>
      <c r="IQV44" s="300"/>
      <c r="IUX44" s="300"/>
      <c r="IUY44" s="300"/>
      <c r="IUZ44" s="300"/>
      <c r="IVA44" s="300"/>
      <c r="IVB44" s="300"/>
      <c r="IVC44" s="300"/>
      <c r="IZE44" s="300"/>
      <c r="IZF44" s="300"/>
      <c r="IZG44" s="300"/>
      <c r="IZH44" s="300"/>
      <c r="IZI44" s="300"/>
      <c r="IZJ44" s="300"/>
      <c r="JDL44" s="300"/>
      <c r="JDM44" s="300"/>
      <c r="JDN44" s="300"/>
      <c r="JDO44" s="300"/>
      <c r="JDP44" s="300"/>
      <c r="JDQ44" s="300"/>
      <c r="JHS44" s="300"/>
      <c r="JHT44" s="300"/>
      <c r="JHU44" s="300"/>
      <c r="JHV44" s="300"/>
      <c r="JHW44" s="300"/>
      <c r="JHX44" s="300"/>
      <c r="JLZ44" s="300"/>
      <c r="JMA44" s="300"/>
      <c r="JMB44" s="300"/>
      <c r="JMC44" s="300"/>
      <c r="JMD44" s="300"/>
      <c r="JME44" s="300"/>
      <c r="JQG44" s="300"/>
      <c r="JQH44" s="300"/>
      <c r="JQI44" s="300"/>
      <c r="JQJ44" s="300"/>
      <c r="JQK44" s="300"/>
      <c r="JQL44" s="300"/>
      <c r="JUN44" s="300"/>
      <c r="JUO44" s="300"/>
      <c r="JUP44" s="300"/>
      <c r="JUQ44" s="300"/>
      <c r="JUR44" s="300"/>
      <c r="JUS44" s="300"/>
      <c r="JYU44" s="300"/>
      <c r="JYV44" s="300"/>
      <c r="JYW44" s="300"/>
      <c r="JYX44" s="300"/>
      <c r="JYY44" s="300"/>
      <c r="JYZ44" s="300"/>
      <c r="KDB44" s="300"/>
      <c r="KDC44" s="300"/>
      <c r="KDD44" s="300"/>
      <c r="KDE44" s="300"/>
      <c r="KDF44" s="300"/>
      <c r="KDG44" s="300"/>
      <c r="KHI44" s="300"/>
      <c r="KHJ44" s="300"/>
      <c r="KHK44" s="300"/>
      <c r="KHL44" s="300"/>
      <c r="KHM44" s="300"/>
      <c r="KHN44" s="300"/>
      <c r="KLP44" s="300"/>
      <c r="KLQ44" s="300"/>
      <c r="KLR44" s="300"/>
      <c r="KLS44" s="300"/>
      <c r="KLT44" s="300"/>
      <c r="KLU44" s="300"/>
      <c r="KPW44" s="300"/>
      <c r="KPX44" s="300"/>
      <c r="KPY44" s="300"/>
      <c r="KPZ44" s="300"/>
      <c r="KQA44" s="300"/>
      <c r="KQB44" s="300"/>
      <c r="KUD44" s="300"/>
      <c r="KUE44" s="300"/>
      <c r="KUF44" s="300"/>
      <c r="KUG44" s="300"/>
      <c r="KUH44" s="300"/>
      <c r="KUI44" s="300"/>
      <c r="KYK44" s="300"/>
      <c r="KYL44" s="300"/>
      <c r="KYM44" s="300"/>
      <c r="KYN44" s="300"/>
      <c r="KYO44" s="300"/>
      <c r="KYP44" s="300"/>
      <c r="LCR44" s="300"/>
      <c r="LCS44" s="300"/>
      <c r="LCT44" s="300"/>
      <c r="LCU44" s="300"/>
      <c r="LCV44" s="300"/>
      <c r="LCW44" s="300"/>
      <c r="LGY44" s="300"/>
      <c r="LGZ44" s="300"/>
      <c r="LHA44" s="300"/>
      <c r="LHB44" s="300"/>
      <c r="LHC44" s="300"/>
      <c r="LHD44" s="300"/>
      <c r="LLF44" s="300"/>
      <c r="LLG44" s="300"/>
      <c r="LLH44" s="300"/>
      <c r="LLI44" s="300"/>
      <c r="LLJ44" s="300"/>
      <c r="LLK44" s="300"/>
      <c r="LPM44" s="300"/>
      <c r="LPN44" s="300"/>
      <c r="LPO44" s="300"/>
      <c r="LPP44" s="300"/>
      <c r="LPQ44" s="300"/>
      <c r="LPR44" s="300"/>
      <c r="LTT44" s="300"/>
      <c r="LTU44" s="300"/>
      <c r="LTV44" s="300"/>
      <c r="LTW44" s="300"/>
      <c r="LTX44" s="300"/>
      <c r="LTY44" s="300"/>
      <c r="LYA44" s="300"/>
      <c r="LYB44" s="300"/>
      <c r="LYC44" s="300"/>
      <c r="LYD44" s="300"/>
      <c r="LYE44" s="300"/>
      <c r="LYF44" s="300"/>
      <c r="MCH44" s="300"/>
      <c r="MCI44" s="300"/>
      <c r="MCJ44" s="300"/>
      <c r="MCK44" s="300"/>
      <c r="MCL44" s="300"/>
      <c r="MCM44" s="300"/>
      <c r="MGO44" s="300"/>
      <c r="MGP44" s="300"/>
      <c r="MGQ44" s="300"/>
      <c r="MGR44" s="300"/>
      <c r="MGS44" s="300"/>
      <c r="MGT44" s="300"/>
      <c r="MKV44" s="300"/>
      <c r="MKW44" s="300"/>
      <c r="MKX44" s="300"/>
      <c r="MKY44" s="300"/>
      <c r="MKZ44" s="300"/>
      <c r="MLA44" s="300"/>
      <c r="MPC44" s="300"/>
      <c r="MPD44" s="300"/>
      <c r="MPE44" s="300"/>
      <c r="MPF44" s="300"/>
      <c r="MPG44" s="300"/>
      <c r="MPH44" s="300"/>
      <c r="MTJ44" s="300"/>
      <c r="MTK44" s="300"/>
      <c r="MTL44" s="300"/>
      <c r="MTM44" s="300"/>
      <c r="MTN44" s="300"/>
      <c r="MTO44" s="300"/>
      <c r="MXQ44" s="300"/>
      <c r="MXR44" s="300"/>
      <c r="MXS44" s="300"/>
      <c r="MXT44" s="300"/>
      <c r="MXU44" s="300"/>
      <c r="MXV44" s="300"/>
      <c r="NBX44" s="300"/>
      <c r="NBY44" s="300"/>
      <c r="NBZ44" s="300"/>
      <c r="NCA44" s="300"/>
      <c r="NCB44" s="300"/>
      <c r="NCC44" s="300"/>
      <c r="NGE44" s="300"/>
      <c r="NGF44" s="300"/>
      <c r="NGG44" s="300"/>
      <c r="NGH44" s="300"/>
      <c r="NGI44" s="300"/>
      <c r="NGJ44" s="300"/>
      <c r="NKL44" s="300"/>
      <c r="NKM44" s="300"/>
      <c r="NKN44" s="300"/>
      <c r="NKO44" s="300"/>
      <c r="NKP44" s="300"/>
      <c r="NKQ44" s="300"/>
      <c r="NOS44" s="300"/>
      <c r="NOT44" s="300"/>
      <c r="NOU44" s="300"/>
      <c r="NOV44" s="300"/>
      <c r="NOW44" s="300"/>
      <c r="NOX44" s="300"/>
      <c r="NSZ44" s="300"/>
      <c r="NTA44" s="300"/>
      <c r="NTB44" s="300"/>
      <c r="NTC44" s="300"/>
      <c r="NTD44" s="300"/>
      <c r="NTE44" s="300"/>
      <c r="NXG44" s="300"/>
      <c r="NXH44" s="300"/>
      <c r="NXI44" s="300"/>
      <c r="NXJ44" s="300"/>
      <c r="NXK44" s="300"/>
      <c r="NXL44" s="300"/>
      <c r="OBN44" s="300"/>
      <c r="OBO44" s="300"/>
      <c r="OBP44" s="300"/>
      <c r="OBQ44" s="300"/>
      <c r="OBR44" s="300"/>
      <c r="OBS44" s="300"/>
      <c r="OFU44" s="300"/>
      <c r="OFV44" s="300"/>
      <c r="OFW44" s="300"/>
      <c r="OFX44" s="300"/>
      <c r="OFY44" s="300"/>
      <c r="OFZ44" s="300"/>
      <c r="OKB44" s="300"/>
      <c r="OKC44" s="300"/>
      <c r="OKD44" s="300"/>
      <c r="OKE44" s="300"/>
      <c r="OKF44" s="300"/>
      <c r="OKG44" s="300"/>
      <c r="OOI44" s="300"/>
      <c r="OOJ44" s="300"/>
      <c r="OOK44" s="300"/>
      <c r="OOL44" s="300"/>
      <c r="OOM44" s="300"/>
      <c r="OON44" s="300"/>
      <c r="OSP44" s="300"/>
      <c r="OSQ44" s="300"/>
      <c r="OSR44" s="300"/>
      <c r="OSS44" s="300"/>
      <c r="OST44" s="300"/>
      <c r="OSU44" s="300"/>
      <c r="OWW44" s="300"/>
      <c r="OWX44" s="300"/>
      <c r="OWY44" s="300"/>
      <c r="OWZ44" s="300"/>
      <c r="OXA44" s="300"/>
      <c r="OXB44" s="300"/>
      <c r="PBD44" s="300"/>
      <c r="PBE44" s="300"/>
      <c r="PBF44" s="300"/>
      <c r="PBG44" s="300"/>
      <c r="PBH44" s="300"/>
      <c r="PBI44" s="300"/>
      <c r="PFK44" s="300"/>
      <c r="PFL44" s="300"/>
      <c r="PFM44" s="300"/>
      <c r="PFN44" s="300"/>
      <c r="PFO44" s="300"/>
      <c r="PFP44" s="300"/>
      <c r="PJR44" s="300"/>
      <c r="PJS44" s="300"/>
      <c r="PJT44" s="300"/>
      <c r="PJU44" s="300"/>
      <c r="PJV44" s="300"/>
      <c r="PJW44" s="300"/>
      <c r="PNY44" s="300"/>
      <c r="PNZ44" s="300"/>
      <c r="POA44" s="300"/>
      <c r="POB44" s="300"/>
      <c r="POC44" s="300"/>
      <c r="POD44" s="300"/>
      <c r="PSF44" s="300"/>
      <c r="PSG44" s="300"/>
      <c r="PSH44" s="300"/>
      <c r="PSI44" s="300"/>
      <c r="PSJ44" s="300"/>
      <c r="PSK44" s="300"/>
    </row>
    <row r="45" spans="1:998 1104:1997 2103:2996 3102:3995 4101:5105 5211:6104 6210:7103 7209:8102 8208:9212 9318:10211 10317:11210 11316:11321" x14ac:dyDescent="0.25">
      <c r="A45" s="302">
        <f>Setup!E32+100</f>
        <v>120</v>
      </c>
      <c r="B45" s="297">
        <f>VLOOKUP(C45,CX43:CY46,2,FALSE)</f>
        <v>2</v>
      </c>
      <c r="C45" s="298" t="str">
        <f>Setup!D32</f>
        <v>Iran</v>
      </c>
      <c r="D45" s="297">
        <f>SUMPRODUCT((DA3:DA105=C45)*(DE3:DE105="W"))+SUMPRODUCT((DD3:DD105=C45)*(DF3:DF105="W"))</f>
        <v>0</v>
      </c>
      <c r="E45" s="297">
        <f>SUMPRODUCT((DA3:DA105=C45)*(DE3:DE105="D"))+SUMPRODUCT((DD3:DD105=C45)*(DF3:DF105="D"))</f>
        <v>0</v>
      </c>
      <c r="F45" s="297">
        <f>SUMPRODUCT((DA3:DA105=C45)*(DE3:DE105="L"))+SUMPRODUCT((DD3:DD105=C45)*(DF3:DF105="L"))</f>
        <v>0</v>
      </c>
      <c r="G45" s="297">
        <f>SUMIF(DA3:DA123,C45,DB3:DB123)+SUMIF(DD3:DD123,C45,DC3:DC123)</f>
        <v>0</v>
      </c>
      <c r="H45" s="297">
        <f>SUMIF(DD3:DD123,C45,DB3:DB123)+SUMIF(DA3:DA123,C45,DC3:DC123)</f>
        <v>0</v>
      </c>
      <c r="I45" s="297">
        <f t="shared" si="67"/>
        <v>1000</v>
      </c>
      <c r="J45" s="297">
        <f t="shared" si="68"/>
        <v>0</v>
      </c>
      <c r="K45" s="297">
        <f>IF(Setup!F32&lt;&gt;"",Setup!F32,-A45)</f>
        <v>-120</v>
      </c>
      <c r="L45" s="297">
        <f>IF(COUNTIF(J43:J46,4)&lt;&gt;4,RANK(J45,J43:J46),J124)</f>
        <v>1</v>
      </c>
      <c r="N45" s="297">
        <f>SUMPRODUCT((L43:L46=L45)*(K43:K46&lt;K45))+L45</f>
        <v>3</v>
      </c>
      <c r="O45" s="298" t="str">
        <f>INDEX(C43:C47,MATCH(3,N43:N47,0),0)</f>
        <v>Iran</v>
      </c>
      <c r="P45" s="297">
        <f>INDEX(L43:L47,MATCH(O45,C43:C47,0),0)</f>
        <v>1</v>
      </c>
      <c r="Q45" s="297" t="str">
        <f>IF(AND(Q44&lt;&gt;"",P45=1),O45,"")</f>
        <v>Iran</v>
      </c>
      <c r="R45" s="297" t="str">
        <f>IF(AND(R44&lt;&gt;"",P46=2),O46,"")</f>
        <v/>
      </c>
      <c r="S45" s="297" t="str">
        <f>IF(AND(S44&lt;&gt;"",P47=3),O47,"")</f>
        <v/>
      </c>
      <c r="V45" s="297" t="str">
        <f t="shared" si="71"/>
        <v>Iran</v>
      </c>
      <c r="W45" s="297">
        <f>SUMPRODUCT((DA3:DA105=V45)*(DD3:DD105=V46)*(DE3:DE105="W"))+SUMPRODUCT((DA3:DA105=V45)*(DD3:DD105=V47)*(DE3:DE105="W"))+SUMPRODUCT((DA3:DA105=V45)*(DD3:DD105=V43)*(DE3:DE105="W"))+SUMPRODUCT((DA3:DA105=V45)*(DD3:DD105=V44)*(DE3:DE105="W"))+SUMPRODUCT((DA3:DA105=V46)*(DD3:DD105=V45)*(DF3:DF105="W"))+SUMPRODUCT((DA3:DA105=V47)*(DD3:DD105=V45)*(DF3:DF105="W"))+SUMPRODUCT((DA3:DA105=V43)*(DD3:DD105=V45)*(DF3:DF105="W"))+SUMPRODUCT((DA3:DA105=V44)*(DD3:DD105=V45)*(DF3:DF105="W"))</f>
        <v>0</v>
      </c>
      <c r="X45" s="297">
        <f>SUMPRODUCT((DA3:DA105=V45)*(DD3:DD105=V46)*(DE3:DE105="D"))+SUMPRODUCT((DA3:DA105=V45)*(DD3:DD105=V47)*(DE3:DE105="D"))+SUMPRODUCT((DA3:DA105=V45)*(DD3:DD105=V43)*(DE3:DE105="D"))+SUMPRODUCT((DA3:DA105=V45)*(DD3:DD105=V44)*(DE3:DE105="D"))+SUMPRODUCT((DA3:DA105=V46)*(DD3:DD105=V45)*(DE3:DE105="D"))+SUMPRODUCT((DA3:DA105=V47)*(DD3:DD105=V45)*(DE3:DE105="D"))+SUMPRODUCT((DA3:DA105=V43)*(DD3:DD105=V45)*(DE3:DE105="D"))+SUMPRODUCT((DA3:DA105=V44)*(DD3:DD105=V45)*(DE3:DE105="D"))</f>
        <v>0</v>
      </c>
      <c r="Y45" s="297">
        <f>SUMPRODUCT((DA3:DA105=V45)*(DD3:DD105=V46)*(DE3:DE105="L"))+SUMPRODUCT((DA3:DA105=V45)*(DD3:DD105=V47)*(DE3:DE105="L"))+SUMPRODUCT((DA3:DA105=V45)*(DD3:DD105=V43)*(DE3:DE105="L"))+SUMPRODUCT((DA3:DA105=V45)*(DD3:DD105=V44)*(DE3:DE105="L"))+SUMPRODUCT((DA3:DA105=V46)*(DD3:DD105=V45)*(DF3:DF105="L"))+SUMPRODUCT((DA3:DA105=V47)*(DD3:DD105=V45)*(DF3:DF105="L"))+SUMPRODUCT((DA3:DA105=V43)*(DD3:DD105=V45)*(DF3:DF105="L"))+SUMPRODUCT((DA3:DA105=V44)*(DD3:DD105=V45)*(DF3:DF105="L"))</f>
        <v>0</v>
      </c>
      <c r="Z45" s="297">
        <f>SUMPRODUCT((DA3:DA105=V45)*(DD3:DD105=V46)*DB3:DB105)+SUMPRODUCT((DA3:DA105=V45)*(DD3:DD105=V47)*DB3:DB105)+SUMPRODUCT((DA3:DA105=V45)*(DD3:DD105=V43)*DB3:DB105)+SUMPRODUCT((DA3:DA105=V45)*(DD3:DD105=V44)*DB3:DB105)+SUMPRODUCT((DA3:DA105=V46)*(DD3:DD105=V45)*DC3:DC105)+SUMPRODUCT((DA3:DA105=V47)*(DD3:DD105=V45)*DC3:DC105)+SUMPRODUCT((DA3:DA105=V43)*(DD3:DD105=V45)*DC3:DC105)+SUMPRODUCT((DA3:DA105=V44)*(DD3:DD105=V45)*DC3:DC105)</f>
        <v>0</v>
      </c>
      <c r="AA45" s="297">
        <f>SUMPRODUCT((DA3:DA105=V45)*(DD3:DD105=V46)*DC3:DC105)+SUMPRODUCT((DA3:DA105=V45)*(DD3:DD105=V47)*DC3:DC105)+SUMPRODUCT((DA3:DA105=V45)*(DD3:DD105=V43)*DC3:DC105)+SUMPRODUCT((DA3:DA105=V45)*(DD3:DD105=V44)*DC3:DC105)+SUMPRODUCT((DA3:DA105=V46)*(DD3:DD105=V45)*DB3:DB105)+SUMPRODUCT((DA3:DA105=V47)*(DD3:DD105=V45)*DB3:DB105)+SUMPRODUCT((DA3:DA105=V43)*(DD3:DD105=V45)*DB3:DB105)+SUMPRODUCT((DA3:DA105=V44)*(DD3:DD105=V45)*DB3:DB105)</f>
        <v>0</v>
      </c>
      <c r="AB45" s="297">
        <f>Z45-AA45+1000</f>
        <v>1000</v>
      </c>
      <c r="AC45" s="297">
        <f t="shared" si="69"/>
        <v>0</v>
      </c>
      <c r="AD45" s="297">
        <f>IF(V45&lt;&gt;"",VLOOKUP(V45,C4:I52,7,FALSE),"")</f>
        <v>1000</v>
      </c>
      <c r="AE45" s="297">
        <f>IF(V45&lt;&gt;"",VLOOKUP(V45,C4:I52,5,FALSE),"")</f>
        <v>0</v>
      </c>
      <c r="AF45" s="297">
        <f>IF(V45&lt;&gt;"",VLOOKUP(V45,C4:K52,9,FALSE),"")</f>
        <v>-120</v>
      </c>
      <c r="AG45" s="297">
        <f t="shared" si="70"/>
        <v>0</v>
      </c>
      <c r="AH45" s="297">
        <f>IF(V45&lt;&gt;"",RANK(AG45,AG43:AG47),"")</f>
        <v>1</v>
      </c>
      <c r="AI45" s="297">
        <f>IF(V45&lt;&gt;"",SUMPRODUCT((AG43:AG47=AG45)*(AB43:AB47&gt;AB45)),"")</f>
        <v>0</v>
      </c>
      <c r="AJ45" s="297">
        <f>IF(V45&lt;&gt;"",SUMPRODUCT((AG43:AG47=AG45)*(AB43:AB47=AB45)*(Z43:Z47&gt;Z45)),"")</f>
        <v>0</v>
      </c>
      <c r="AK45" s="297">
        <f>IF(V45&lt;&gt;"",SUMPRODUCT((AG43:AG47=AG45)*(AB43:AB47=AB45)*(Z43:Z47=Z45)*(AD43:AD47&gt;AD45)),"")</f>
        <v>0</v>
      </c>
      <c r="AL45" s="297">
        <f>IF(V45&lt;&gt;"",SUMPRODUCT((AG43:AG47=AG45)*(AB43:AB47=AB45)*(Z43:Z47=Z45)*(AD43:AD47=AD45)*(AE43:AE47&gt;AE45)),"")</f>
        <v>0</v>
      </c>
      <c r="AM45" s="297">
        <f>IF(V45&lt;&gt;"",SUMPRODUCT((AG43:AG47=AG45)*(AB43:AB47=AB45)*(Z43:Z47=Z45)*(AD43:AD47=AD45)*(AE43:AE47=AE45)*(AF43:AF47&gt;AF45)),"")</f>
        <v>1</v>
      </c>
      <c r="AN45" s="297">
        <f>IF(V45&lt;&gt;"",IF(SUM(X43:X46)=12,SUM(AH45:AM45),IF(AN124&lt;&gt;"",IF(U121=3,AN124,AN124+U121),SUM(AH45:AM45))),"")</f>
        <v>2</v>
      </c>
      <c r="AO45" s="297" t="str">
        <f>IF(V45&lt;&gt;"",INDEX(V43:V47,MATCH(3,AN43:AN47,0),0),"")</f>
        <v>Egypt</v>
      </c>
      <c r="AP45" s="297" t="str">
        <f>IF(R44&lt;&gt;"",R44,"")</f>
        <v/>
      </c>
      <c r="AQ45" s="297">
        <f>SUMPRODUCT((DA3:DA105=AP45)*(DD3:DD105=AP46)*(DE3:DE105="W"))+SUMPRODUCT((DA3:DA105=AP45)*(DD3:DD105=AP47)*(DE3:DE105="W"))+SUMPRODUCT((DA3:DA105=AP45)*(DD3:DD105=AP44)*(DE3:DE105="W"))+SUMPRODUCT((DA3:DA105=AP46)*(DD3:DD105=AP45)*(DF3:DF105="W"))+SUMPRODUCT((DA3:DA105=AP47)*(DD3:DD105=AP45)*(DF3:DF105="W"))+SUMPRODUCT((DA3:DA105=AP44)*(DD3:DD105=AP45)*(DF3:DF105="W"))</f>
        <v>0</v>
      </c>
      <c r="AR45" s="297">
        <f>SUMPRODUCT((DA3:DA105=AP45)*(DD3:DD105=AP46)*(DE3:DE105="D"))+SUMPRODUCT((DA3:DA105=AP45)*(DD3:DD105=AP47)*(DE3:DE105="D"))+SUMPRODUCT((DA3:DA105=AP45)*(DD3:DD105=AP44)*(DE3:DE105="D"))+SUMPRODUCT((DA3:DA105=AP46)*(DD3:DD105=AP45)*(DE3:DE105="D"))+SUMPRODUCT((DA3:DA105=AP47)*(DD3:DD105=AP45)*(DE3:DE105="D"))+SUMPRODUCT((DA3:DA105=AP44)*(DD3:DD105=AP45)*(DE3:DE105="D"))</f>
        <v>0</v>
      </c>
      <c r="AS45" s="297">
        <f>SUMPRODUCT((DA3:DA105=AP45)*(DD3:DD105=AP46)*(DE3:DE105="L"))+SUMPRODUCT((DA3:DA105=AP45)*(DD3:DD105=AP47)*(DE3:DE105="L"))+SUMPRODUCT((DA3:DA105=AP45)*(DD3:DD105=AP44)*(DE3:DE105="L"))+SUMPRODUCT((DA3:DA105=AP46)*(DD3:DD105=AP45)*(DF3:DF105="L"))+SUMPRODUCT((DA3:DA105=AP47)*(DD3:DD105=AP45)*(DF3:DF105="L"))+SUMPRODUCT((DA3:DA105=AP44)*(DD3:DD105=AP45)*(DF3:DF105="L"))</f>
        <v>0</v>
      </c>
      <c r="AT45" s="297">
        <f>SUMPRODUCT((DA3:DA105=AP45)*(DD3:DD105=AP46)*DB3:DB105)+SUMPRODUCT((DA3:DA105=AP45)*(DD3:DD105=AP47)*DB3:DB105)+SUMPRODUCT((DA3:DA105=AP45)*(DD3:DD105=AP43)*DB3:DB105)+SUMPRODUCT((DA3:DA105=AP45)*(DD3:DD105=AP44)*DB3:DB105)+SUMPRODUCT((DA3:DA105=AP46)*(DD3:DD105=AP45)*DC3:DC105)+SUMPRODUCT((DA3:DA105=AP47)*(DD3:DD105=AP45)*DC3:DC105)+SUMPRODUCT((DA3:DA105=AP43)*(DD3:DD105=AP45)*DC3:DC105)+SUMPRODUCT((DA3:DA105=AP44)*(DD3:DD105=AP45)*DC3:DC105)</f>
        <v>0</v>
      </c>
      <c r="AU45" s="297">
        <f>SUMPRODUCT((DA3:DA105=AP45)*(DD3:DD105=AP46)*DC3:DC105)+SUMPRODUCT((DA3:DA105=AP45)*(DD3:DD105=AP47)*DC3:DC105)+SUMPRODUCT((DA3:DA105=AP45)*(DD3:DD105=AP43)*DC3:DC105)+SUMPRODUCT((DA3:DA105=AP45)*(DD3:DD105=AP44)*DC3:DC105)+SUMPRODUCT((DA3:DA105=AP46)*(DD3:DD105=AP45)*DB3:DB105)+SUMPRODUCT((DA3:DA105=AP47)*(DD3:DD105=AP45)*DB3:DB105)+SUMPRODUCT((DA3:DA105=AP43)*(DD3:DD105=AP45)*DB3:DB105)+SUMPRODUCT((DA3:DA105=AP44)*(DD3:DD105=AP45)*DB3:DB105)</f>
        <v>0</v>
      </c>
      <c r="AV45" s="297">
        <f>AT45-AU45+1000</f>
        <v>1000</v>
      </c>
      <c r="AW45" s="297" t="str">
        <f t="shared" si="72"/>
        <v/>
      </c>
      <c r="AX45" s="297" t="str">
        <f>IF(AP45&lt;&gt;"",VLOOKUP(AP45,C4:I52,7,FALSE),"")</f>
        <v/>
      </c>
      <c r="AY45" s="297" t="str">
        <f>IF(AP45&lt;&gt;"",VLOOKUP(AP45,C4:I52,5,FALSE),"")</f>
        <v/>
      </c>
      <c r="AZ45" s="297" t="str">
        <f>IF(AP45&lt;&gt;"",VLOOKUP(AP45,C4:K52,9,FALSE),"")</f>
        <v/>
      </c>
      <c r="BA45" s="297" t="str">
        <f t="shared" si="73"/>
        <v/>
      </c>
      <c r="BB45" s="297" t="str">
        <f>IF(AP45&lt;&gt;"",RANK(BA45,BA43:BA46),"")</f>
        <v/>
      </c>
      <c r="BC45" s="297" t="str">
        <f>IF(AP45&lt;&gt;"",SUMPRODUCT((BA43:BA47=BA45)*(AV43:AV47&gt;AV45)),"")</f>
        <v/>
      </c>
      <c r="BD45" s="297" t="str">
        <f>IF(AP45&lt;&gt;"",SUMPRODUCT((BA43:BA47=BA45)*(AV43:AV47=AV45)*(AT43:AT47&gt;AT45)),"")</f>
        <v/>
      </c>
      <c r="BE45" s="297" t="str">
        <f>IF(AP45&lt;&gt;"",SUMPRODUCT((BA43:BA47=BA45)*(AV43:AV47=AV45)*(AT43:AT47=AT45)*(AX43:AX47&gt;AX45)),"")</f>
        <v/>
      </c>
      <c r="BF45" s="297" t="str">
        <f>IF(AP45&lt;&gt;"",SUMPRODUCT((BA43:BA47=BA45)*(AV43:AV47=AV45)*(AT43:AT47=AT45)*(AX43:AX47=AX45)*(AY43:AY47&gt;AY45)),"")</f>
        <v/>
      </c>
      <c r="BG45" s="297" t="str">
        <f>IF(AP45&lt;&gt;"",SUMPRODUCT((BA43:BA47=BA45)*(AV43:AV47=AV45)*(AT43:AT47=AT45)*(AX43:AX47=AX45)*(AY43:AY47=AY45)*(AZ43:AZ47&gt;AZ45)),"")</f>
        <v/>
      </c>
      <c r="BH45" s="297" t="str">
        <f>IF(AP45&lt;&gt;"",IF(BH124&lt;&gt;"",IF(AO121=3,BH124,BH124+AO121),SUM(BB45:BG45)+1),"")</f>
        <v/>
      </c>
      <c r="BI45" s="297" t="str">
        <f>IF(AP45&lt;&gt;"",INDEX(AP44:AP47,MATCH(3,BH44:BH47,0),0),"")</f>
        <v/>
      </c>
      <c r="BJ45" s="297" t="str">
        <f>IF(S43&lt;&gt;"",S43,"")</f>
        <v/>
      </c>
      <c r="BK45" s="297">
        <f>SUMPRODUCT((DA3:DA105=BJ45)*(DD3:DD105=BJ46)*(DE3:DE105="W"))+SUMPRODUCT((DA3:DA105=BJ45)*(DD3:DD105=BJ47)*(DE3:DE105="W"))+SUMPRODUCT((DA3:DA105=BJ45)*(DD3:DD105=BJ87)*(DE3:DE105="W"))+SUMPRODUCT((DA3:DA105=BJ46)*(DD3:DD105=BJ45)*(DF3:DF105="W"))+SUMPRODUCT((DA3:DA105=BJ47)*(DD3:DD105=BJ45)*(DF3:DF105="W"))+SUMPRODUCT((DA3:DA105=BJ87)*(DD3:DD105=BJ45)*(DF3:DF105="W"))</f>
        <v>0</v>
      </c>
      <c r="BL45" s="297">
        <f>SUMPRODUCT((DA3:DA105=BJ45)*(DD3:DD105=BJ46)*(DE3:DE105="D"))+SUMPRODUCT((DA3:DA105=BJ45)*(DD3:DD105=BJ47)*(DE3:DE105="D"))+SUMPRODUCT((DA3:DA105=BJ45)*(DD3:DD105=BJ87)*(DE3:DE105="D"))+SUMPRODUCT((DA3:DA105=BJ46)*(DD3:DD105=BJ45)*(DE3:DE105="D"))+SUMPRODUCT((DA3:DA105=BJ47)*(DD3:DD105=BJ45)*(DE3:DE105="D"))+SUMPRODUCT((DA3:DA105=BJ87)*(DD3:DD105=BJ45)*(DE3:DE105="D"))</f>
        <v>0</v>
      </c>
      <c r="BM45" s="297">
        <f>SUMPRODUCT((DA3:DA105=BJ45)*(DD3:DD105=BJ46)*(DE3:DE105="L"))+SUMPRODUCT((DA3:DA105=BJ45)*(DD3:DD105=BJ47)*(DE3:DE105="L"))+SUMPRODUCT((DA3:DA105=BJ45)*(DD3:DD105=BJ87)*(DE3:DE105="L"))+SUMPRODUCT((DA3:DA105=BJ46)*(DD3:DD105=BJ45)*(DF3:DF105="L"))+SUMPRODUCT((DA3:DA105=BJ47)*(DD3:DD105=BJ45)*(DF3:DF105="L"))+SUMPRODUCT((DA3:DA105=BJ87)*(DD3:DD105=BJ45)*(DF3:DF105="L"))</f>
        <v>0</v>
      </c>
      <c r="BN45" s="297">
        <f>SUMPRODUCT((DA3:DA105=BJ45)*(DD3:DD105=BJ46)*DB3:DB105)+SUMPRODUCT((DA3:DA105=BJ45)*(DD3:DD105=BJ47)*DB3:DB105)+SUMPRODUCT((DA3:DA105=BJ45)*(DD3:DD105=BJ43)*DB3:DB105)+SUMPRODUCT((DA3:DA105=BJ45)*(DD3:DD105=BJ44)*DB3:DB105)+SUMPRODUCT((DA3:DA105=BJ46)*(DD3:DD105=BJ45)*DC3:DC105)+SUMPRODUCT((DA3:DA105=BJ47)*(DD3:DD105=BJ45)*DC3:DC105)+SUMPRODUCT((DA3:DA105=BJ43)*(DD3:DD105=BJ45)*DC3:DC105)+SUMPRODUCT((DA3:DA105=BJ44)*(DD3:DD105=BJ45)*DC3:DC105)</f>
        <v>0</v>
      </c>
      <c r="BO45" s="297">
        <f>SUMPRODUCT((DA3:DA105=BJ45)*(DD3:DD105=BJ46)*DC3:DC105)+SUMPRODUCT((DA3:DA105=BJ45)*(DD3:DD105=BJ47)*DC3:DC105)+SUMPRODUCT((DA3:DA105=BJ45)*(DD3:DD105=BJ43)*DC3:DC105)+SUMPRODUCT((DA3:DA105=BJ45)*(DD3:DD105=BJ44)*DC3:DC105)+SUMPRODUCT((DA3:DA105=BJ46)*(DD3:DD105=BJ45)*DB3:DB105)+SUMPRODUCT((DA3:DA105=BJ47)*(DD3:DD105=BJ45)*DB3:DB105)+SUMPRODUCT((DA3:DA105=BJ43)*(DD3:DD105=BJ45)*DB3:DB105)+SUMPRODUCT((DA3:DA105=BJ44)*(DD3:DD105=BJ45)*DB3:DB105)</f>
        <v>0</v>
      </c>
      <c r="BP45" s="297">
        <f>BN45-BO45+1000</f>
        <v>1000</v>
      </c>
      <c r="BQ45" s="297" t="str">
        <f t="shared" ref="BQ45:BQ46" si="74">IF(BJ45&lt;&gt;"",BK45*3+BL45*1,"")</f>
        <v/>
      </c>
      <c r="BR45" s="297" t="str">
        <f>IF(BJ45&lt;&gt;"",VLOOKUP(BJ45,C4:I52,7,FALSE),"")</f>
        <v/>
      </c>
      <c r="BS45" s="297" t="str">
        <f>IF(BJ45&lt;&gt;"",VLOOKUP(BJ45,C4:I52,5,FALSE),"")</f>
        <v/>
      </c>
      <c r="BT45" s="297" t="str">
        <f>IF(BJ45&lt;&gt;"",VLOOKUP(BJ45,C4:K52,9,FALSE),"")</f>
        <v/>
      </c>
      <c r="BU45" s="297" t="str">
        <f t="shared" ref="BU45:BU46" si="75">BQ45</f>
        <v/>
      </c>
      <c r="BV45" s="297" t="str">
        <f>IF(BJ45&lt;&gt;"",RANK(BU45,BU44:BU46),"")</f>
        <v/>
      </c>
      <c r="BW45" s="297" t="str">
        <f>IF(BJ45&lt;&gt;"",SUMPRODUCT((BU43:BU47=BU45)*(BP43:BP47&gt;BP45)),"")</f>
        <v/>
      </c>
      <c r="BX45" s="297" t="str">
        <f>IF(BJ45&lt;&gt;"",SUMPRODUCT((BU43:BU47=BU45)*(BP43:BP47=BP45)*(BN43:BN47&gt;BN45)),"")</f>
        <v/>
      </c>
      <c r="BY45" s="297" t="str">
        <f>IF(BJ45&lt;&gt;"",SUMPRODUCT((BU43:BU47=BU45)*(BP43:BP47=BP45)*(BN43:BN47=BN45)*(BR43:BR47&gt;BR45)),"")</f>
        <v/>
      </c>
      <c r="BZ45" s="297" t="str">
        <f>IF(BJ45&lt;&gt;"",SUMPRODUCT((BU43:BU47=BU45)*(BP43:BP47=BP45)*(BN43:BN47=BN45)*(BR43:BR47=BR45)*(BS43:BS47&gt;BS45)),"")</f>
        <v/>
      </c>
      <c r="CA45" s="297" t="str">
        <f>IF(BJ45&lt;&gt;"",SUMPRODUCT((BU43:BU47=BU45)*(BP43:BP47=BP45)*(BN43:BN47=BN45)*(BR43:BR47=BR45)*(BS43:BS47=BS45)*(BT43:BT47&gt;BT45)),"")</f>
        <v/>
      </c>
      <c r="CB45" s="297" t="str">
        <f>IF(BJ45&lt;&gt;"",SUM(BV45:CA45)+2,"")</f>
        <v/>
      </c>
      <c r="CC45" s="297" t="str">
        <f>IF(BJ45&lt;&gt;"",INDEX(BJ45:BJ47,MATCH(3,CB45:CB47,0),0),"")</f>
        <v/>
      </c>
      <c r="CX45" s="297" t="str">
        <f>IF(CC45&lt;&gt;"",CC45,IF(BI45&lt;&gt;"",BI45,IF(AO45&lt;&gt;"",AO45,O45)))</f>
        <v>Egypt</v>
      </c>
      <c r="CY45" s="297">
        <v>3</v>
      </c>
      <c r="DA45" s="300" t="str">
        <f>Matches!F50</f>
        <v>Argentina</v>
      </c>
      <c r="DB45" s="300">
        <f>IF(DA2&lt;&gt;"",IF(AND(Matches!H50&lt;&gt;"",Matches!I50&lt;&gt;""),Matches!H50,0),"")</f>
        <v>0</v>
      </c>
      <c r="DC45" s="300">
        <f>IF(DA2&lt;&gt;"",IF(AND(Matches!H50&lt;&gt;"",Matches!I50&lt;&gt;""),Matches!I50,0),"")</f>
        <v>0</v>
      </c>
      <c r="DD45" s="300" t="str">
        <f>Matches!K50</f>
        <v>Austria</v>
      </c>
      <c r="DE45" s="300" t="str">
        <f>IF(AND(Matches!H50&lt;&gt;"",Matches!I50&lt;&gt;""),IF(DB45&gt;DC45,"W",IF(DB45=DC45,"D","L")),"")</f>
        <v/>
      </c>
      <c r="DF45" s="300" t="str">
        <f t="shared" si="0"/>
        <v/>
      </c>
      <c r="HH45" s="300"/>
      <c r="HI45" s="300"/>
      <c r="HJ45" s="300"/>
      <c r="HK45" s="300"/>
      <c r="HL45" s="300"/>
      <c r="HM45" s="300"/>
      <c r="LO45" s="300"/>
      <c r="LP45" s="300"/>
      <c r="LQ45" s="300"/>
      <c r="LR45" s="300"/>
      <c r="LS45" s="300"/>
      <c r="LT45" s="300"/>
      <c r="PV45" s="300"/>
      <c r="PW45" s="300"/>
      <c r="PX45" s="300"/>
      <c r="PY45" s="300"/>
      <c r="PZ45" s="300"/>
      <c r="QA45" s="300"/>
      <c r="UC45" s="300"/>
      <c r="UD45" s="300"/>
      <c r="UE45" s="300"/>
      <c r="UF45" s="300"/>
      <c r="UG45" s="300"/>
      <c r="UH45" s="300"/>
      <c r="YJ45" s="300"/>
      <c r="YK45" s="300"/>
      <c r="YL45" s="300"/>
      <c r="YM45" s="300"/>
      <c r="YN45" s="300"/>
      <c r="YO45" s="300"/>
      <c r="ACQ45" s="300"/>
      <c r="ACR45" s="300"/>
      <c r="ACS45" s="300"/>
      <c r="ACT45" s="300"/>
      <c r="ACU45" s="300"/>
      <c r="ACV45" s="300"/>
      <c r="AGX45" s="300"/>
      <c r="AGY45" s="300"/>
      <c r="AGZ45" s="300"/>
      <c r="AHA45" s="300"/>
      <c r="AHB45" s="300"/>
      <c r="AHC45" s="300"/>
      <c r="ALE45" s="300"/>
      <c r="ALF45" s="300"/>
      <c r="ALG45" s="300"/>
      <c r="ALH45" s="300"/>
      <c r="ALI45" s="300"/>
      <c r="ALJ45" s="300"/>
      <c r="APL45" s="300"/>
      <c r="APM45" s="300"/>
      <c r="APN45" s="300"/>
      <c r="APO45" s="300"/>
      <c r="APP45" s="300"/>
      <c r="APQ45" s="300"/>
      <c r="ATS45" s="300"/>
      <c r="ATT45" s="300"/>
      <c r="ATU45" s="300"/>
      <c r="ATV45" s="300"/>
      <c r="ATW45" s="300"/>
      <c r="ATX45" s="300"/>
      <c r="AXZ45" s="300"/>
      <c r="AYA45" s="300"/>
      <c r="AYB45" s="300"/>
      <c r="AYC45" s="300"/>
      <c r="AYD45" s="300"/>
      <c r="AYE45" s="300"/>
      <c r="BCG45" s="300"/>
      <c r="BCH45" s="300"/>
      <c r="BCI45" s="300"/>
      <c r="BCJ45" s="300"/>
      <c r="BCK45" s="300"/>
      <c r="BCL45" s="300"/>
      <c r="BGN45" s="300"/>
      <c r="BGO45" s="300"/>
      <c r="BGP45" s="300"/>
      <c r="BGQ45" s="300"/>
      <c r="BGR45" s="300"/>
      <c r="BGS45" s="300"/>
      <c r="BKU45" s="300"/>
      <c r="BKV45" s="300"/>
      <c r="BKW45" s="300"/>
      <c r="BKX45" s="300"/>
      <c r="BKY45" s="300"/>
      <c r="BKZ45" s="300"/>
      <c r="BPB45" s="300"/>
      <c r="BPC45" s="300"/>
      <c r="BPD45" s="300"/>
      <c r="BPE45" s="300"/>
      <c r="BPF45" s="300"/>
      <c r="BPG45" s="300"/>
      <c r="BTI45" s="300"/>
      <c r="BTJ45" s="300"/>
      <c r="BTK45" s="300"/>
      <c r="BTL45" s="300"/>
      <c r="BTM45" s="300"/>
      <c r="BTN45" s="300"/>
      <c r="BXP45" s="300"/>
      <c r="BXQ45" s="300"/>
      <c r="BXR45" s="300"/>
      <c r="BXS45" s="300"/>
      <c r="BXT45" s="300"/>
      <c r="BXU45" s="300"/>
      <c r="CBW45" s="300"/>
      <c r="CBX45" s="300"/>
      <c r="CBY45" s="300"/>
      <c r="CBZ45" s="300"/>
      <c r="CCA45" s="300"/>
      <c r="CCB45" s="300"/>
      <c r="CGD45" s="300"/>
      <c r="CGE45" s="300"/>
      <c r="CGF45" s="300"/>
      <c r="CGG45" s="300"/>
      <c r="CGH45" s="300"/>
      <c r="CGI45" s="300"/>
      <c r="CKK45" s="300"/>
      <c r="CKL45" s="300"/>
      <c r="CKM45" s="300"/>
      <c r="CKN45" s="300"/>
      <c r="CKO45" s="300"/>
      <c r="CKP45" s="300"/>
      <c r="COR45" s="300"/>
      <c r="COS45" s="300"/>
      <c r="COT45" s="300"/>
      <c r="COU45" s="300"/>
      <c r="COV45" s="300"/>
      <c r="COW45" s="300"/>
      <c r="CSY45" s="300"/>
      <c r="CSZ45" s="300"/>
      <c r="CTA45" s="300"/>
      <c r="CTB45" s="300"/>
      <c r="CTC45" s="300"/>
      <c r="CTD45" s="300"/>
      <c r="CXF45" s="300"/>
      <c r="CXG45" s="300"/>
      <c r="CXH45" s="300"/>
      <c r="CXI45" s="300"/>
      <c r="CXJ45" s="300"/>
      <c r="CXK45" s="300"/>
      <c r="DBM45" s="300"/>
      <c r="DBN45" s="300"/>
      <c r="DBO45" s="300"/>
      <c r="DBP45" s="300"/>
      <c r="DBQ45" s="300"/>
      <c r="DBR45" s="300"/>
      <c r="DFT45" s="300"/>
      <c r="DFU45" s="300"/>
      <c r="DFV45" s="300"/>
      <c r="DFW45" s="300"/>
      <c r="DFX45" s="300"/>
      <c r="DFY45" s="300"/>
      <c r="DKA45" s="300"/>
      <c r="DKB45" s="300"/>
      <c r="DKC45" s="300"/>
      <c r="DKD45" s="300"/>
      <c r="DKE45" s="300"/>
      <c r="DKF45" s="300"/>
      <c r="DOH45" s="300"/>
      <c r="DOI45" s="300"/>
      <c r="DOJ45" s="300"/>
      <c r="DOK45" s="300"/>
      <c r="DOL45" s="300"/>
      <c r="DOM45" s="300"/>
      <c r="DSO45" s="300"/>
      <c r="DSP45" s="300"/>
      <c r="DSQ45" s="300"/>
      <c r="DSR45" s="300"/>
      <c r="DSS45" s="300"/>
      <c r="DST45" s="300"/>
      <c r="DWV45" s="300"/>
      <c r="DWW45" s="300"/>
      <c r="DWX45" s="300"/>
      <c r="DWY45" s="300"/>
      <c r="DWZ45" s="300"/>
      <c r="DXA45" s="300"/>
      <c r="EBC45" s="300"/>
      <c r="EBD45" s="300"/>
      <c r="EBE45" s="300"/>
      <c r="EBF45" s="300"/>
      <c r="EBG45" s="300"/>
      <c r="EBH45" s="300"/>
      <c r="EFJ45" s="300"/>
      <c r="EFK45" s="300"/>
      <c r="EFL45" s="300"/>
      <c r="EFM45" s="300"/>
      <c r="EFN45" s="300"/>
      <c r="EFO45" s="300"/>
      <c r="EJQ45" s="300"/>
      <c r="EJR45" s="300"/>
      <c r="EJS45" s="300"/>
      <c r="EJT45" s="300"/>
      <c r="EJU45" s="300"/>
      <c r="EJV45" s="300"/>
      <c r="ENX45" s="300"/>
      <c r="ENY45" s="300"/>
      <c r="ENZ45" s="300"/>
      <c r="EOA45" s="300"/>
      <c r="EOB45" s="300"/>
      <c r="EOC45" s="300"/>
      <c r="ESE45" s="300"/>
      <c r="ESF45" s="300"/>
      <c r="ESG45" s="300"/>
      <c r="ESH45" s="300"/>
      <c r="ESI45" s="300"/>
      <c r="ESJ45" s="300"/>
      <c r="EWL45" s="300"/>
      <c r="EWM45" s="300"/>
      <c r="EWN45" s="300"/>
      <c r="EWO45" s="300"/>
      <c r="EWP45" s="300"/>
      <c r="EWQ45" s="300"/>
      <c r="FAS45" s="300"/>
      <c r="FAT45" s="300"/>
      <c r="FAU45" s="300"/>
      <c r="FAV45" s="300"/>
      <c r="FAW45" s="300"/>
      <c r="FAX45" s="300"/>
      <c r="FEZ45" s="300"/>
      <c r="FFA45" s="300"/>
      <c r="FFB45" s="300"/>
      <c r="FFC45" s="300"/>
      <c r="FFD45" s="300"/>
      <c r="FFE45" s="300"/>
      <c r="FJG45" s="300"/>
      <c r="FJH45" s="300"/>
      <c r="FJI45" s="300"/>
      <c r="FJJ45" s="300"/>
      <c r="FJK45" s="300"/>
      <c r="FJL45" s="300"/>
      <c r="FNN45" s="300"/>
      <c r="FNO45" s="300"/>
      <c r="FNP45" s="300"/>
      <c r="FNQ45" s="300"/>
      <c r="FNR45" s="300"/>
      <c r="FNS45" s="300"/>
      <c r="FRU45" s="300"/>
      <c r="FRV45" s="300"/>
      <c r="FRW45" s="300"/>
      <c r="FRX45" s="300"/>
      <c r="FRY45" s="300"/>
      <c r="FRZ45" s="300"/>
      <c r="FWB45" s="300"/>
      <c r="FWC45" s="300"/>
      <c r="FWD45" s="300"/>
      <c r="FWE45" s="300"/>
      <c r="FWF45" s="300"/>
      <c r="FWG45" s="300"/>
      <c r="GAI45" s="300"/>
      <c r="GAJ45" s="300"/>
      <c r="GAK45" s="300"/>
      <c r="GAL45" s="300"/>
      <c r="GAM45" s="300"/>
      <c r="GAN45" s="300"/>
      <c r="GEP45" s="300"/>
      <c r="GEQ45" s="300"/>
      <c r="GER45" s="300"/>
      <c r="GES45" s="300"/>
      <c r="GET45" s="300"/>
      <c r="GEU45" s="300"/>
      <c r="GIW45" s="300"/>
      <c r="GIX45" s="300"/>
      <c r="GIY45" s="300"/>
      <c r="GIZ45" s="300"/>
      <c r="GJA45" s="300"/>
      <c r="GJB45" s="300"/>
      <c r="GND45" s="300"/>
      <c r="GNE45" s="300"/>
      <c r="GNF45" s="300"/>
      <c r="GNG45" s="300"/>
      <c r="GNH45" s="300"/>
      <c r="GNI45" s="300"/>
      <c r="GRK45" s="300"/>
      <c r="GRL45" s="300"/>
      <c r="GRM45" s="300"/>
      <c r="GRN45" s="300"/>
      <c r="GRO45" s="300"/>
      <c r="GRP45" s="300"/>
      <c r="GVR45" s="300"/>
      <c r="GVS45" s="300"/>
      <c r="GVT45" s="300"/>
      <c r="GVU45" s="300"/>
      <c r="GVV45" s="300"/>
      <c r="GVW45" s="300"/>
      <c r="GZY45" s="300"/>
      <c r="GZZ45" s="300"/>
      <c r="HAA45" s="300"/>
      <c r="HAB45" s="300"/>
      <c r="HAC45" s="300"/>
      <c r="HAD45" s="300"/>
      <c r="HEF45" s="300"/>
      <c r="HEG45" s="300"/>
      <c r="HEH45" s="300"/>
      <c r="HEI45" s="300"/>
      <c r="HEJ45" s="300"/>
      <c r="HEK45" s="300"/>
      <c r="HIM45" s="300"/>
      <c r="HIN45" s="300"/>
      <c r="HIO45" s="300"/>
      <c r="HIP45" s="300"/>
      <c r="HIQ45" s="300"/>
      <c r="HIR45" s="300"/>
      <c r="HMT45" s="300"/>
      <c r="HMU45" s="300"/>
      <c r="HMV45" s="300"/>
      <c r="HMW45" s="300"/>
      <c r="HMX45" s="300"/>
      <c r="HMY45" s="300"/>
      <c r="HRA45" s="300"/>
      <c r="HRB45" s="300"/>
      <c r="HRC45" s="300"/>
      <c r="HRD45" s="300"/>
      <c r="HRE45" s="300"/>
      <c r="HRF45" s="300"/>
      <c r="HVH45" s="300"/>
      <c r="HVI45" s="300"/>
      <c r="HVJ45" s="300"/>
      <c r="HVK45" s="300"/>
      <c r="HVL45" s="300"/>
      <c r="HVM45" s="300"/>
      <c r="HZO45" s="300"/>
      <c r="HZP45" s="300"/>
      <c r="HZQ45" s="300"/>
      <c r="HZR45" s="300"/>
      <c r="HZS45" s="300"/>
      <c r="HZT45" s="300"/>
      <c r="IDV45" s="300"/>
      <c r="IDW45" s="300"/>
      <c r="IDX45" s="300"/>
      <c r="IDY45" s="300"/>
      <c r="IDZ45" s="300"/>
      <c r="IEA45" s="300"/>
      <c r="IIC45" s="300"/>
      <c r="IID45" s="300"/>
      <c r="IIE45" s="300"/>
      <c r="IIF45" s="300"/>
      <c r="IIG45" s="300"/>
      <c r="IIH45" s="300"/>
      <c r="IMJ45" s="300"/>
      <c r="IMK45" s="300"/>
      <c r="IML45" s="300"/>
      <c r="IMM45" s="300"/>
      <c r="IMN45" s="300"/>
      <c r="IMO45" s="300"/>
      <c r="IQQ45" s="300"/>
      <c r="IQR45" s="300"/>
      <c r="IQS45" s="300"/>
      <c r="IQT45" s="300"/>
      <c r="IQU45" s="300"/>
      <c r="IQV45" s="300"/>
      <c r="IUX45" s="300"/>
      <c r="IUY45" s="300"/>
      <c r="IUZ45" s="300"/>
      <c r="IVA45" s="300"/>
      <c r="IVB45" s="300"/>
      <c r="IVC45" s="300"/>
      <c r="IZE45" s="300"/>
      <c r="IZF45" s="300"/>
      <c r="IZG45" s="300"/>
      <c r="IZH45" s="300"/>
      <c r="IZI45" s="300"/>
      <c r="IZJ45" s="300"/>
      <c r="JDL45" s="300"/>
      <c r="JDM45" s="300"/>
      <c r="JDN45" s="300"/>
      <c r="JDO45" s="300"/>
      <c r="JDP45" s="300"/>
      <c r="JDQ45" s="300"/>
      <c r="JHS45" s="300"/>
      <c r="JHT45" s="300"/>
      <c r="JHU45" s="300"/>
      <c r="JHV45" s="300"/>
      <c r="JHW45" s="300"/>
      <c r="JHX45" s="300"/>
      <c r="JLZ45" s="300"/>
      <c r="JMA45" s="300"/>
      <c r="JMB45" s="300"/>
      <c r="JMC45" s="300"/>
      <c r="JMD45" s="300"/>
      <c r="JME45" s="300"/>
      <c r="JQG45" s="300"/>
      <c r="JQH45" s="300"/>
      <c r="JQI45" s="300"/>
      <c r="JQJ45" s="300"/>
      <c r="JQK45" s="300"/>
      <c r="JQL45" s="300"/>
      <c r="JUN45" s="300"/>
      <c r="JUO45" s="300"/>
      <c r="JUP45" s="300"/>
      <c r="JUQ45" s="300"/>
      <c r="JUR45" s="300"/>
      <c r="JUS45" s="300"/>
      <c r="JYU45" s="300"/>
      <c r="JYV45" s="300"/>
      <c r="JYW45" s="300"/>
      <c r="JYX45" s="300"/>
      <c r="JYY45" s="300"/>
      <c r="JYZ45" s="300"/>
      <c r="KDB45" s="300"/>
      <c r="KDC45" s="300"/>
      <c r="KDD45" s="300"/>
      <c r="KDE45" s="300"/>
      <c r="KDF45" s="300"/>
      <c r="KDG45" s="300"/>
      <c r="KHI45" s="300"/>
      <c r="KHJ45" s="300"/>
      <c r="KHK45" s="300"/>
      <c r="KHL45" s="300"/>
      <c r="KHM45" s="300"/>
      <c r="KHN45" s="300"/>
      <c r="KLP45" s="300"/>
      <c r="KLQ45" s="300"/>
      <c r="KLR45" s="300"/>
      <c r="KLS45" s="300"/>
      <c r="KLT45" s="300"/>
      <c r="KLU45" s="300"/>
      <c r="KPW45" s="300"/>
      <c r="KPX45" s="300"/>
      <c r="KPY45" s="300"/>
      <c r="KPZ45" s="300"/>
      <c r="KQA45" s="300"/>
      <c r="KQB45" s="300"/>
      <c r="KUD45" s="300"/>
      <c r="KUE45" s="300"/>
      <c r="KUF45" s="300"/>
      <c r="KUG45" s="300"/>
      <c r="KUH45" s="300"/>
      <c r="KUI45" s="300"/>
      <c r="KYK45" s="300"/>
      <c r="KYL45" s="300"/>
      <c r="KYM45" s="300"/>
      <c r="KYN45" s="300"/>
      <c r="KYO45" s="300"/>
      <c r="KYP45" s="300"/>
      <c r="LCR45" s="300"/>
      <c r="LCS45" s="300"/>
      <c r="LCT45" s="300"/>
      <c r="LCU45" s="300"/>
      <c r="LCV45" s="300"/>
      <c r="LCW45" s="300"/>
      <c r="LGY45" s="300"/>
      <c r="LGZ45" s="300"/>
      <c r="LHA45" s="300"/>
      <c r="LHB45" s="300"/>
      <c r="LHC45" s="300"/>
      <c r="LHD45" s="300"/>
      <c r="LLF45" s="300"/>
      <c r="LLG45" s="300"/>
      <c r="LLH45" s="300"/>
      <c r="LLI45" s="300"/>
      <c r="LLJ45" s="300"/>
      <c r="LLK45" s="300"/>
      <c r="LPM45" s="300"/>
      <c r="LPN45" s="300"/>
      <c r="LPO45" s="300"/>
      <c r="LPP45" s="300"/>
      <c r="LPQ45" s="300"/>
      <c r="LPR45" s="300"/>
      <c r="LTT45" s="300"/>
      <c r="LTU45" s="300"/>
      <c r="LTV45" s="300"/>
      <c r="LTW45" s="300"/>
      <c r="LTX45" s="300"/>
      <c r="LTY45" s="300"/>
      <c r="LYA45" s="300"/>
      <c r="LYB45" s="300"/>
      <c r="LYC45" s="300"/>
      <c r="LYD45" s="300"/>
      <c r="LYE45" s="300"/>
      <c r="LYF45" s="300"/>
      <c r="MCH45" s="300"/>
      <c r="MCI45" s="300"/>
      <c r="MCJ45" s="300"/>
      <c r="MCK45" s="300"/>
      <c r="MCL45" s="300"/>
      <c r="MCM45" s="300"/>
      <c r="MGO45" s="300"/>
      <c r="MGP45" s="300"/>
      <c r="MGQ45" s="300"/>
      <c r="MGR45" s="300"/>
      <c r="MGS45" s="300"/>
      <c r="MGT45" s="300"/>
      <c r="MKV45" s="300"/>
      <c r="MKW45" s="300"/>
      <c r="MKX45" s="300"/>
      <c r="MKY45" s="300"/>
      <c r="MKZ45" s="300"/>
      <c r="MLA45" s="300"/>
      <c r="MPC45" s="300"/>
      <c r="MPD45" s="300"/>
      <c r="MPE45" s="300"/>
      <c r="MPF45" s="300"/>
      <c r="MPG45" s="300"/>
      <c r="MPH45" s="300"/>
      <c r="MTJ45" s="300"/>
      <c r="MTK45" s="300"/>
      <c r="MTL45" s="300"/>
      <c r="MTM45" s="300"/>
      <c r="MTN45" s="300"/>
      <c r="MTO45" s="300"/>
      <c r="MXQ45" s="300"/>
      <c r="MXR45" s="300"/>
      <c r="MXS45" s="300"/>
      <c r="MXT45" s="300"/>
      <c r="MXU45" s="300"/>
      <c r="MXV45" s="300"/>
      <c r="NBX45" s="300"/>
      <c r="NBY45" s="300"/>
      <c r="NBZ45" s="300"/>
      <c r="NCA45" s="300"/>
      <c r="NCB45" s="300"/>
      <c r="NCC45" s="300"/>
      <c r="NGE45" s="300"/>
      <c r="NGF45" s="300"/>
      <c r="NGG45" s="300"/>
      <c r="NGH45" s="300"/>
      <c r="NGI45" s="300"/>
      <c r="NGJ45" s="300"/>
      <c r="NKL45" s="300"/>
      <c r="NKM45" s="300"/>
      <c r="NKN45" s="300"/>
      <c r="NKO45" s="300"/>
      <c r="NKP45" s="300"/>
      <c r="NKQ45" s="300"/>
      <c r="NOS45" s="300"/>
      <c r="NOT45" s="300"/>
      <c r="NOU45" s="300"/>
      <c r="NOV45" s="300"/>
      <c r="NOW45" s="300"/>
      <c r="NOX45" s="300"/>
      <c r="NSZ45" s="300"/>
      <c r="NTA45" s="300"/>
      <c r="NTB45" s="300"/>
      <c r="NTC45" s="300"/>
      <c r="NTD45" s="300"/>
      <c r="NTE45" s="300"/>
      <c r="NXG45" s="300"/>
      <c r="NXH45" s="300"/>
      <c r="NXI45" s="300"/>
      <c r="NXJ45" s="300"/>
      <c r="NXK45" s="300"/>
      <c r="NXL45" s="300"/>
      <c r="OBN45" s="300"/>
      <c r="OBO45" s="300"/>
      <c r="OBP45" s="300"/>
      <c r="OBQ45" s="300"/>
      <c r="OBR45" s="300"/>
      <c r="OBS45" s="300"/>
      <c r="OFU45" s="300"/>
      <c r="OFV45" s="300"/>
      <c r="OFW45" s="300"/>
      <c r="OFX45" s="300"/>
      <c r="OFY45" s="300"/>
      <c r="OFZ45" s="300"/>
      <c r="OKB45" s="300"/>
      <c r="OKC45" s="300"/>
      <c r="OKD45" s="300"/>
      <c r="OKE45" s="300"/>
      <c r="OKF45" s="300"/>
      <c r="OKG45" s="300"/>
      <c r="OOI45" s="300"/>
      <c r="OOJ45" s="300"/>
      <c r="OOK45" s="300"/>
      <c r="OOL45" s="300"/>
      <c r="OOM45" s="300"/>
      <c r="OON45" s="300"/>
      <c r="OSP45" s="300"/>
      <c r="OSQ45" s="300"/>
      <c r="OSR45" s="300"/>
      <c r="OSS45" s="300"/>
      <c r="OST45" s="300"/>
      <c r="OSU45" s="300"/>
      <c r="OWW45" s="300"/>
      <c r="OWX45" s="300"/>
      <c r="OWY45" s="300"/>
      <c r="OWZ45" s="300"/>
      <c r="OXA45" s="300"/>
      <c r="OXB45" s="300"/>
      <c r="PBD45" s="300"/>
      <c r="PBE45" s="300"/>
      <c r="PBF45" s="300"/>
      <c r="PBG45" s="300"/>
      <c r="PBH45" s="300"/>
      <c r="PBI45" s="300"/>
      <c r="PFK45" s="300"/>
      <c r="PFL45" s="300"/>
      <c r="PFM45" s="300"/>
      <c r="PFN45" s="300"/>
      <c r="PFO45" s="300"/>
      <c r="PFP45" s="300"/>
      <c r="PJR45" s="300"/>
      <c r="PJS45" s="300"/>
      <c r="PJT45" s="300"/>
      <c r="PJU45" s="300"/>
      <c r="PJV45" s="300"/>
      <c r="PJW45" s="300"/>
      <c r="PNY45" s="300"/>
      <c r="PNZ45" s="300"/>
      <c r="POA45" s="300"/>
      <c r="POB45" s="300"/>
      <c r="POC45" s="300"/>
      <c r="POD45" s="300"/>
      <c r="PSF45" s="300"/>
      <c r="PSG45" s="300"/>
      <c r="PSH45" s="300"/>
      <c r="PSI45" s="300"/>
      <c r="PSJ45" s="300"/>
      <c r="PSK45" s="300"/>
    </row>
    <row r="46" spans="1:998 1104:1997 2103:2996 3102:3995 4101:5105 5211:6104 6210:7103 7209:8102 8208:9212 9318:10211 10317:11210 11316:11321" x14ac:dyDescent="0.25">
      <c r="A46" s="302">
        <f>Setup!E33+100</f>
        <v>185</v>
      </c>
      <c r="B46" s="297">
        <f>VLOOKUP(C46,CX43:CY46,2,FALSE)</f>
        <v>4</v>
      </c>
      <c r="C46" s="298" t="str">
        <f>Setup!D33</f>
        <v>New Zealand</v>
      </c>
      <c r="D46" s="297">
        <f>SUMPRODUCT((DA3:DA105=C46)*(DE3:DE105="W"))+SUMPRODUCT((DD3:DD105=C46)*(DF3:DF105="W"))</f>
        <v>0</v>
      </c>
      <c r="E46" s="297">
        <f>SUMPRODUCT((DA3:DA105=C46)*(DE3:DE105="D"))+SUMPRODUCT((DD3:DD105=C46)*(DF3:DF105="D"))</f>
        <v>0</v>
      </c>
      <c r="F46" s="297">
        <f>SUMPRODUCT((DA3:DA105=C46)*(DE3:DE105="L"))+SUMPRODUCT((DD3:DD105=C46)*(DF3:DF105="L"))</f>
        <v>0</v>
      </c>
      <c r="G46" s="297">
        <f>SUMIF(DA3:DA123,C46,DB3:DB123)+SUMIF(DD3:DD123,C46,DC3:DC123)</f>
        <v>0</v>
      </c>
      <c r="H46" s="297">
        <f>SUMIF(DD3:DD123,C46,DB3:DB123)+SUMIF(DA3:DA123,C46,DC3:DC123)</f>
        <v>0</v>
      </c>
      <c r="I46" s="297">
        <f t="shared" si="67"/>
        <v>1000</v>
      </c>
      <c r="J46" s="297">
        <f t="shared" si="68"/>
        <v>0</v>
      </c>
      <c r="K46" s="297">
        <f>IF(Setup!F33&lt;&gt;"",Setup!F33,-A46)</f>
        <v>-185</v>
      </c>
      <c r="L46" s="297">
        <f>IF(COUNTIF(J43:J46,4)&lt;&gt;4,RANK(J46,J43:J46),J125)</f>
        <v>1</v>
      </c>
      <c r="N46" s="297">
        <f>SUMPRODUCT((L43:L46=L46)*(K43:K46&lt;K46))+L46</f>
        <v>1</v>
      </c>
      <c r="O46" s="298" t="str">
        <f>INDEX(C43:C47,MATCH(4,N43:N47,0),0)</f>
        <v>Belgium</v>
      </c>
      <c r="P46" s="297">
        <f>IF(RIGHT(License!G12,2)="om",INDEX(L43:L47,MATCH(O46,C43:C47,0),0),3)</f>
        <v>1</v>
      </c>
      <c r="Q46" s="297" t="str">
        <f>IF(AND(Q45&lt;&gt;"",P46=1),O46,"")</f>
        <v>Belgium</v>
      </c>
      <c r="R46" s="297" t="str">
        <f>IF(AND(R45&lt;&gt;"",P47=2),O47,"")</f>
        <v/>
      </c>
      <c r="V46" s="297" t="str">
        <f t="shared" si="71"/>
        <v>Belgium</v>
      </c>
      <c r="W46" s="297">
        <f>SUMPRODUCT((DA3:DA105=V46)*(DD3:DD105=V47)*(DE3:DE105="W"))+SUMPRODUCT((DA3:DA105=V46)*(DD3:DD105=V43)*(DE3:DE105="W"))+SUMPRODUCT((DA3:DA105=V46)*(DD3:DD105=V44)*(DE3:DE105="W"))+SUMPRODUCT((DA3:DA105=V46)*(DD3:DD105=V45)*(DE3:DE105="W"))+SUMPRODUCT((DA3:DA105=V47)*(DD3:DD105=V46)*(DF3:DF105="W"))+SUMPRODUCT((DA3:DA105=V43)*(DD3:DD105=V46)*(DF3:DF105="W"))+SUMPRODUCT((DA3:DA105=V44)*(DD3:DD105=V46)*(DF3:DF105="W"))+SUMPRODUCT((DA3:DA105=V45)*(DD3:DD105=V46)*(DF3:DF105="W"))</f>
        <v>0</v>
      </c>
      <c r="X46" s="297">
        <f>SUMPRODUCT((DA3:DA105=V46)*(DD3:DD105=V47)*(DE3:DE105="D"))+SUMPRODUCT((DA3:DA105=V46)*(DD3:DD105=V43)*(DE3:DE105="D"))+SUMPRODUCT((DA3:DA105=V46)*(DD3:DD105=V44)*(DE3:DE105="D"))+SUMPRODUCT((DA3:DA105=V46)*(DD3:DD105=V45)*(DE3:DE105="D"))+SUMPRODUCT((DA3:DA105=V47)*(DD3:DD105=V46)*(DE3:DE105="D"))+SUMPRODUCT((DA3:DA105=V43)*(DD3:DD105=V46)*(DE3:DE105="D"))+SUMPRODUCT((DA3:DA105=V44)*(DD3:DD105=V46)*(DE3:DE105="D"))+SUMPRODUCT((DA3:DA105=V45)*(DD3:DD105=V46)*(DE3:DE105="D"))</f>
        <v>0</v>
      </c>
      <c r="Y46" s="297">
        <f>SUMPRODUCT((DA3:DA105=V46)*(DD3:DD105=V47)*(DE3:DE105="L"))+SUMPRODUCT((DA3:DA105=V46)*(DD3:DD105=V43)*(DE3:DE105="L"))+SUMPRODUCT((DA3:DA105=V46)*(DD3:DD105=V44)*(DE3:DE105="L"))+SUMPRODUCT((DA3:DA105=V46)*(DD3:DD105=V45)*(DE3:DE105="L"))+SUMPRODUCT((DA3:DA105=V47)*(DD3:DD105=V46)*(DF3:DF105="L"))+SUMPRODUCT((DA3:DA105=V43)*(DD3:DD105=V46)*(DF3:DF105="L"))+SUMPRODUCT((DA3:DA105=V44)*(DD3:DD105=V46)*(DF3:DF105="L"))+SUMPRODUCT((DA3:DA105=V45)*(DD3:DD105=V46)*(DF3:DF105="L"))</f>
        <v>0</v>
      </c>
      <c r="Z46" s="297">
        <f>SUMPRODUCT((DA3:DA105=V46)*(DD3:DD105=V47)*DB3:DB105)+SUMPRODUCT((DA3:DA105=V46)*(DD3:DD105=V43)*DB3:DB105)+SUMPRODUCT((DA3:DA105=V46)*(DD3:DD105=V44)*DB3:DB105)+SUMPRODUCT((DA3:DA105=V46)*(DD3:DD105=V45)*DB3:DB105)+SUMPRODUCT((DA3:DA105=V47)*(DD3:DD105=V46)*DC3:DC105)+SUMPRODUCT((DA3:DA105=V43)*(DD3:DD105=V46)*DC3:DC105)+SUMPRODUCT((DA3:DA105=V44)*(DD3:DD105=V46)*DC3:DC105)+SUMPRODUCT((DA3:DA105=V45)*(DD3:DD105=V46)*DC3:DC105)</f>
        <v>0</v>
      </c>
      <c r="AA46" s="297">
        <f>SUMPRODUCT((DA3:DA105=V46)*(DD3:DD105=V47)*DC3:DC105)+SUMPRODUCT((DA3:DA105=V46)*(DD3:DD105=V43)*DC3:DC105)+SUMPRODUCT((DA3:DA105=V46)*(DD3:DD105=V44)*DC3:DC105)+SUMPRODUCT((DA3:DA105=V46)*(DD3:DD105=V45)*DC3:DC105)+SUMPRODUCT((DA3:DA105=V47)*(DD3:DD105=V46)*DB3:DB105)+SUMPRODUCT((DA3:DA105=V43)*(DD3:DD105=V46)*DB3:DB105)+SUMPRODUCT((DA3:DA105=V44)*(DD3:DD105=V46)*DB3:DB105)+SUMPRODUCT((DA3:DA105=V45)*(DD3:DD105=V46)*DB3:DB105)</f>
        <v>0</v>
      </c>
      <c r="AB46" s="297">
        <f>Z46-AA46+1000</f>
        <v>1000</v>
      </c>
      <c r="AC46" s="297">
        <f t="shared" si="69"/>
        <v>0</v>
      </c>
      <c r="AD46" s="297">
        <f>IF(V46&lt;&gt;"",VLOOKUP(V46,C4:I52,7,FALSE),"")</f>
        <v>1000</v>
      </c>
      <c r="AE46" s="297">
        <f>IF(V46&lt;&gt;"",VLOOKUP(V46,C4:I52,5,FALSE),"")</f>
        <v>0</v>
      </c>
      <c r="AF46" s="297">
        <f>IF(V46&lt;&gt;"",VLOOKUP(V46,C4:K52,9,FALSE),"")</f>
        <v>-109</v>
      </c>
      <c r="AG46" s="297">
        <f t="shared" si="70"/>
        <v>0</v>
      </c>
      <c r="AH46" s="297">
        <f>IF(V46&lt;&gt;"",RANK(AG46,AG43:AG47),"")</f>
        <v>1</v>
      </c>
      <c r="AI46" s="297">
        <f>IF(V46&lt;&gt;"",SUMPRODUCT((AG43:AG47=AG46)*(AB43:AB47&gt;AB46)),"")</f>
        <v>0</v>
      </c>
      <c r="AJ46" s="297">
        <f>IF(V46&lt;&gt;"",SUMPRODUCT((AG43:AG47=AG46)*(AB43:AB47=AB46)*(Z43:Z47&gt;Z46)),"")</f>
        <v>0</v>
      </c>
      <c r="AK46" s="297">
        <f>IF(V46&lt;&gt;"",SUMPRODUCT((AG43:AG47=AG46)*(AB43:AB47=AB46)*(Z43:Z47=Z46)*(AD43:AD47&gt;AD46)),"")</f>
        <v>0</v>
      </c>
      <c r="AL46" s="297">
        <f>IF(V46&lt;&gt;"",SUMPRODUCT((AG43:AG47=AG46)*(AB43:AB47=AB46)*(Z43:Z47=Z46)*(AD43:AD47=AD46)*(AE43:AE47&gt;AE46)),"")</f>
        <v>0</v>
      </c>
      <c r="AM46" s="297">
        <f>IF(V46&lt;&gt;"",SUMPRODUCT((AG43:AG47=AG46)*(AB43:AB47=AB46)*(Z43:Z47=Z46)*(AD43:AD47=AD46)*(AE43:AE47=AE46)*(AF43:AF47&gt;AF46)),"")</f>
        <v>0</v>
      </c>
      <c r="AN46" s="297">
        <f>IF(V46&lt;&gt;"",IF(SUM(X43:X46)=12,SUM(AH46:AM46),IF(AN125&lt;&gt;"",IF(U121=3,AN125,AN125+U121),SUM(AH46:AM46))),"")</f>
        <v>1</v>
      </c>
      <c r="AO46" s="297" t="str">
        <f>IF(V46&lt;&gt;"",INDEX(V43:V47,MATCH(4,AN43:AN47,0),0),"")</f>
        <v>New Zealand</v>
      </c>
      <c r="AP46" s="297" t="str">
        <f>IF(R45&lt;&gt;"",R45,"")</f>
        <v/>
      </c>
      <c r="AQ46" s="297" t="str">
        <f>IF(AP46&lt;&gt;"",SUMPRODUCT((DA3:DA105=AP46)*(DD3:DD105=AP47)*(DE3:DE105="W"))+SUMPRODUCT((DA3:DA105=AP46)*(DD3:DD105=AP44)*(DE3:DE105="W"))+SUMPRODUCT((DA3:DA105=AP46)*(DD3:DD105=AP45)*(DE3:DE105="W"))+SUMPRODUCT((DA3:DA105=AP47)*(DD3:DD105=AP46)*(DF3:DF105="W"))+SUMPRODUCT((DA3:DA105=AP44)*(DD3:DD105=AP46)*(DF3:DF105="W"))+SUMPRODUCT((DA3:DA105=AP45)*(DD3:DD105=AP46)*(DF3:DF105="W")),"")</f>
        <v/>
      </c>
      <c r="AR46" s="297" t="str">
        <f>IF(AP46&lt;&gt;"",SUMPRODUCT((DA3:DA105=AP46)*(DD3:DD105=AP47)*(DE3:DE105="D"))+SUMPRODUCT((DA3:DA105=AP46)*(DD3:DD105=AP44)*(DE3:DE105="D"))+SUMPRODUCT((DA3:DA105=AP46)*(DD3:DD105=AP45)*(DE3:DE105="D"))+SUMPRODUCT((DA3:DA105=AP47)*(DD3:DD105=AP46)*(DE3:DE105="D"))+SUMPRODUCT((DA3:DA105=AP44)*(DD3:DD105=AP46)*(DE3:DE105="D"))+SUMPRODUCT((DA3:DA105=AP45)*(DD3:DD105=AP46)*(DE3:DE105="D")),"")</f>
        <v/>
      </c>
      <c r="AS46" s="297" t="str">
        <f>IF(AP46&lt;&gt;"",SUMPRODUCT((DA3:DA105=AP46)*(DD3:DD105=AP47)*(DE3:DE105="L"))+SUMPRODUCT((DA3:DA105=AP46)*(DD3:DD105=AP44)*(DE3:DE105="L"))+SUMPRODUCT((DA3:DA105=AP46)*(DD3:DD105=AP45)*(DE3:DE105="L"))+SUMPRODUCT((DA3:DA105=AP47)*(DD3:DD105=AP46)*(DF3:DF105="L"))+SUMPRODUCT((DA3:DA105=AP44)*(DD3:DD105=AP46)*(DF3:DF105="L"))+SUMPRODUCT((DA3:DA105=AP45)*(DD3:DD105=AP46)*(DF3:DF105="L")),"")</f>
        <v/>
      </c>
      <c r="AT46" s="297">
        <f>SUMPRODUCT((DA3:DA105=AP46)*(DD3:DD105=AP47)*DB3:DB105)+SUMPRODUCT((DA3:DA105=AP46)*(DD3:DD105=AP43)*DB3:DB105)+SUMPRODUCT((DA3:DA105=AP46)*(DD3:DD105=AP44)*DB3:DB105)+SUMPRODUCT((DA3:DA105=AP46)*(DD3:DD105=AP45)*DB3:DB105)+SUMPRODUCT((DA3:DA105=AP47)*(DD3:DD105=AP46)*DC3:DC105)+SUMPRODUCT((DA3:DA105=AP43)*(DD3:DD105=AP46)*DC3:DC105)+SUMPRODUCT((DA3:DA105=AP44)*(DD3:DD105=AP46)*DC3:DC105)+SUMPRODUCT((DA3:DA105=AP45)*(DD3:DD105=AP46)*DC3:DC105)</f>
        <v>0</v>
      </c>
      <c r="AU46" s="297">
        <f>SUMPRODUCT((DA3:DA105=AP46)*(DD3:DD105=AP47)*DC3:DC105)+SUMPRODUCT((DA3:DA105=AP46)*(DD3:DD105=AP43)*DC3:DC105)+SUMPRODUCT((DA3:DA105=AP46)*(DD3:DD105=AP44)*DC3:DC105)+SUMPRODUCT((DA3:DA105=AP46)*(DD3:DD105=AP45)*DC3:DC105)+SUMPRODUCT((DA3:DA105=AP47)*(DD3:DD105=AP46)*DB3:DB105)+SUMPRODUCT((DA3:DA105=AP43)*(DD3:DD105=AP46)*DB3:DB105)+SUMPRODUCT((DA3:DA105=AP44)*(DD3:DD105=AP46)*DB3:DB105)+SUMPRODUCT((DA3:DA105=AP45)*(DD3:DD105=AP46)*DB3:DB105)</f>
        <v>0</v>
      </c>
      <c r="AV46" s="297">
        <f>AT46-AU46+1000</f>
        <v>1000</v>
      </c>
      <c r="AW46" s="297" t="str">
        <f t="shared" si="72"/>
        <v/>
      </c>
      <c r="AX46" s="297" t="str">
        <f>IF(AP46&lt;&gt;"",VLOOKUP(AP46,C4:I52,7,FALSE),"")</f>
        <v/>
      </c>
      <c r="AY46" s="297" t="str">
        <f>IF(AP46&lt;&gt;"",VLOOKUP(AP46,C4:I52,5,FALSE),"")</f>
        <v/>
      </c>
      <c r="AZ46" s="297" t="str">
        <f>IF(AP46&lt;&gt;"",VLOOKUP(AP46,C4:K52,9,FALSE),"")</f>
        <v/>
      </c>
      <c r="BA46" s="297" t="str">
        <f t="shared" si="73"/>
        <v/>
      </c>
      <c r="BB46" s="297" t="str">
        <f>IF(AP46&lt;&gt;"",RANK(BA46,BA43:BA46),"")</f>
        <v/>
      </c>
      <c r="BC46" s="297" t="str">
        <f>IF(AP46&lt;&gt;"",SUMPRODUCT((BA43:BA47=BA46)*(AV43:AV47&gt;AV46)),"")</f>
        <v/>
      </c>
      <c r="BD46" s="297" t="str">
        <f>IF(AP46&lt;&gt;"",SUMPRODUCT((BA43:BA47=BA46)*(AV43:AV47=AV46)*(AT43:AT47&gt;AT46)),"")</f>
        <v/>
      </c>
      <c r="BE46" s="297" t="str">
        <f>IF(AP46&lt;&gt;"",SUMPRODUCT((BA43:BA47=BA46)*(AV43:AV47=AV46)*(AT43:AT47=AT46)*(AX43:AX47&gt;AX46)),"")</f>
        <v/>
      </c>
      <c r="BF46" s="297" t="str">
        <f>IF(AP46&lt;&gt;"",SUMPRODUCT((BA43:BA47=BA46)*(AV43:AV47=AV46)*(AT43:AT47=AT46)*(AX43:AX47=AX46)*(AY43:AY47&gt;AY46)),"")</f>
        <v/>
      </c>
      <c r="BG46" s="297" t="str">
        <f>IF(AP46&lt;&gt;"",SUMPRODUCT((BA43:BA47=BA46)*(AV43:AV47=AV46)*(AT43:AT47=AT46)*(AX43:AX47=AX46)*(AY43:AY47=AY46)*(AZ43:AZ47&gt;AZ46)),"")</f>
        <v/>
      </c>
      <c r="BH46" s="297" t="str">
        <f>IF(AP46&lt;&gt;"",IF(BH125&lt;&gt;"",IF(AO121=3,BH125,BH125+AO121),SUM(BB46:BG46)+1),"")</f>
        <v/>
      </c>
      <c r="BI46" s="297" t="str">
        <f>IF(AP46&lt;&gt;"",INDEX(AP44:AP47,MATCH(4,BH44:BH47,0),0),"")</f>
        <v/>
      </c>
      <c r="BJ46" s="297" t="str">
        <f>IF(S44&lt;&gt;"",S44,"")</f>
        <v/>
      </c>
      <c r="BK46" s="297">
        <f>SUMPRODUCT((DA3:DA105=BJ46)*(DD3:DD105=BJ47)*(DE3:DE105="W"))+SUMPRODUCT((DA3:DA105=BJ46)*(DD3:DD105=BJ87)*(DE3:DE105="W"))+SUMPRODUCT((DA3:DA105=BJ46)*(DD3:DD105=BJ45)*(DE3:DE105="W"))+SUMPRODUCT((DA3:DA105=BJ47)*(DD3:DD105=BJ46)*(DF3:DF105="W"))+SUMPRODUCT((DA3:DA105=BJ87)*(DD3:DD105=BJ46)*(DF3:DF105="W"))+SUMPRODUCT((DA3:DA105=BJ45)*(DD3:DD105=BJ46)*(DF3:DF105="W"))</f>
        <v>0</v>
      </c>
      <c r="BL46" s="297">
        <f>SUMPRODUCT((DA3:DA105=BJ46)*(DD3:DD105=BJ47)*(DE3:DE105="D"))+SUMPRODUCT((DA3:DA105=BJ46)*(DD3:DD105=BJ87)*(DE3:DE105="D"))+SUMPRODUCT((DA3:DA105=BJ46)*(DD3:DD105=BJ45)*(DE3:DE105="D"))+SUMPRODUCT((DA3:DA105=BJ47)*(DD3:DD105=BJ46)*(DE3:DE105="D"))+SUMPRODUCT((DA3:DA105=BJ87)*(DD3:DD105=BJ46)*(DE3:DE105="D"))+SUMPRODUCT((DA3:DA105=BJ45)*(DD3:DD105=BJ46)*(DE3:DE105="D"))</f>
        <v>0</v>
      </c>
      <c r="BM46" s="297">
        <f>SUMPRODUCT((DA3:DA105=BJ46)*(DD3:DD105=BJ47)*(DE3:DE105="L"))+SUMPRODUCT((DA3:DA105=BJ46)*(DD3:DD105=BJ87)*(DE3:DE105="L"))+SUMPRODUCT((DA3:DA105=BJ46)*(DD3:DD105=BJ45)*(DE3:DE105="L"))+SUMPRODUCT((DA3:DA105=BJ47)*(DD3:DD105=BJ46)*(DF3:DF105="L"))+SUMPRODUCT((DA3:DA105=BJ87)*(DD3:DD105=BJ46)*(DF3:DF105="L"))+SUMPRODUCT((DA3:DA105=BJ45)*(DD3:DD105=BJ46)*(DF3:DF105="L"))</f>
        <v>0</v>
      </c>
      <c r="BN46" s="297">
        <f>SUMPRODUCT((DA3:DA105=BJ46)*(DD3:DD105=BJ47)*DB3:DB105)+SUMPRODUCT((DA3:DA105=BJ46)*(DD3:DD105=BJ43)*DB3:DB105)+SUMPRODUCT((DA3:DA105=BJ46)*(DD3:DD105=BJ44)*DB3:DB105)+SUMPRODUCT((DA3:DA105=BJ46)*(DD3:DD105=BJ45)*DB3:DB105)+SUMPRODUCT((DA3:DA105=BJ47)*(DD3:DD105=BJ46)*DC3:DC105)+SUMPRODUCT((DA3:DA105=BJ43)*(DD3:DD105=BJ46)*DC3:DC105)+SUMPRODUCT((DA3:DA105=BJ44)*(DD3:DD105=BJ46)*DC3:DC105)+SUMPRODUCT((DA3:DA105=BJ45)*(DD3:DD105=BJ46)*DC3:DC105)</f>
        <v>0</v>
      </c>
      <c r="BO46" s="297">
        <f>SUMPRODUCT((DA3:DA105=BJ46)*(DD3:DD105=BJ47)*DC3:DC105)+SUMPRODUCT((DA3:DA105=BJ46)*(DD3:DD105=BJ43)*DC3:DC105)+SUMPRODUCT((DA3:DA105=BJ46)*(DD3:DD105=BJ44)*DC3:DC105)+SUMPRODUCT((DA3:DA105=BJ46)*(DD3:DD105=BJ45)*DC3:DC105)+SUMPRODUCT((DA3:DA105=BJ47)*(DD3:DD105=BJ46)*DB3:DB105)+SUMPRODUCT((DA3:DA105=BJ43)*(DD3:DD105=BJ46)*DB3:DB105)+SUMPRODUCT((DA3:DA105=BJ44)*(DD3:DD105=BJ46)*DB3:DB105)+SUMPRODUCT((DA3:DA105=BJ45)*(DD3:DD105=BJ46)*DB3:DB105)</f>
        <v>0</v>
      </c>
      <c r="BP46" s="297">
        <f>BN46-BO46+1000</f>
        <v>1000</v>
      </c>
      <c r="BQ46" s="297" t="str">
        <f t="shared" si="74"/>
        <v/>
      </c>
      <c r="BR46" s="297" t="str">
        <f>IF(BJ46&lt;&gt;"",VLOOKUP(BJ46,C4:I52,7,FALSE),"")</f>
        <v/>
      </c>
      <c r="BS46" s="297" t="str">
        <f>IF(BJ46&lt;&gt;"",VLOOKUP(BJ46,C4:I52,5,FALSE),"")</f>
        <v/>
      </c>
      <c r="BT46" s="297" t="str">
        <f>IF(BJ46&lt;&gt;"",VLOOKUP(BJ46,C4:K52,9,FALSE),"")</f>
        <v/>
      </c>
      <c r="BU46" s="297" t="str">
        <f t="shared" si="75"/>
        <v/>
      </c>
      <c r="BV46" s="297" t="str">
        <f>IF(BJ46&lt;&gt;"",RANK(BU46,BU44:BU46),"")</f>
        <v/>
      </c>
      <c r="BW46" s="297" t="str">
        <f>IF(BJ46&lt;&gt;"",SUMPRODUCT((BU43:BU47=BU46)*(BP43:BP47&gt;BP46)),"")</f>
        <v/>
      </c>
      <c r="BX46" s="297" t="str">
        <f>IF(BJ46&lt;&gt;"",SUMPRODUCT((BU43:BU47=BU46)*(BP43:BP47=BP46)*(BN43:BN47&gt;BN46)),"")</f>
        <v/>
      </c>
      <c r="BY46" s="297" t="str">
        <f>IF(BJ46&lt;&gt;"",SUMPRODUCT((BU43:BU47=BU46)*(BP43:BP47=BP46)*(BN43:BN47=BN46)*(BR43:BR47&gt;BR46)),"")</f>
        <v/>
      </c>
      <c r="BZ46" s="297" t="str">
        <f>IF(BJ46&lt;&gt;"",SUMPRODUCT((BU43:BU47=BU46)*(BP43:BP47=BP46)*(BN43:BN47=BN46)*(BR43:BR47=BR46)*(BS43:BS47&gt;BS46)),"")</f>
        <v/>
      </c>
      <c r="CA46" s="297" t="str">
        <f>IF(BJ46&lt;&gt;"",SUMPRODUCT((BU43:BU47=BU46)*(BP43:BP47=BP46)*(BN43:BN47=BN46)*(BR43:BR47=BR46)*(BS43:BS47=BS46)*(BT43:BT47&gt;BT46)),"")</f>
        <v/>
      </c>
      <c r="CB46" s="297" t="str">
        <f>IF(BJ46&lt;&gt;"",SUM(BV46:CA46)+2,"")</f>
        <v/>
      </c>
      <c r="CC46" s="297" t="str">
        <f>IF(BJ46&lt;&gt;"",INDEX(BJ45:BJ47,MATCH(4,CB45:CB47,0),0),"")</f>
        <v/>
      </c>
      <c r="CD46" s="297" t="str">
        <f>IF(T43&lt;&gt;"",T43,"")</f>
        <v/>
      </c>
      <c r="CE46" s="297">
        <f>SUMPRODUCT((DA3:DA105=CD46)*(DD3:DD105=CD47)*(DE3:DE105="W"))+SUMPRODUCT((DA3:DA105=CD46)*(DD3:DD105=CD87)*(DE3:DE105="W"))+SUMPRODUCT((DA3:DA105=CD46)*(DD3:DD105=CD88)*(DE3:DE105="W"))+SUMPRODUCT((DA3:DA105=CD47)*(DD3:DD105=CD46)*(DF3:DF105="W"))+SUMPRODUCT((DA3:DA105=CD87)*(DD3:DD105=CD46)*(DF3:DF105="W"))+SUMPRODUCT((DA3:DA105=CD88)*(DD3:DD105=CD46)*(DF3:DF105="W"))</f>
        <v>0</v>
      </c>
      <c r="CF46" s="297">
        <f>SUMPRODUCT((DA3:DA105=CD46)*(DD3:DD105=CD47)*(DE3:DE105="D"))+SUMPRODUCT((DA3:DA105=CD46)*(DD3:DD105=CD87)*(DE3:DE105="D"))+SUMPRODUCT((DA3:DA105=CD46)*(DD3:DD105=CD88)*(DE3:DE105="D"))+SUMPRODUCT((DA3:DA105=CD47)*(DD3:DD105=CD46)*(DE3:DE105="D"))+SUMPRODUCT((DA3:DA105=CD87)*(DD3:DD105=CD46)*(DE3:DE105="D"))+SUMPRODUCT((DA3:DA105=CD88)*(DD3:DD105=CD46)*(DE3:DE105="D"))</f>
        <v>0</v>
      </c>
      <c r="CG46" s="297">
        <f>SUMPRODUCT((DA3:DA105=CD46)*(DD3:DD105=CD47)*(DE3:DE105="L"))+SUMPRODUCT((DA3:DA105=CD46)*(DD3:DD105=CD87)*(DE3:DE105="L"))+SUMPRODUCT((DA3:DA105=CD46)*(DD3:DD105=CD88)*(DE3:DE105="L"))+SUMPRODUCT((DA3:DA105=CD47)*(DD3:DD105=CD46)*(DF3:DF105="L"))+SUMPRODUCT((DA3:DA105=CD87)*(DD3:DD105=CD46)*(DF3:DF105="L"))+SUMPRODUCT((DA3:DA105=CD88)*(DD3:DD105=CD46)*(DF3:DF105="L"))</f>
        <v>0</v>
      </c>
      <c r="CH46" s="297">
        <f>SUMPRODUCT((DA3:DA105=CD46)*(DD3:DD105=CD47)*DB3:DB105)+SUMPRODUCT((DA3:DA105=CD46)*(DD3:DD105=CD43)*DB3:DB105)+SUMPRODUCT((DA3:DA105=CD46)*(DD3:DD105=CD44)*DB3:DB105)+SUMPRODUCT((DA3:DA105=CD46)*(DD3:DD105=CD45)*DB3:DB105)+SUMPRODUCT((DA3:DA105=CD47)*(DD3:DD105=CD46)*DC3:DC105)+SUMPRODUCT((DA3:DA105=CD43)*(DD3:DD105=CD46)*DC3:DC105)+SUMPRODUCT((DA3:DA105=CD44)*(DD3:DD105=CD46)*DC3:DC105)+SUMPRODUCT((DA3:DA105=CD45)*(DD3:DD105=CD46)*DC3:DC105)</f>
        <v>0</v>
      </c>
      <c r="CI46" s="297">
        <f>SUMPRODUCT((DA3:DA105=CD46)*(DD3:DD105=CD47)*DC3:DC105)+SUMPRODUCT((DA3:DA105=CD46)*(DD3:DD105=CD43)*DC3:DC105)+SUMPRODUCT((DA3:DA105=CD46)*(DD3:DD105=CD44)*DC3:DC105)+SUMPRODUCT((DA3:DA105=CD46)*(DD3:DD105=CD45)*DC3:DC105)+SUMPRODUCT((DA3:DA105=CD47)*(DD3:DD105=CD46)*DB3:DB105)+SUMPRODUCT((DA3:DA105=CD43)*(DD3:DD105=CD46)*DB3:DB105)+SUMPRODUCT((DA3:DA105=CD44)*(DD3:DD105=CD46)*DB3:DB105)+SUMPRODUCT((DA3:DA105=CD45)*(DD3:DD105=CD46)*DB3:DB105)</f>
        <v>0</v>
      </c>
      <c r="CJ46" s="297">
        <f>CH46-CI46+1000</f>
        <v>1000</v>
      </c>
      <c r="CK46" s="297" t="str">
        <f t="shared" ref="CK46" si="76">IF(CD46&lt;&gt;"",CE46*3+CF46*1,"")</f>
        <v/>
      </c>
      <c r="CL46" s="297" t="str">
        <f>IF(CD46&lt;&gt;"",VLOOKUP(CD46,C4:I52,7,FALSE),"")</f>
        <v/>
      </c>
      <c r="CM46" s="297" t="str">
        <f>IF(CD46&lt;&gt;"",VLOOKUP(CD46,C4:I52,5,FALSE),"")</f>
        <v/>
      </c>
      <c r="CN46" s="297" t="str">
        <f>IF(CD46&lt;&gt;"",VLOOKUP(CD46,C4:K52,9,FALSE),"")</f>
        <v/>
      </c>
      <c r="CO46" s="297" t="str">
        <f t="shared" ref="CO46" si="77">CK46</f>
        <v/>
      </c>
      <c r="CP46" s="297" t="str">
        <f>IF(CD46&lt;&gt;"",RANK(CO46,AG43:AG47),"")</f>
        <v/>
      </c>
      <c r="CQ46" s="297" t="str">
        <f>IF(CD46&lt;&gt;"",SUMPRODUCT((CO43:CO47=CO46)*(CJ43:CJ47&gt;CJ46)),"")</f>
        <v/>
      </c>
      <c r="CR46" s="297" t="str">
        <f>IF(CD46&lt;&gt;"",SUMPRODUCT((CO43:CO47=CO46)*(CJ43:CJ47=CJ46)*(CH43:CH47&gt;CH46)),"")</f>
        <v/>
      </c>
      <c r="CS46" s="297" t="str">
        <f>IF(CD46&lt;&gt;"",SUMPRODUCT((CO43:CO47=CO46)*(CJ43:CJ47=CJ46)*(CH43:CH47=CH46)*(CL43:CL47&gt;CL46)),"")</f>
        <v/>
      </c>
      <c r="CT46" s="297" t="str">
        <f>IF(CD46&lt;&gt;"",SUMPRODUCT((CO43:CO47=CO46)*(CJ43:CJ47=CJ46)*(CH43:CH47=CH46)*(CL43:CL47=CL46)*(CM43:CM47&gt;CM46)),"")</f>
        <v/>
      </c>
      <c r="CU46" s="297" t="str">
        <f>IF(CD46&lt;&gt;"",SUMPRODUCT((CO43:CO47=CO46)*(CJ43:CJ47=CJ46)*(CH43:CH47=CH46)*(CL43:CL47=CL46)*(CM43:CM47=CM46)*(CN43:CN47&gt;CN46)),"")</f>
        <v/>
      </c>
      <c r="CV46" s="297" t="str">
        <f>IF(CD46&lt;&gt;"",SUM(CP46:CU46)+3,"")</f>
        <v/>
      </c>
      <c r="CW46" s="297" t="str">
        <f>IF(CD46&lt;&gt;"",IF(CV46=4,CD46,CD47),"")</f>
        <v/>
      </c>
      <c r="CX46" s="297" t="str">
        <f>IF(CW46&lt;&gt;"",CW46,IF(CC46&lt;&gt;"",CC46,IF(BI46&lt;&gt;"",BI46,IF(AO46&lt;&gt;"",AO46,O46))))</f>
        <v>New Zealand</v>
      </c>
      <c r="CY46" s="297">
        <v>4</v>
      </c>
      <c r="DA46" s="300" t="str">
        <f>Matches!F51</f>
        <v>Jordan</v>
      </c>
      <c r="DB46" s="300">
        <f>IF(DA2&lt;&gt;"",IF(AND(Matches!H51&lt;&gt;"",Matches!I51&lt;&gt;""),Matches!H51,0),"")</f>
        <v>0</v>
      </c>
      <c r="DC46" s="300">
        <f>IF(DA2&lt;&gt;"",IF(AND(Matches!H51&lt;&gt;"",Matches!I51&lt;&gt;""),Matches!I51,0),"")</f>
        <v>0</v>
      </c>
      <c r="DD46" s="300" t="str">
        <f>Matches!K51</f>
        <v>Algeria</v>
      </c>
      <c r="DE46" s="300" t="str">
        <f>IF(AND(Matches!H51&lt;&gt;"",Matches!I51&lt;&gt;""),IF(DB46&gt;DC46,"W",IF(DB46=DC46,"D","L")),"")</f>
        <v/>
      </c>
      <c r="DF46" s="300" t="str">
        <f t="shared" si="0"/>
        <v/>
      </c>
      <c r="HH46" s="300"/>
      <c r="HI46" s="300"/>
      <c r="HJ46" s="300"/>
      <c r="HK46" s="300"/>
      <c r="HL46" s="300"/>
      <c r="HM46" s="300"/>
      <c r="LO46" s="300"/>
      <c r="LP46" s="300"/>
      <c r="LQ46" s="300"/>
      <c r="LR46" s="300"/>
      <c r="LS46" s="300"/>
      <c r="LT46" s="300"/>
      <c r="PV46" s="300"/>
      <c r="PW46" s="300"/>
      <c r="PX46" s="300"/>
      <c r="PY46" s="300"/>
      <c r="PZ46" s="300"/>
      <c r="QA46" s="300"/>
      <c r="UC46" s="300"/>
      <c r="UD46" s="300"/>
      <c r="UE46" s="300"/>
      <c r="UF46" s="300"/>
      <c r="UG46" s="300"/>
      <c r="UH46" s="300"/>
      <c r="YJ46" s="300"/>
      <c r="YK46" s="300"/>
      <c r="YL46" s="300"/>
      <c r="YM46" s="300"/>
      <c r="YN46" s="300"/>
      <c r="YO46" s="300"/>
      <c r="ACQ46" s="300"/>
      <c r="ACR46" s="300"/>
      <c r="ACS46" s="300"/>
      <c r="ACT46" s="300"/>
      <c r="ACU46" s="300"/>
      <c r="ACV46" s="300"/>
      <c r="AGX46" s="300"/>
      <c r="AGY46" s="300"/>
      <c r="AGZ46" s="300"/>
      <c r="AHA46" s="300"/>
      <c r="AHB46" s="300"/>
      <c r="AHC46" s="300"/>
      <c r="ALE46" s="300"/>
      <c r="ALF46" s="300"/>
      <c r="ALG46" s="300"/>
      <c r="ALH46" s="300"/>
      <c r="ALI46" s="300"/>
      <c r="ALJ46" s="300"/>
      <c r="APL46" s="300"/>
      <c r="APM46" s="300"/>
      <c r="APN46" s="300"/>
      <c r="APO46" s="300"/>
      <c r="APP46" s="300"/>
      <c r="APQ46" s="300"/>
      <c r="ATS46" s="300"/>
      <c r="ATT46" s="300"/>
      <c r="ATU46" s="300"/>
      <c r="ATV46" s="300"/>
      <c r="ATW46" s="300"/>
      <c r="ATX46" s="300"/>
      <c r="AXZ46" s="300"/>
      <c r="AYA46" s="300"/>
      <c r="AYB46" s="300"/>
      <c r="AYC46" s="300"/>
      <c r="AYD46" s="300"/>
      <c r="AYE46" s="300"/>
      <c r="BCG46" s="300"/>
      <c r="BCH46" s="300"/>
      <c r="BCI46" s="300"/>
      <c r="BCJ46" s="300"/>
      <c r="BCK46" s="300"/>
      <c r="BCL46" s="300"/>
      <c r="BGN46" s="300"/>
      <c r="BGO46" s="300"/>
      <c r="BGP46" s="300"/>
      <c r="BGQ46" s="300"/>
      <c r="BGR46" s="300"/>
      <c r="BGS46" s="300"/>
      <c r="BKU46" s="300"/>
      <c r="BKV46" s="300"/>
      <c r="BKW46" s="300"/>
      <c r="BKX46" s="300"/>
      <c r="BKY46" s="300"/>
      <c r="BKZ46" s="300"/>
      <c r="BPB46" s="300"/>
      <c r="BPC46" s="300"/>
      <c r="BPD46" s="300"/>
      <c r="BPE46" s="300"/>
      <c r="BPF46" s="300"/>
      <c r="BPG46" s="300"/>
      <c r="BTI46" s="300"/>
      <c r="BTJ46" s="300"/>
      <c r="BTK46" s="300"/>
      <c r="BTL46" s="300"/>
      <c r="BTM46" s="300"/>
      <c r="BTN46" s="300"/>
      <c r="BXP46" s="300"/>
      <c r="BXQ46" s="300"/>
      <c r="BXR46" s="300"/>
      <c r="BXS46" s="300"/>
      <c r="BXT46" s="300"/>
      <c r="BXU46" s="300"/>
      <c r="CBW46" s="300"/>
      <c r="CBX46" s="300"/>
      <c r="CBY46" s="300"/>
      <c r="CBZ46" s="300"/>
      <c r="CCA46" s="300"/>
      <c r="CCB46" s="300"/>
      <c r="CGD46" s="300"/>
      <c r="CGE46" s="300"/>
      <c r="CGF46" s="300"/>
      <c r="CGG46" s="300"/>
      <c r="CGH46" s="300"/>
      <c r="CGI46" s="300"/>
      <c r="CKK46" s="300"/>
      <c r="CKL46" s="300"/>
      <c r="CKM46" s="300"/>
      <c r="CKN46" s="300"/>
      <c r="CKO46" s="300"/>
      <c r="CKP46" s="300"/>
      <c r="COR46" s="300"/>
      <c r="COS46" s="300"/>
      <c r="COT46" s="300"/>
      <c r="COU46" s="300"/>
      <c r="COV46" s="300"/>
      <c r="COW46" s="300"/>
      <c r="CSY46" s="300"/>
      <c r="CSZ46" s="300"/>
      <c r="CTA46" s="300"/>
      <c r="CTB46" s="300"/>
      <c r="CTC46" s="300"/>
      <c r="CTD46" s="300"/>
      <c r="CXF46" s="300"/>
      <c r="CXG46" s="300"/>
      <c r="CXH46" s="300"/>
      <c r="CXI46" s="300"/>
      <c r="CXJ46" s="300"/>
      <c r="CXK46" s="300"/>
      <c r="DBM46" s="300"/>
      <c r="DBN46" s="300"/>
      <c r="DBO46" s="300"/>
      <c r="DBP46" s="300"/>
      <c r="DBQ46" s="300"/>
      <c r="DBR46" s="300"/>
      <c r="DFT46" s="300"/>
      <c r="DFU46" s="300"/>
      <c r="DFV46" s="300"/>
      <c r="DFW46" s="300"/>
      <c r="DFX46" s="300"/>
      <c r="DFY46" s="300"/>
      <c r="DKA46" s="300"/>
      <c r="DKB46" s="300"/>
      <c r="DKC46" s="300"/>
      <c r="DKD46" s="300"/>
      <c r="DKE46" s="300"/>
      <c r="DKF46" s="300"/>
      <c r="DOH46" s="300"/>
      <c r="DOI46" s="300"/>
      <c r="DOJ46" s="300"/>
      <c r="DOK46" s="300"/>
      <c r="DOL46" s="300"/>
      <c r="DOM46" s="300"/>
      <c r="DSO46" s="300"/>
      <c r="DSP46" s="300"/>
      <c r="DSQ46" s="300"/>
      <c r="DSR46" s="300"/>
      <c r="DSS46" s="300"/>
      <c r="DST46" s="300"/>
      <c r="DWV46" s="300"/>
      <c r="DWW46" s="300"/>
      <c r="DWX46" s="300"/>
      <c r="DWY46" s="300"/>
      <c r="DWZ46" s="300"/>
      <c r="DXA46" s="300"/>
      <c r="EBC46" s="300"/>
      <c r="EBD46" s="300"/>
      <c r="EBE46" s="300"/>
      <c r="EBF46" s="300"/>
      <c r="EBG46" s="300"/>
      <c r="EBH46" s="300"/>
      <c r="EFJ46" s="300"/>
      <c r="EFK46" s="300"/>
      <c r="EFL46" s="300"/>
      <c r="EFM46" s="300"/>
      <c r="EFN46" s="300"/>
      <c r="EFO46" s="300"/>
      <c r="EJQ46" s="300"/>
      <c r="EJR46" s="300"/>
      <c r="EJS46" s="300"/>
      <c r="EJT46" s="300"/>
      <c r="EJU46" s="300"/>
      <c r="EJV46" s="300"/>
      <c r="ENX46" s="300"/>
      <c r="ENY46" s="300"/>
      <c r="ENZ46" s="300"/>
      <c r="EOA46" s="300"/>
      <c r="EOB46" s="300"/>
      <c r="EOC46" s="300"/>
      <c r="ESE46" s="300"/>
      <c r="ESF46" s="300"/>
      <c r="ESG46" s="300"/>
      <c r="ESH46" s="300"/>
      <c r="ESI46" s="300"/>
      <c r="ESJ46" s="300"/>
      <c r="EWL46" s="300"/>
      <c r="EWM46" s="300"/>
      <c r="EWN46" s="300"/>
      <c r="EWO46" s="300"/>
      <c r="EWP46" s="300"/>
      <c r="EWQ46" s="300"/>
      <c r="FAS46" s="300"/>
      <c r="FAT46" s="300"/>
      <c r="FAU46" s="300"/>
      <c r="FAV46" s="300"/>
      <c r="FAW46" s="300"/>
      <c r="FAX46" s="300"/>
      <c r="FEZ46" s="300"/>
      <c r="FFA46" s="300"/>
      <c r="FFB46" s="300"/>
      <c r="FFC46" s="300"/>
      <c r="FFD46" s="300"/>
      <c r="FFE46" s="300"/>
      <c r="FJG46" s="300"/>
      <c r="FJH46" s="300"/>
      <c r="FJI46" s="300"/>
      <c r="FJJ46" s="300"/>
      <c r="FJK46" s="300"/>
      <c r="FJL46" s="300"/>
      <c r="FNN46" s="300"/>
      <c r="FNO46" s="300"/>
      <c r="FNP46" s="300"/>
      <c r="FNQ46" s="300"/>
      <c r="FNR46" s="300"/>
      <c r="FNS46" s="300"/>
      <c r="FRU46" s="300"/>
      <c r="FRV46" s="300"/>
      <c r="FRW46" s="300"/>
      <c r="FRX46" s="300"/>
      <c r="FRY46" s="300"/>
      <c r="FRZ46" s="300"/>
      <c r="FWB46" s="300"/>
      <c r="FWC46" s="300"/>
      <c r="FWD46" s="300"/>
      <c r="FWE46" s="300"/>
      <c r="FWF46" s="300"/>
      <c r="FWG46" s="300"/>
      <c r="GAI46" s="300"/>
      <c r="GAJ46" s="300"/>
      <c r="GAK46" s="300"/>
      <c r="GAL46" s="300"/>
      <c r="GAM46" s="300"/>
      <c r="GAN46" s="300"/>
      <c r="GEP46" s="300"/>
      <c r="GEQ46" s="300"/>
      <c r="GER46" s="300"/>
      <c r="GES46" s="300"/>
      <c r="GET46" s="300"/>
      <c r="GEU46" s="300"/>
      <c r="GIW46" s="300"/>
      <c r="GIX46" s="300"/>
      <c r="GIY46" s="300"/>
      <c r="GIZ46" s="300"/>
      <c r="GJA46" s="300"/>
      <c r="GJB46" s="300"/>
      <c r="GND46" s="300"/>
      <c r="GNE46" s="300"/>
      <c r="GNF46" s="300"/>
      <c r="GNG46" s="300"/>
      <c r="GNH46" s="300"/>
      <c r="GNI46" s="300"/>
      <c r="GRK46" s="300"/>
      <c r="GRL46" s="300"/>
      <c r="GRM46" s="300"/>
      <c r="GRN46" s="300"/>
      <c r="GRO46" s="300"/>
      <c r="GRP46" s="300"/>
      <c r="GVR46" s="300"/>
      <c r="GVS46" s="300"/>
      <c r="GVT46" s="300"/>
      <c r="GVU46" s="300"/>
      <c r="GVV46" s="300"/>
      <c r="GVW46" s="300"/>
      <c r="GZY46" s="300"/>
      <c r="GZZ46" s="300"/>
      <c r="HAA46" s="300"/>
      <c r="HAB46" s="300"/>
      <c r="HAC46" s="300"/>
      <c r="HAD46" s="300"/>
      <c r="HEF46" s="300"/>
      <c r="HEG46" s="300"/>
      <c r="HEH46" s="300"/>
      <c r="HEI46" s="300"/>
      <c r="HEJ46" s="300"/>
      <c r="HEK46" s="300"/>
      <c r="HIM46" s="300"/>
      <c r="HIN46" s="300"/>
      <c r="HIO46" s="300"/>
      <c r="HIP46" s="300"/>
      <c r="HIQ46" s="300"/>
      <c r="HIR46" s="300"/>
      <c r="HMT46" s="300"/>
      <c r="HMU46" s="300"/>
      <c r="HMV46" s="300"/>
      <c r="HMW46" s="300"/>
      <c r="HMX46" s="300"/>
      <c r="HMY46" s="300"/>
      <c r="HRA46" s="300"/>
      <c r="HRB46" s="300"/>
      <c r="HRC46" s="300"/>
      <c r="HRD46" s="300"/>
      <c r="HRE46" s="300"/>
      <c r="HRF46" s="300"/>
      <c r="HVH46" s="300"/>
      <c r="HVI46" s="300"/>
      <c r="HVJ46" s="300"/>
      <c r="HVK46" s="300"/>
      <c r="HVL46" s="300"/>
      <c r="HVM46" s="300"/>
      <c r="HZO46" s="300"/>
      <c r="HZP46" s="300"/>
      <c r="HZQ46" s="300"/>
      <c r="HZR46" s="300"/>
      <c r="HZS46" s="300"/>
      <c r="HZT46" s="300"/>
      <c r="IDV46" s="300"/>
      <c r="IDW46" s="300"/>
      <c r="IDX46" s="300"/>
      <c r="IDY46" s="300"/>
      <c r="IDZ46" s="300"/>
      <c r="IEA46" s="300"/>
      <c r="IIC46" s="300"/>
      <c r="IID46" s="300"/>
      <c r="IIE46" s="300"/>
      <c r="IIF46" s="300"/>
      <c r="IIG46" s="300"/>
      <c r="IIH46" s="300"/>
      <c r="IMJ46" s="300"/>
      <c r="IMK46" s="300"/>
      <c r="IML46" s="300"/>
      <c r="IMM46" s="300"/>
      <c r="IMN46" s="300"/>
      <c r="IMO46" s="300"/>
      <c r="IQQ46" s="300"/>
      <c r="IQR46" s="300"/>
      <c r="IQS46" s="300"/>
      <c r="IQT46" s="300"/>
      <c r="IQU46" s="300"/>
      <c r="IQV46" s="300"/>
      <c r="IUX46" s="300"/>
      <c r="IUY46" s="300"/>
      <c r="IUZ46" s="300"/>
      <c r="IVA46" s="300"/>
      <c r="IVB46" s="300"/>
      <c r="IVC46" s="300"/>
      <c r="IZE46" s="300"/>
      <c r="IZF46" s="300"/>
      <c r="IZG46" s="300"/>
      <c r="IZH46" s="300"/>
      <c r="IZI46" s="300"/>
      <c r="IZJ46" s="300"/>
      <c r="JDL46" s="300"/>
      <c r="JDM46" s="300"/>
      <c r="JDN46" s="300"/>
      <c r="JDO46" s="300"/>
      <c r="JDP46" s="300"/>
      <c r="JDQ46" s="300"/>
      <c r="JHS46" s="300"/>
      <c r="JHT46" s="300"/>
      <c r="JHU46" s="300"/>
      <c r="JHV46" s="300"/>
      <c r="JHW46" s="300"/>
      <c r="JHX46" s="300"/>
      <c r="JLZ46" s="300"/>
      <c r="JMA46" s="300"/>
      <c r="JMB46" s="300"/>
      <c r="JMC46" s="300"/>
      <c r="JMD46" s="300"/>
      <c r="JME46" s="300"/>
      <c r="JQG46" s="300"/>
      <c r="JQH46" s="300"/>
      <c r="JQI46" s="300"/>
      <c r="JQJ46" s="300"/>
      <c r="JQK46" s="300"/>
      <c r="JQL46" s="300"/>
      <c r="JUN46" s="300"/>
      <c r="JUO46" s="300"/>
      <c r="JUP46" s="300"/>
      <c r="JUQ46" s="300"/>
      <c r="JUR46" s="300"/>
      <c r="JUS46" s="300"/>
      <c r="JYU46" s="300"/>
      <c r="JYV46" s="300"/>
      <c r="JYW46" s="300"/>
      <c r="JYX46" s="300"/>
      <c r="JYY46" s="300"/>
      <c r="JYZ46" s="300"/>
      <c r="KDB46" s="300"/>
      <c r="KDC46" s="300"/>
      <c r="KDD46" s="300"/>
      <c r="KDE46" s="300"/>
      <c r="KDF46" s="300"/>
      <c r="KDG46" s="300"/>
      <c r="KHI46" s="300"/>
      <c r="KHJ46" s="300"/>
      <c r="KHK46" s="300"/>
      <c r="KHL46" s="300"/>
      <c r="KHM46" s="300"/>
      <c r="KHN46" s="300"/>
      <c r="KLP46" s="300"/>
      <c r="KLQ46" s="300"/>
      <c r="KLR46" s="300"/>
      <c r="KLS46" s="300"/>
      <c r="KLT46" s="300"/>
      <c r="KLU46" s="300"/>
      <c r="KPW46" s="300"/>
      <c r="KPX46" s="300"/>
      <c r="KPY46" s="300"/>
      <c r="KPZ46" s="300"/>
      <c r="KQA46" s="300"/>
      <c r="KQB46" s="300"/>
      <c r="KUD46" s="300"/>
      <c r="KUE46" s="300"/>
      <c r="KUF46" s="300"/>
      <c r="KUG46" s="300"/>
      <c r="KUH46" s="300"/>
      <c r="KUI46" s="300"/>
      <c r="KYK46" s="300"/>
      <c r="KYL46" s="300"/>
      <c r="KYM46" s="300"/>
      <c r="KYN46" s="300"/>
      <c r="KYO46" s="300"/>
      <c r="KYP46" s="300"/>
      <c r="LCR46" s="300"/>
      <c r="LCS46" s="300"/>
      <c r="LCT46" s="300"/>
      <c r="LCU46" s="300"/>
      <c r="LCV46" s="300"/>
      <c r="LCW46" s="300"/>
      <c r="LGY46" s="300"/>
      <c r="LGZ46" s="300"/>
      <c r="LHA46" s="300"/>
      <c r="LHB46" s="300"/>
      <c r="LHC46" s="300"/>
      <c r="LHD46" s="300"/>
      <c r="LLF46" s="300"/>
      <c r="LLG46" s="300"/>
      <c r="LLH46" s="300"/>
      <c r="LLI46" s="300"/>
      <c r="LLJ46" s="300"/>
      <c r="LLK46" s="300"/>
      <c r="LPM46" s="300"/>
      <c r="LPN46" s="300"/>
      <c r="LPO46" s="300"/>
      <c r="LPP46" s="300"/>
      <c r="LPQ46" s="300"/>
      <c r="LPR46" s="300"/>
      <c r="LTT46" s="300"/>
      <c r="LTU46" s="300"/>
      <c r="LTV46" s="300"/>
      <c r="LTW46" s="300"/>
      <c r="LTX46" s="300"/>
      <c r="LTY46" s="300"/>
      <c r="LYA46" s="300"/>
      <c r="LYB46" s="300"/>
      <c r="LYC46" s="300"/>
      <c r="LYD46" s="300"/>
      <c r="LYE46" s="300"/>
      <c r="LYF46" s="300"/>
      <c r="MCH46" s="300"/>
      <c r="MCI46" s="300"/>
      <c r="MCJ46" s="300"/>
      <c r="MCK46" s="300"/>
      <c r="MCL46" s="300"/>
      <c r="MCM46" s="300"/>
      <c r="MGO46" s="300"/>
      <c r="MGP46" s="300"/>
      <c r="MGQ46" s="300"/>
      <c r="MGR46" s="300"/>
      <c r="MGS46" s="300"/>
      <c r="MGT46" s="300"/>
      <c r="MKV46" s="300"/>
      <c r="MKW46" s="300"/>
      <c r="MKX46" s="300"/>
      <c r="MKY46" s="300"/>
      <c r="MKZ46" s="300"/>
      <c r="MLA46" s="300"/>
      <c r="MPC46" s="300"/>
      <c r="MPD46" s="300"/>
      <c r="MPE46" s="300"/>
      <c r="MPF46" s="300"/>
      <c r="MPG46" s="300"/>
      <c r="MPH46" s="300"/>
      <c r="MTJ46" s="300"/>
      <c r="MTK46" s="300"/>
      <c r="MTL46" s="300"/>
      <c r="MTM46" s="300"/>
      <c r="MTN46" s="300"/>
      <c r="MTO46" s="300"/>
      <c r="MXQ46" s="300"/>
      <c r="MXR46" s="300"/>
      <c r="MXS46" s="300"/>
      <c r="MXT46" s="300"/>
      <c r="MXU46" s="300"/>
      <c r="MXV46" s="300"/>
      <c r="NBX46" s="300"/>
      <c r="NBY46" s="300"/>
      <c r="NBZ46" s="300"/>
      <c r="NCA46" s="300"/>
      <c r="NCB46" s="300"/>
      <c r="NCC46" s="300"/>
      <c r="NGE46" s="300"/>
      <c r="NGF46" s="300"/>
      <c r="NGG46" s="300"/>
      <c r="NGH46" s="300"/>
      <c r="NGI46" s="300"/>
      <c r="NGJ46" s="300"/>
      <c r="NKL46" s="300"/>
      <c r="NKM46" s="300"/>
      <c r="NKN46" s="300"/>
      <c r="NKO46" s="300"/>
      <c r="NKP46" s="300"/>
      <c r="NKQ46" s="300"/>
      <c r="NOS46" s="300"/>
      <c r="NOT46" s="300"/>
      <c r="NOU46" s="300"/>
      <c r="NOV46" s="300"/>
      <c r="NOW46" s="300"/>
      <c r="NOX46" s="300"/>
      <c r="NSZ46" s="300"/>
      <c r="NTA46" s="300"/>
      <c r="NTB46" s="300"/>
      <c r="NTC46" s="300"/>
      <c r="NTD46" s="300"/>
      <c r="NTE46" s="300"/>
      <c r="NXG46" s="300"/>
      <c r="NXH46" s="300"/>
      <c r="NXI46" s="300"/>
      <c r="NXJ46" s="300"/>
      <c r="NXK46" s="300"/>
      <c r="NXL46" s="300"/>
      <c r="OBN46" s="300"/>
      <c r="OBO46" s="300"/>
      <c r="OBP46" s="300"/>
      <c r="OBQ46" s="300"/>
      <c r="OBR46" s="300"/>
      <c r="OBS46" s="300"/>
      <c r="OFU46" s="300"/>
      <c r="OFV46" s="300"/>
      <c r="OFW46" s="300"/>
      <c r="OFX46" s="300"/>
      <c r="OFY46" s="300"/>
      <c r="OFZ46" s="300"/>
      <c r="OKB46" s="300"/>
      <c r="OKC46" s="300"/>
      <c r="OKD46" s="300"/>
      <c r="OKE46" s="300"/>
      <c r="OKF46" s="300"/>
      <c r="OKG46" s="300"/>
      <c r="OOI46" s="300"/>
      <c r="OOJ46" s="300"/>
      <c r="OOK46" s="300"/>
      <c r="OOL46" s="300"/>
      <c r="OOM46" s="300"/>
      <c r="OON46" s="300"/>
      <c r="OSP46" s="300"/>
      <c r="OSQ46" s="300"/>
      <c r="OSR46" s="300"/>
      <c r="OSS46" s="300"/>
      <c r="OST46" s="300"/>
      <c r="OSU46" s="300"/>
      <c r="OWW46" s="300"/>
      <c r="OWX46" s="300"/>
      <c r="OWY46" s="300"/>
      <c r="OWZ46" s="300"/>
      <c r="OXA46" s="300"/>
      <c r="OXB46" s="300"/>
      <c r="PBD46" s="300"/>
      <c r="PBE46" s="300"/>
      <c r="PBF46" s="300"/>
      <c r="PBG46" s="300"/>
      <c r="PBH46" s="300"/>
      <c r="PBI46" s="300"/>
      <c r="PFK46" s="300"/>
      <c r="PFL46" s="300"/>
      <c r="PFM46" s="300"/>
      <c r="PFN46" s="300"/>
      <c r="PFO46" s="300"/>
      <c r="PFP46" s="300"/>
      <c r="PJR46" s="300"/>
      <c r="PJS46" s="300"/>
      <c r="PJT46" s="300"/>
      <c r="PJU46" s="300"/>
      <c r="PJV46" s="300"/>
      <c r="PJW46" s="300"/>
      <c r="PNY46" s="300"/>
      <c r="PNZ46" s="300"/>
      <c r="POA46" s="300"/>
      <c r="POB46" s="300"/>
      <c r="POC46" s="300"/>
      <c r="POD46" s="300"/>
      <c r="PSF46" s="300"/>
      <c r="PSG46" s="300"/>
      <c r="PSH46" s="300"/>
      <c r="PSI46" s="300"/>
      <c r="PSJ46" s="300"/>
      <c r="PSK46" s="300"/>
    </row>
    <row r="47" spans="1:998 1104:1997 2103:2996 3102:3995 4101:5105 5211:6104 6210:7103 7209:8102 8208:9212 9318:10211 10317:11210 11316:11321" x14ac:dyDescent="0.25">
      <c r="DA47" s="300" t="str">
        <f>Matches!F52</f>
        <v>England</v>
      </c>
      <c r="DB47" s="300">
        <f>IF(DA2&lt;&gt;"",IF(AND(Matches!H52&lt;&gt;"",Matches!I52&lt;&gt;""),Matches!H52,0),"")</f>
        <v>0</v>
      </c>
      <c r="DC47" s="300">
        <f>IF(DA2&lt;&gt;"",IF(AND(Matches!H52&lt;&gt;"",Matches!I52&lt;&gt;""),Matches!I52,0),"")</f>
        <v>0</v>
      </c>
      <c r="DD47" s="300" t="str">
        <f>Matches!K52</f>
        <v>Ghana</v>
      </c>
      <c r="DE47" s="300" t="str">
        <f>IF(AND(Matches!H52&lt;&gt;"",Matches!I52&lt;&gt;""),IF(DB47&gt;DC47,"W",IF(DB47=DC47,"D","L")),"")</f>
        <v/>
      </c>
      <c r="DF47" s="300" t="str">
        <f t="shared" si="0"/>
        <v/>
      </c>
      <c r="HH47" s="300"/>
      <c r="HI47" s="300"/>
      <c r="HJ47" s="300"/>
      <c r="HK47" s="300"/>
      <c r="HL47" s="300"/>
      <c r="HM47" s="300"/>
      <c r="LO47" s="300"/>
      <c r="LP47" s="300"/>
      <c r="LQ47" s="300"/>
      <c r="LR47" s="300"/>
      <c r="LS47" s="300"/>
      <c r="LT47" s="300"/>
      <c r="PV47" s="300"/>
      <c r="PW47" s="300"/>
      <c r="PX47" s="300"/>
      <c r="PY47" s="300"/>
      <c r="PZ47" s="300"/>
      <c r="QA47" s="300"/>
      <c r="UC47" s="300"/>
      <c r="UD47" s="300"/>
      <c r="UE47" s="300"/>
      <c r="UF47" s="300"/>
      <c r="UG47" s="300"/>
      <c r="UH47" s="300"/>
      <c r="YJ47" s="300"/>
      <c r="YK47" s="300"/>
      <c r="YL47" s="300"/>
      <c r="YM47" s="300"/>
      <c r="YN47" s="300"/>
      <c r="YO47" s="300"/>
      <c r="ACQ47" s="300"/>
      <c r="ACR47" s="300"/>
      <c r="ACS47" s="300"/>
      <c r="ACT47" s="300"/>
      <c r="ACU47" s="300"/>
      <c r="ACV47" s="300"/>
      <c r="AGX47" s="300"/>
      <c r="AGY47" s="300"/>
      <c r="AGZ47" s="300"/>
      <c r="AHA47" s="300"/>
      <c r="AHB47" s="300"/>
      <c r="AHC47" s="300"/>
      <c r="ALE47" s="300"/>
      <c r="ALF47" s="300"/>
      <c r="ALG47" s="300"/>
      <c r="ALH47" s="300"/>
      <c r="ALI47" s="300"/>
      <c r="ALJ47" s="300"/>
      <c r="APL47" s="300"/>
      <c r="APM47" s="300"/>
      <c r="APN47" s="300"/>
      <c r="APO47" s="300"/>
      <c r="APP47" s="300"/>
      <c r="APQ47" s="300"/>
      <c r="ATS47" s="300"/>
      <c r="ATT47" s="300"/>
      <c r="ATU47" s="300"/>
      <c r="ATV47" s="300"/>
      <c r="ATW47" s="300"/>
      <c r="ATX47" s="300"/>
      <c r="AXZ47" s="300"/>
      <c r="AYA47" s="300"/>
      <c r="AYB47" s="300"/>
      <c r="AYC47" s="300"/>
      <c r="AYD47" s="300"/>
      <c r="AYE47" s="300"/>
      <c r="BCG47" s="300"/>
      <c r="BCH47" s="300"/>
      <c r="BCI47" s="300"/>
      <c r="BCJ47" s="300"/>
      <c r="BCK47" s="300"/>
      <c r="BCL47" s="300"/>
      <c r="BGN47" s="300"/>
      <c r="BGO47" s="300"/>
      <c r="BGP47" s="300"/>
      <c r="BGQ47" s="300"/>
      <c r="BGR47" s="300"/>
      <c r="BGS47" s="300"/>
      <c r="BKU47" s="300"/>
      <c r="BKV47" s="300"/>
      <c r="BKW47" s="300"/>
      <c r="BKX47" s="300"/>
      <c r="BKY47" s="300"/>
      <c r="BKZ47" s="300"/>
      <c r="BPB47" s="300"/>
      <c r="BPC47" s="300"/>
      <c r="BPD47" s="300"/>
      <c r="BPE47" s="300"/>
      <c r="BPF47" s="300"/>
      <c r="BPG47" s="300"/>
      <c r="BTI47" s="300"/>
      <c r="BTJ47" s="300"/>
      <c r="BTK47" s="300"/>
      <c r="BTL47" s="300"/>
      <c r="BTM47" s="300"/>
      <c r="BTN47" s="300"/>
      <c r="BXP47" s="300"/>
      <c r="BXQ47" s="300"/>
      <c r="BXR47" s="300"/>
      <c r="BXS47" s="300"/>
      <c r="BXT47" s="300"/>
      <c r="BXU47" s="300"/>
      <c r="CBW47" s="300"/>
      <c r="CBX47" s="300"/>
      <c r="CBY47" s="300"/>
      <c r="CBZ47" s="300"/>
      <c r="CCA47" s="300"/>
      <c r="CCB47" s="300"/>
      <c r="CGD47" s="300"/>
      <c r="CGE47" s="300"/>
      <c r="CGF47" s="300"/>
      <c r="CGG47" s="300"/>
      <c r="CGH47" s="300"/>
      <c r="CGI47" s="300"/>
      <c r="CKK47" s="300"/>
      <c r="CKL47" s="300"/>
      <c r="CKM47" s="300"/>
      <c r="CKN47" s="300"/>
      <c r="CKO47" s="300"/>
      <c r="CKP47" s="300"/>
      <c r="COR47" s="300"/>
      <c r="COS47" s="300"/>
      <c r="COT47" s="300"/>
      <c r="COU47" s="300"/>
      <c r="COV47" s="300"/>
      <c r="COW47" s="300"/>
      <c r="CSY47" s="300"/>
      <c r="CSZ47" s="300"/>
      <c r="CTA47" s="300"/>
      <c r="CTB47" s="300"/>
      <c r="CTC47" s="300"/>
      <c r="CTD47" s="300"/>
      <c r="CXF47" s="300"/>
      <c r="CXG47" s="300"/>
      <c r="CXH47" s="300"/>
      <c r="CXI47" s="300"/>
      <c r="CXJ47" s="300"/>
      <c r="CXK47" s="300"/>
      <c r="DBM47" s="300"/>
      <c r="DBN47" s="300"/>
      <c r="DBO47" s="300"/>
      <c r="DBP47" s="300"/>
      <c r="DBQ47" s="300"/>
      <c r="DBR47" s="300"/>
      <c r="DFT47" s="300"/>
      <c r="DFU47" s="300"/>
      <c r="DFV47" s="300"/>
      <c r="DFW47" s="300"/>
      <c r="DFX47" s="300"/>
      <c r="DFY47" s="300"/>
      <c r="DKA47" s="300"/>
      <c r="DKB47" s="300"/>
      <c r="DKC47" s="300"/>
      <c r="DKD47" s="300"/>
      <c r="DKE47" s="300"/>
      <c r="DKF47" s="300"/>
      <c r="DOH47" s="300"/>
      <c r="DOI47" s="300"/>
      <c r="DOJ47" s="300"/>
      <c r="DOK47" s="300"/>
      <c r="DOL47" s="300"/>
      <c r="DOM47" s="300"/>
      <c r="DSO47" s="300"/>
      <c r="DSP47" s="300"/>
      <c r="DSQ47" s="300"/>
      <c r="DSR47" s="300"/>
      <c r="DSS47" s="300"/>
      <c r="DST47" s="300"/>
      <c r="DWV47" s="300"/>
      <c r="DWW47" s="300"/>
      <c r="DWX47" s="300"/>
      <c r="DWY47" s="300"/>
      <c r="DWZ47" s="300"/>
      <c r="DXA47" s="300"/>
      <c r="EBC47" s="300"/>
      <c r="EBD47" s="300"/>
      <c r="EBE47" s="300"/>
      <c r="EBF47" s="300"/>
      <c r="EBG47" s="300"/>
      <c r="EBH47" s="300"/>
      <c r="EFJ47" s="300"/>
      <c r="EFK47" s="300"/>
      <c r="EFL47" s="300"/>
      <c r="EFM47" s="300"/>
      <c r="EFN47" s="300"/>
      <c r="EFO47" s="300"/>
      <c r="EJQ47" s="300"/>
      <c r="EJR47" s="300"/>
      <c r="EJS47" s="300"/>
      <c r="EJT47" s="300"/>
      <c r="EJU47" s="300"/>
      <c r="EJV47" s="300"/>
      <c r="ENX47" s="300"/>
      <c r="ENY47" s="300"/>
      <c r="ENZ47" s="300"/>
      <c r="EOA47" s="300"/>
      <c r="EOB47" s="300"/>
      <c r="EOC47" s="300"/>
      <c r="ESE47" s="300"/>
      <c r="ESF47" s="300"/>
      <c r="ESG47" s="300"/>
      <c r="ESH47" s="300"/>
      <c r="ESI47" s="300"/>
      <c r="ESJ47" s="300"/>
      <c r="EWL47" s="300"/>
      <c r="EWM47" s="300"/>
      <c r="EWN47" s="300"/>
      <c r="EWO47" s="300"/>
      <c r="EWP47" s="300"/>
      <c r="EWQ47" s="300"/>
      <c r="FAS47" s="300"/>
      <c r="FAT47" s="300"/>
      <c r="FAU47" s="300"/>
      <c r="FAV47" s="300"/>
      <c r="FAW47" s="300"/>
      <c r="FAX47" s="300"/>
      <c r="FEZ47" s="300"/>
      <c r="FFA47" s="300"/>
      <c r="FFB47" s="300"/>
      <c r="FFC47" s="300"/>
      <c r="FFD47" s="300"/>
      <c r="FFE47" s="300"/>
      <c r="FJG47" s="300"/>
      <c r="FJH47" s="300"/>
      <c r="FJI47" s="300"/>
      <c r="FJJ47" s="300"/>
      <c r="FJK47" s="300"/>
      <c r="FJL47" s="300"/>
      <c r="FNN47" s="300"/>
      <c r="FNO47" s="300"/>
      <c r="FNP47" s="300"/>
      <c r="FNQ47" s="300"/>
      <c r="FNR47" s="300"/>
      <c r="FNS47" s="300"/>
      <c r="FRU47" s="300"/>
      <c r="FRV47" s="300"/>
      <c r="FRW47" s="300"/>
      <c r="FRX47" s="300"/>
      <c r="FRY47" s="300"/>
      <c r="FRZ47" s="300"/>
      <c r="FWB47" s="300"/>
      <c r="FWC47" s="300"/>
      <c r="FWD47" s="300"/>
      <c r="FWE47" s="300"/>
      <c r="FWF47" s="300"/>
      <c r="FWG47" s="300"/>
      <c r="GAI47" s="300"/>
      <c r="GAJ47" s="300"/>
      <c r="GAK47" s="300"/>
      <c r="GAL47" s="300"/>
      <c r="GAM47" s="300"/>
      <c r="GAN47" s="300"/>
      <c r="GEP47" s="300"/>
      <c r="GEQ47" s="300"/>
      <c r="GER47" s="300"/>
      <c r="GES47" s="300"/>
      <c r="GET47" s="300"/>
      <c r="GEU47" s="300"/>
      <c r="GIW47" s="300"/>
      <c r="GIX47" s="300"/>
      <c r="GIY47" s="300"/>
      <c r="GIZ47" s="300"/>
      <c r="GJA47" s="300"/>
      <c r="GJB47" s="300"/>
      <c r="GND47" s="300"/>
      <c r="GNE47" s="300"/>
      <c r="GNF47" s="300"/>
      <c r="GNG47" s="300"/>
      <c r="GNH47" s="300"/>
      <c r="GNI47" s="300"/>
      <c r="GRK47" s="300"/>
      <c r="GRL47" s="300"/>
      <c r="GRM47" s="300"/>
      <c r="GRN47" s="300"/>
      <c r="GRO47" s="300"/>
      <c r="GRP47" s="300"/>
      <c r="GVR47" s="300"/>
      <c r="GVS47" s="300"/>
      <c r="GVT47" s="300"/>
      <c r="GVU47" s="300"/>
      <c r="GVV47" s="300"/>
      <c r="GVW47" s="300"/>
      <c r="GZY47" s="300"/>
      <c r="GZZ47" s="300"/>
      <c r="HAA47" s="300"/>
      <c r="HAB47" s="300"/>
      <c r="HAC47" s="300"/>
      <c r="HAD47" s="300"/>
      <c r="HEF47" s="300"/>
      <c r="HEG47" s="300"/>
      <c r="HEH47" s="300"/>
      <c r="HEI47" s="300"/>
      <c r="HEJ47" s="300"/>
      <c r="HEK47" s="300"/>
      <c r="HIM47" s="300"/>
      <c r="HIN47" s="300"/>
      <c r="HIO47" s="300"/>
      <c r="HIP47" s="300"/>
      <c r="HIQ47" s="300"/>
      <c r="HIR47" s="300"/>
      <c r="HMT47" s="300"/>
      <c r="HMU47" s="300"/>
      <c r="HMV47" s="300"/>
      <c r="HMW47" s="300"/>
      <c r="HMX47" s="300"/>
      <c r="HMY47" s="300"/>
      <c r="HRA47" s="300"/>
      <c r="HRB47" s="300"/>
      <c r="HRC47" s="300"/>
      <c r="HRD47" s="300"/>
      <c r="HRE47" s="300"/>
      <c r="HRF47" s="300"/>
      <c r="HVH47" s="300"/>
      <c r="HVI47" s="300"/>
      <c r="HVJ47" s="300"/>
      <c r="HVK47" s="300"/>
      <c r="HVL47" s="300"/>
      <c r="HVM47" s="300"/>
      <c r="HZO47" s="300"/>
      <c r="HZP47" s="300"/>
      <c r="HZQ47" s="300"/>
      <c r="HZR47" s="300"/>
      <c r="HZS47" s="300"/>
      <c r="HZT47" s="300"/>
      <c r="IDV47" s="300"/>
      <c r="IDW47" s="300"/>
      <c r="IDX47" s="300"/>
      <c r="IDY47" s="300"/>
      <c r="IDZ47" s="300"/>
      <c r="IEA47" s="300"/>
      <c r="IIC47" s="300"/>
      <c r="IID47" s="300"/>
      <c r="IIE47" s="300"/>
      <c r="IIF47" s="300"/>
      <c r="IIG47" s="300"/>
      <c r="IIH47" s="300"/>
      <c r="IMJ47" s="300"/>
      <c r="IMK47" s="300"/>
      <c r="IML47" s="300"/>
      <c r="IMM47" s="300"/>
      <c r="IMN47" s="300"/>
      <c r="IMO47" s="300"/>
      <c r="IQQ47" s="300"/>
      <c r="IQR47" s="300"/>
      <c r="IQS47" s="300"/>
      <c r="IQT47" s="300"/>
      <c r="IQU47" s="300"/>
      <c r="IQV47" s="300"/>
      <c r="IUX47" s="300"/>
      <c r="IUY47" s="300"/>
      <c r="IUZ47" s="300"/>
      <c r="IVA47" s="300"/>
      <c r="IVB47" s="300"/>
      <c r="IVC47" s="300"/>
      <c r="IZE47" s="300"/>
      <c r="IZF47" s="300"/>
      <c r="IZG47" s="300"/>
      <c r="IZH47" s="300"/>
      <c r="IZI47" s="300"/>
      <c r="IZJ47" s="300"/>
      <c r="JDL47" s="300"/>
      <c r="JDM47" s="300"/>
      <c r="JDN47" s="300"/>
      <c r="JDO47" s="300"/>
      <c r="JDP47" s="300"/>
      <c r="JDQ47" s="300"/>
      <c r="JHS47" s="300"/>
      <c r="JHT47" s="300"/>
      <c r="JHU47" s="300"/>
      <c r="JHV47" s="300"/>
      <c r="JHW47" s="300"/>
      <c r="JHX47" s="300"/>
      <c r="JLZ47" s="300"/>
      <c r="JMA47" s="300"/>
      <c r="JMB47" s="300"/>
      <c r="JMC47" s="300"/>
      <c r="JMD47" s="300"/>
      <c r="JME47" s="300"/>
      <c r="JQG47" s="300"/>
      <c r="JQH47" s="300"/>
      <c r="JQI47" s="300"/>
      <c r="JQJ47" s="300"/>
      <c r="JQK47" s="300"/>
      <c r="JQL47" s="300"/>
      <c r="JUN47" s="300"/>
      <c r="JUO47" s="300"/>
      <c r="JUP47" s="300"/>
      <c r="JUQ47" s="300"/>
      <c r="JUR47" s="300"/>
      <c r="JUS47" s="300"/>
      <c r="JYU47" s="300"/>
      <c r="JYV47" s="300"/>
      <c r="JYW47" s="300"/>
      <c r="JYX47" s="300"/>
      <c r="JYY47" s="300"/>
      <c r="JYZ47" s="300"/>
      <c r="KDB47" s="300"/>
      <c r="KDC47" s="300"/>
      <c r="KDD47" s="300"/>
      <c r="KDE47" s="300"/>
      <c r="KDF47" s="300"/>
      <c r="KDG47" s="300"/>
      <c r="KHI47" s="300"/>
      <c r="KHJ47" s="300"/>
      <c r="KHK47" s="300"/>
      <c r="KHL47" s="300"/>
      <c r="KHM47" s="300"/>
      <c r="KHN47" s="300"/>
      <c r="KLP47" s="300"/>
      <c r="KLQ47" s="300"/>
      <c r="KLR47" s="300"/>
      <c r="KLS47" s="300"/>
      <c r="KLT47" s="300"/>
      <c r="KLU47" s="300"/>
      <c r="KPW47" s="300"/>
      <c r="KPX47" s="300"/>
      <c r="KPY47" s="300"/>
      <c r="KPZ47" s="300"/>
      <c r="KQA47" s="300"/>
      <c r="KQB47" s="300"/>
      <c r="KUD47" s="300"/>
      <c r="KUE47" s="300"/>
      <c r="KUF47" s="300"/>
      <c r="KUG47" s="300"/>
      <c r="KUH47" s="300"/>
      <c r="KUI47" s="300"/>
      <c r="KYK47" s="300"/>
      <c r="KYL47" s="300"/>
      <c r="KYM47" s="300"/>
      <c r="KYN47" s="300"/>
      <c r="KYO47" s="300"/>
      <c r="KYP47" s="300"/>
      <c r="LCR47" s="300"/>
      <c r="LCS47" s="300"/>
      <c r="LCT47" s="300"/>
      <c r="LCU47" s="300"/>
      <c r="LCV47" s="300"/>
      <c r="LCW47" s="300"/>
      <c r="LGY47" s="300"/>
      <c r="LGZ47" s="300"/>
      <c r="LHA47" s="300"/>
      <c r="LHB47" s="300"/>
      <c r="LHC47" s="300"/>
      <c r="LHD47" s="300"/>
      <c r="LLF47" s="300"/>
      <c r="LLG47" s="300"/>
      <c r="LLH47" s="300"/>
      <c r="LLI47" s="300"/>
      <c r="LLJ47" s="300"/>
      <c r="LLK47" s="300"/>
      <c r="LPM47" s="300"/>
      <c r="LPN47" s="300"/>
      <c r="LPO47" s="300"/>
      <c r="LPP47" s="300"/>
      <c r="LPQ47" s="300"/>
      <c r="LPR47" s="300"/>
      <c r="LTT47" s="300"/>
      <c r="LTU47" s="300"/>
      <c r="LTV47" s="300"/>
      <c r="LTW47" s="300"/>
      <c r="LTX47" s="300"/>
      <c r="LTY47" s="300"/>
      <c r="LYA47" s="300"/>
      <c r="LYB47" s="300"/>
      <c r="LYC47" s="300"/>
      <c r="LYD47" s="300"/>
      <c r="LYE47" s="300"/>
      <c r="LYF47" s="300"/>
      <c r="MCH47" s="300"/>
      <c r="MCI47" s="300"/>
      <c r="MCJ47" s="300"/>
      <c r="MCK47" s="300"/>
      <c r="MCL47" s="300"/>
      <c r="MCM47" s="300"/>
      <c r="MGO47" s="300"/>
      <c r="MGP47" s="300"/>
      <c r="MGQ47" s="300"/>
      <c r="MGR47" s="300"/>
      <c r="MGS47" s="300"/>
      <c r="MGT47" s="300"/>
      <c r="MKV47" s="300"/>
      <c r="MKW47" s="300"/>
      <c r="MKX47" s="300"/>
      <c r="MKY47" s="300"/>
      <c r="MKZ47" s="300"/>
      <c r="MLA47" s="300"/>
      <c r="MPC47" s="300"/>
      <c r="MPD47" s="300"/>
      <c r="MPE47" s="300"/>
      <c r="MPF47" s="300"/>
      <c r="MPG47" s="300"/>
      <c r="MPH47" s="300"/>
      <c r="MTJ47" s="300"/>
      <c r="MTK47" s="300"/>
      <c r="MTL47" s="300"/>
      <c r="MTM47" s="300"/>
      <c r="MTN47" s="300"/>
      <c r="MTO47" s="300"/>
      <c r="MXQ47" s="300"/>
      <c r="MXR47" s="300"/>
      <c r="MXS47" s="300"/>
      <c r="MXT47" s="300"/>
      <c r="MXU47" s="300"/>
      <c r="MXV47" s="300"/>
      <c r="NBX47" s="300"/>
      <c r="NBY47" s="300"/>
      <c r="NBZ47" s="300"/>
      <c r="NCA47" s="300"/>
      <c r="NCB47" s="300"/>
      <c r="NCC47" s="300"/>
      <c r="NGE47" s="300"/>
      <c r="NGF47" s="300"/>
      <c r="NGG47" s="300"/>
      <c r="NGH47" s="300"/>
      <c r="NGI47" s="300"/>
      <c r="NGJ47" s="300"/>
      <c r="NKL47" s="300"/>
      <c r="NKM47" s="300"/>
      <c r="NKN47" s="300"/>
      <c r="NKO47" s="300"/>
      <c r="NKP47" s="300"/>
      <c r="NKQ47" s="300"/>
      <c r="NOS47" s="300"/>
      <c r="NOT47" s="300"/>
      <c r="NOU47" s="300"/>
      <c r="NOV47" s="300"/>
      <c r="NOW47" s="300"/>
      <c r="NOX47" s="300"/>
      <c r="NSZ47" s="300"/>
      <c r="NTA47" s="300"/>
      <c r="NTB47" s="300"/>
      <c r="NTC47" s="300"/>
      <c r="NTD47" s="300"/>
      <c r="NTE47" s="300"/>
      <c r="NXG47" s="300"/>
      <c r="NXH47" s="300"/>
      <c r="NXI47" s="300"/>
      <c r="NXJ47" s="300"/>
      <c r="NXK47" s="300"/>
      <c r="NXL47" s="300"/>
      <c r="OBN47" s="300"/>
      <c r="OBO47" s="300"/>
      <c r="OBP47" s="300"/>
      <c r="OBQ47" s="300"/>
      <c r="OBR47" s="300"/>
      <c r="OBS47" s="300"/>
      <c r="OFU47" s="300"/>
      <c r="OFV47" s="300"/>
      <c r="OFW47" s="300"/>
      <c r="OFX47" s="300"/>
      <c r="OFY47" s="300"/>
      <c r="OFZ47" s="300"/>
      <c r="OKB47" s="300"/>
      <c r="OKC47" s="300"/>
      <c r="OKD47" s="300"/>
      <c r="OKE47" s="300"/>
      <c r="OKF47" s="300"/>
      <c r="OKG47" s="300"/>
      <c r="OOI47" s="300"/>
      <c r="OOJ47" s="300"/>
      <c r="OOK47" s="300"/>
      <c r="OOL47" s="300"/>
      <c r="OOM47" s="300"/>
      <c r="OON47" s="300"/>
      <c r="OSP47" s="300"/>
      <c r="OSQ47" s="300"/>
      <c r="OSR47" s="300"/>
      <c r="OSS47" s="300"/>
      <c r="OST47" s="300"/>
      <c r="OSU47" s="300"/>
      <c r="OWW47" s="300"/>
      <c r="OWX47" s="300"/>
      <c r="OWY47" s="300"/>
      <c r="OWZ47" s="300"/>
      <c r="OXA47" s="300"/>
      <c r="OXB47" s="300"/>
      <c r="PBD47" s="300"/>
      <c r="PBE47" s="300"/>
      <c r="PBF47" s="300"/>
      <c r="PBG47" s="300"/>
      <c r="PBH47" s="300"/>
      <c r="PBI47" s="300"/>
      <c r="PFK47" s="300"/>
      <c r="PFL47" s="300"/>
      <c r="PFM47" s="300"/>
      <c r="PFN47" s="300"/>
      <c r="PFO47" s="300"/>
      <c r="PFP47" s="300"/>
      <c r="PJR47" s="300"/>
      <c r="PJS47" s="300"/>
      <c r="PJT47" s="300"/>
      <c r="PJU47" s="300"/>
      <c r="PJV47" s="300"/>
      <c r="PJW47" s="300"/>
      <c r="PNY47" s="300"/>
      <c r="PNZ47" s="300"/>
      <c r="POA47" s="300"/>
      <c r="POB47" s="300"/>
      <c r="POC47" s="300"/>
      <c r="POD47" s="300"/>
      <c r="PSF47" s="300"/>
      <c r="PSG47" s="300"/>
      <c r="PSH47" s="300"/>
      <c r="PSI47" s="300"/>
      <c r="PSJ47" s="300"/>
      <c r="PSK47" s="300"/>
    </row>
    <row r="48" spans="1:998 1104:1997 2103:2996 3102:3995 4101:5105 5211:6104 6210:7103 7209:8102 8208:9212 9318:10211 10317:11210 11316:11321" x14ac:dyDescent="0.25">
      <c r="DA48" s="300" t="str">
        <f>Matches!F53</f>
        <v>Panama</v>
      </c>
      <c r="DB48" s="300">
        <f>IF(DA2&lt;&gt;"",IF(AND(Matches!H53&lt;&gt;"",Matches!I53&lt;&gt;""),Matches!H53,0),"")</f>
        <v>0</v>
      </c>
      <c r="DC48" s="300">
        <f>IF(DA2&lt;&gt;"",IF(AND(Matches!H53&lt;&gt;"",Matches!I53&lt;&gt;""),Matches!I53,0),"")</f>
        <v>0</v>
      </c>
      <c r="DD48" s="300" t="str">
        <f>Matches!K53</f>
        <v>Croatia</v>
      </c>
      <c r="DE48" s="300" t="str">
        <f>IF(AND(Matches!H53&lt;&gt;"",Matches!I53&lt;&gt;""),IF(DB48&gt;DC48,"W",IF(DB48=DC48,"D","L")),"")</f>
        <v/>
      </c>
      <c r="DF48" s="300" t="str">
        <f t="shared" si="0"/>
        <v/>
      </c>
      <c r="HH48" s="300"/>
      <c r="HI48" s="300"/>
      <c r="HJ48" s="300"/>
      <c r="HK48" s="300"/>
      <c r="HL48" s="300"/>
      <c r="HM48" s="300"/>
      <c r="LO48" s="300"/>
      <c r="LP48" s="300"/>
      <c r="LQ48" s="300"/>
      <c r="LR48" s="300"/>
      <c r="LS48" s="300"/>
      <c r="LT48" s="300"/>
      <c r="PV48" s="300"/>
      <c r="PW48" s="300"/>
      <c r="PX48" s="300"/>
      <c r="PY48" s="300"/>
      <c r="PZ48" s="300"/>
      <c r="QA48" s="300"/>
      <c r="UC48" s="300"/>
      <c r="UD48" s="300"/>
      <c r="UE48" s="300"/>
      <c r="UF48" s="300"/>
      <c r="UG48" s="300"/>
      <c r="UH48" s="300"/>
      <c r="YJ48" s="300"/>
      <c r="YK48" s="300"/>
      <c r="YL48" s="300"/>
      <c r="YM48" s="300"/>
      <c r="YN48" s="300"/>
      <c r="YO48" s="300"/>
      <c r="ACQ48" s="300"/>
      <c r="ACR48" s="300"/>
      <c r="ACS48" s="300"/>
      <c r="ACT48" s="300"/>
      <c r="ACU48" s="300"/>
      <c r="ACV48" s="300"/>
      <c r="AGX48" s="300"/>
      <c r="AGY48" s="300"/>
      <c r="AGZ48" s="300"/>
      <c r="AHA48" s="300"/>
      <c r="AHB48" s="300"/>
      <c r="AHC48" s="300"/>
      <c r="ALE48" s="300"/>
      <c r="ALF48" s="300"/>
      <c r="ALG48" s="300"/>
      <c r="ALH48" s="300"/>
      <c r="ALI48" s="300"/>
      <c r="ALJ48" s="300"/>
      <c r="APL48" s="300"/>
      <c r="APM48" s="300"/>
      <c r="APN48" s="300"/>
      <c r="APO48" s="300"/>
      <c r="APP48" s="300"/>
      <c r="APQ48" s="300"/>
      <c r="ATS48" s="300"/>
      <c r="ATT48" s="300"/>
      <c r="ATU48" s="300"/>
      <c r="ATV48" s="300"/>
      <c r="ATW48" s="300"/>
      <c r="ATX48" s="300"/>
      <c r="AXZ48" s="300"/>
      <c r="AYA48" s="300"/>
      <c r="AYB48" s="300"/>
      <c r="AYC48" s="300"/>
      <c r="AYD48" s="300"/>
      <c r="AYE48" s="300"/>
      <c r="BCG48" s="300"/>
      <c r="BCH48" s="300"/>
      <c r="BCI48" s="300"/>
      <c r="BCJ48" s="300"/>
      <c r="BCK48" s="300"/>
      <c r="BCL48" s="300"/>
      <c r="BGN48" s="300"/>
      <c r="BGO48" s="300"/>
      <c r="BGP48" s="300"/>
      <c r="BGQ48" s="300"/>
      <c r="BGR48" s="300"/>
      <c r="BGS48" s="300"/>
      <c r="BKU48" s="300"/>
      <c r="BKV48" s="300"/>
      <c r="BKW48" s="300"/>
      <c r="BKX48" s="300"/>
      <c r="BKY48" s="300"/>
      <c r="BKZ48" s="300"/>
      <c r="BPB48" s="300"/>
      <c r="BPC48" s="300"/>
      <c r="BPD48" s="300"/>
      <c r="BPE48" s="300"/>
      <c r="BPF48" s="300"/>
      <c r="BPG48" s="300"/>
      <c r="BTI48" s="300"/>
      <c r="BTJ48" s="300"/>
      <c r="BTK48" s="300"/>
      <c r="BTL48" s="300"/>
      <c r="BTM48" s="300"/>
      <c r="BTN48" s="300"/>
      <c r="BXP48" s="300"/>
      <c r="BXQ48" s="300"/>
      <c r="BXR48" s="300"/>
      <c r="BXS48" s="300"/>
      <c r="BXT48" s="300"/>
      <c r="BXU48" s="300"/>
      <c r="CBW48" s="300"/>
      <c r="CBX48" s="300"/>
      <c r="CBY48" s="300"/>
      <c r="CBZ48" s="300"/>
      <c r="CCA48" s="300"/>
      <c r="CCB48" s="300"/>
      <c r="CGD48" s="300"/>
      <c r="CGE48" s="300"/>
      <c r="CGF48" s="300"/>
      <c r="CGG48" s="300"/>
      <c r="CGH48" s="300"/>
      <c r="CGI48" s="300"/>
      <c r="CKK48" s="300"/>
      <c r="CKL48" s="300"/>
      <c r="CKM48" s="300"/>
      <c r="CKN48" s="300"/>
      <c r="CKO48" s="300"/>
      <c r="CKP48" s="300"/>
      <c r="COR48" s="300"/>
      <c r="COS48" s="300"/>
      <c r="COT48" s="300"/>
      <c r="COU48" s="300"/>
      <c r="COV48" s="300"/>
      <c r="COW48" s="300"/>
      <c r="CSY48" s="300"/>
      <c r="CSZ48" s="300"/>
      <c r="CTA48" s="300"/>
      <c r="CTB48" s="300"/>
      <c r="CTC48" s="300"/>
      <c r="CTD48" s="300"/>
      <c r="CXF48" s="300"/>
      <c r="CXG48" s="300"/>
      <c r="CXH48" s="300"/>
      <c r="CXI48" s="300"/>
      <c r="CXJ48" s="300"/>
      <c r="CXK48" s="300"/>
      <c r="DBM48" s="300"/>
      <c r="DBN48" s="300"/>
      <c r="DBO48" s="300"/>
      <c r="DBP48" s="300"/>
      <c r="DBQ48" s="300"/>
      <c r="DBR48" s="300"/>
      <c r="DFT48" s="300"/>
      <c r="DFU48" s="300"/>
      <c r="DFV48" s="300"/>
      <c r="DFW48" s="300"/>
      <c r="DFX48" s="300"/>
      <c r="DFY48" s="300"/>
      <c r="DKA48" s="300"/>
      <c r="DKB48" s="300"/>
      <c r="DKC48" s="300"/>
      <c r="DKD48" s="300"/>
      <c r="DKE48" s="300"/>
      <c r="DKF48" s="300"/>
      <c r="DOH48" s="300"/>
      <c r="DOI48" s="300"/>
      <c r="DOJ48" s="300"/>
      <c r="DOK48" s="300"/>
      <c r="DOL48" s="300"/>
      <c r="DOM48" s="300"/>
      <c r="DSO48" s="300"/>
      <c r="DSP48" s="300"/>
      <c r="DSQ48" s="300"/>
      <c r="DSR48" s="300"/>
      <c r="DSS48" s="300"/>
      <c r="DST48" s="300"/>
      <c r="DWV48" s="300"/>
      <c r="DWW48" s="300"/>
      <c r="DWX48" s="300"/>
      <c r="DWY48" s="300"/>
      <c r="DWZ48" s="300"/>
      <c r="DXA48" s="300"/>
      <c r="EBC48" s="300"/>
      <c r="EBD48" s="300"/>
      <c r="EBE48" s="300"/>
      <c r="EBF48" s="300"/>
      <c r="EBG48" s="300"/>
      <c r="EBH48" s="300"/>
      <c r="EFJ48" s="300"/>
      <c r="EFK48" s="300"/>
      <c r="EFL48" s="300"/>
      <c r="EFM48" s="300"/>
      <c r="EFN48" s="300"/>
      <c r="EFO48" s="300"/>
      <c r="EJQ48" s="300"/>
      <c r="EJR48" s="300"/>
      <c r="EJS48" s="300"/>
      <c r="EJT48" s="300"/>
      <c r="EJU48" s="300"/>
      <c r="EJV48" s="300"/>
      <c r="ENX48" s="300"/>
      <c r="ENY48" s="300"/>
      <c r="ENZ48" s="300"/>
      <c r="EOA48" s="300"/>
      <c r="EOB48" s="300"/>
      <c r="EOC48" s="300"/>
      <c r="ESE48" s="300"/>
      <c r="ESF48" s="300"/>
      <c r="ESG48" s="300"/>
      <c r="ESH48" s="300"/>
      <c r="ESI48" s="300"/>
      <c r="ESJ48" s="300"/>
      <c r="EWL48" s="300"/>
      <c r="EWM48" s="300"/>
      <c r="EWN48" s="300"/>
      <c r="EWO48" s="300"/>
      <c r="EWP48" s="300"/>
      <c r="EWQ48" s="300"/>
      <c r="FAS48" s="300"/>
      <c r="FAT48" s="300"/>
      <c r="FAU48" s="300"/>
      <c r="FAV48" s="300"/>
      <c r="FAW48" s="300"/>
      <c r="FAX48" s="300"/>
      <c r="FEZ48" s="300"/>
      <c r="FFA48" s="300"/>
      <c r="FFB48" s="300"/>
      <c r="FFC48" s="300"/>
      <c r="FFD48" s="300"/>
      <c r="FFE48" s="300"/>
      <c r="FJG48" s="300"/>
      <c r="FJH48" s="300"/>
      <c r="FJI48" s="300"/>
      <c r="FJJ48" s="300"/>
      <c r="FJK48" s="300"/>
      <c r="FJL48" s="300"/>
      <c r="FNN48" s="300"/>
      <c r="FNO48" s="300"/>
      <c r="FNP48" s="300"/>
      <c r="FNQ48" s="300"/>
      <c r="FNR48" s="300"/>
      <c r="FNS48" s="300"/>
      <c r="FRU48" s="300"/>
      <c r="FRV48" s="300"/>
      <c r="FRW48" s="300"/>
      <c r="FRX48" s="300"/>
      <c r="FRY48" s="300"/>
      <c r="FRZ48" s="300"/>
      <c r="FWB48" s="300"/>
      <c r="FWC48" s="300"/>
      <c r="FWD48" s="300"/>
      <c r="FWE48" s="300"/>
      <c r="FWF48" s="300"/>
      <c r="FWG48" s="300"/>
      <c r="GAI48" s="300"/>
      <c r="GAJ48" s="300"/>
      <c r="GAK48" s="300"/>
      <c r="GAL48" s="300"/>
      <c r="GAM48" s="300"/>
      <c r="GAN48" s="300"/>
      <c r="GEP48" s="300"/>
      <c r="GEQ48" s="300"/>
      <c r="GER48" s="300"/>
      <c r="GES48" s="300"/>
      <c r="GET48" s="300"/>
      <c r="GEU48" s="300"/>
      <c r="GIW48" s="300"/>
      <c r="GIX48" s="300"/>
      <c r="GIY48" s="300"/>
      <c r="GIZ48" s="300"/>
      <c r="GJA48" s="300"/>
      <c r="GJB48" s="300"/>
      <c r="GND48" s="300"/>
      <c r="GNE48" s="300"/>
      <c r="GNF48" s="300"/>
      <c r="GNG48" s="300"/>
      <c r="GNH48" s="300"/>
      <c r="GNI48" s="300"/>
      <c r="GRK48" s="300"/>
      <c r="GRL48" s="300"/>
      <c r="GRM48" s="300"/>
      <c r="GRN48" s="300"/>
      <c r="GRO48" s="300"/>
      <c r="GRP48" s="300"/>
      <c r="GVR48" s="300"/>
      <c r="GVS48" s="300"/>
      <c r="GVT48" s="300"/>
      <c r="GVU48" s="300"/>
      <c r="GVV48" s="300"/>
      <c r="GVW48" s="300"/>
      <c r="GZY48" s="300"/>
      <c r="GZZ48" s="300"/>
      <c r="HAA48" s="300"/>
      <c r="HAB48" s="300"/>
      <c r="HAC48" s="300"/>
      <c r="HAD48" s="300"/>
      <c r="HEF48" s="300"/>
      <c r="HEG48" s="300"/>
      <c r="HEH48" s="300"/>
      <c r="HEI48" s="300"/>
      <c r="HEJ48" s="300"/>
      <c r="HEK48" s="300"/>
      <c r="HIM48" s="300"/>
      <c r="HIN48" s="300"/>
      <c r="HIO48" s="300"/>
      <c r="HIP48" s="300"/>
      <c r="HIQ48" s="300"/>
      <c r="HIR48" s="300"/>
      <c r="HMT48" s="300"/>
      <c r="HMU48" s="300"/>
      <c r="HMV48" s="300"/>
      <c r="HMW48" s="300"/>
      <c r="HMX48" s="300"/>
      <c r="HMY48" s="300"/>
      <c r="HRA48" s="300"/>
      <c r="HRB48" s="300"/>
      <c r="HRC48" s="300"/>
      <c r="HRD48" s="300"/>
      <c r="HRE48" s="300"/>
      <c r="HRF48" s="300"/>
      <c r="HVH48" s="300"/>
      <c r="HVI48" s="300"/>
      <c r="HVJ48" s="300"/>
      <c r="HVK48" s="300"/>
      <c r="HVL48" s="300"/>
      <c r="HVM48" s="300"/>
      <c r="HZO48" s="300"/>
      <c r="HZP48" s="300"/>
      <c r="HZQ48" s="300"/>
      <c r="HZR48" s="300"/>
      <c r="HZS48" s="300"/>
      <c r="HZT48" s="300"/>
      <c r="IDV48" s="300"/>
      <c r="IDW48" s="300"/>
      <c r="IDX48" s="300"/>
      <c r="IDY48" s="300"/>
      <c r="IDZ48" s="300"/>
      <c r="IEA48" s="300"/>
      <c r="IIC48" s="300"/>
      <c r="IID48" s="300"/>
      <c r="IIE48" s="300"/>
      <c r="IIF48" s="300"/>
      <c r="IIG48" s="300"/>
      <c r="IIH48" s="300"/>
      <c r="IMJ48" s="300"/>
      <c r="IMK48" s="300"/>
      <c r="IML48" s="300"/>
      <c r="IMM48" s="300"/>
      <c r="IMN48" s="300"/>
      <c r="IMO48" s="300"/>
      <c r="IQQ48" s="300"/>
      <c r="IQR48" s="300"/>
      <c r="IQS48" s="300"/>
      <c r="IQT48" s="300"/>
      <c r="IQU48" s="300"/>
      <c r="IQV48" s="300"/>
      <c r="IUX48" s="300"/>
      <c r="IUY48" s="300"/>
      <c r="IUZ48" s="300"/>
      <c r="IVA48" s="300"/>
      <c r="IVB48" s="300"/>
      <c r="IVC48" s="300"/>
      <c r="IZE48" s="300"/>
      <c r="IZF48" s="300"/>
      <c r="IZG48" s="300"/>
      <c r="IZH48" s="300"/>
      <c r="IZI48" s="300"/>
      <c r="IZJ48" s="300"/>
      <c r="JDL48" s="300"/>
      <c r="JDM48" s="300"/>
      <c r="JDN48" s="300"/>
      <c r="JDO48" s="300"/>
      <c r="JDP48" s="300"/>
      <c r="JDQ48" s="300"/>
      <c r="JHS48" s="300"/>
      <c r="JHT48" s="300"/>
      <c r="JHU48" s="300"/>
      <c r="JHV48" s="300"/>
      <c r="JHW48" s="300"/>
      <c r="JHX48" s="300"/>
      <c r="JLZ48" s="300"/>
      <c r="JMA48" s="300"/>
      <c r="JMB48" s="300"/>
      <c r="JMC48" s="300"/>
      <c r="JMD48" s="300"/>
      <c r="JME48" s="300"/>
      <c r="JQG48" s="300"/>
      <c r="JQH48" s="300"/>
      <c r="JQI48" s="300"/>
      <c r="JQJ48" s="300"/>
      <c r="JQK48" s="300"/>
      <c r="JQL48" s="300"/>
      <c r="JUN48" s="300"/>
      <c r="JUO48" s="300"/>
      <c r="JUP48" s="300"/>
      <c r="JUQ48" s="300"/>
      <c r="JUR48" s="300"/>
      <c r="JUS48" s="300"/>
      <c r="JYU48" s="300"/>
      <c r="JYV48" s="300"/>
      <c r="JYW48" s="300"/>
      <c r="JYX48" s="300"/>
      <c r="JYY48" s="300"/>
      <c r="JYZ48" s="300"/>
      <c r="KDB48" s="300"/>
      <c r="KDC48" s="300"/>
      <c r="KDD48" s="300"/>
      <c r="KDE48" s="300"/>
      <c r="KDF48" s="300"/>
      <c r="KDG48" s="300"/>
      <c r="KHI48" s="300"/>
      <c r="KHJ48" s="300"/>
      <c r="KHK48" s="300"/>
      <c r="KHL48" s="300"/>
      <c r="KHM48" s="300"/>
      <c r="KHN48" s="300"/>
      <c r="KLP48" s="300"/>
      <c r="KLQ48" s="300"/>
      <c r="KLR48" s="300"/>
      <c r="KLS48" s="300"/>
      <c r="KLT48" s="300"/>
      <c r="KLU48" s="300"/>
      <c r="KPW48" s="300"/>
      <c r="KPX48" s="300"/>
      <c r="KPY48" s="300"/>
      <c r="KPZ48" s="300"/>
      <c r="KQA48" s="300"/>
      <c r="KQB48" s="300"/>
      <c r="KUD48" s="300"/>
      <c r="KUE48" s="300"/>
      <c r="KUF48" s="300"/>
      <c r="KUG48" s="300"/>
      <c r="KUH48" s="300"/>
      <c r="KUI48" s="300"/>
      <c r="KYK48" s="300"/>
      <c r="KYL48" s="300"/>
      <c r="KYM48" s="300"/>
      <c r="KYN48" s="300"/>
      <c r="KYO48" s="300"/>
      <c r="KYP48" s="300"/>
      <c r="LCR48" s="300"/>
      <c r="LCS48" s="300"/>
      <c r="LCT48" s="300"/>
      <c r="LCU48" s="300"/>
      <c r="LCV48" s="300"/>
      <c r="LCW48" s="300"/>
      <c r="LGY48" s="300"/>
      <c r="LGZ48" s="300"/>
      <c r="LHA48" s="300"/>
      <c r="LHB48" s="300"/>
      <c r="LHC48" s="300"/>
      <c r="LHD48" s="300"/>
      <c r="LLF48" s="300"/>
      <c r="LLG48" s="300"/>
      <c r="LLH48" s="300"/>
      <c r="LLI48" s="300"/>
      <c r="LLJ48" s="300"/>
      <c r="LLK48" s="300"/>
      <c r="LPM48" s="300"/>
      <c r="LPN48" s="300"/>
      <c r="LPO48" s="300"/>
      <c r="LPP48" s="300"/>
      <c r="LPQ48" s="300"/>
      <c r="LPR48" s="300"/>
      <c r="LTT48" s="300"/>
      <c r="LTU48" s="300"/>
      <c r="LTV48" s="300"/>
      <c r="LTW48" s="300"/>
      <c r="LTX48" s="300"/>
      <c r="LTY48" s="300"/>
      <c r="LYA48" s="300"/>
      <c r="LYB48" s="300"/>
      <c r="LYC48" s="300"/>
      <c r="LYD48" s="300"/>
      <c r="LYE48" s="300"/>
      <c r="LYF48" s="300"/>
      <c r="MCH48" s="300"/>
      <c r="MCI48" s="300"/>
      <c r="MCJ48" s="300"/>
      <c r="MCK48" s="300"/>
      <c r="MCL48" s="300"/>
      <c r="MCM48" s="300"/>
      <c r="MGO48" s="300"/>
      <c r="MGP48" s="300"/>
      <c r="MGQ48" s="300"/>
      <c r="MGR48" s="300"/>
      <c r="MGS48" s="300"/>
      <c r="MGT48" s="300"/>
      <c r="MKV48" s="300"/>
      <c r="MKW48" s="300"/>
      <c r="MKX48" s="300"/>
      <c r="MKY48" s="300"/>
      <c r="MKZ48" s="300"/>
      <c r="MLA48" s="300"/>
      <c r="MPC48" s="300"/>
      <c r="MPD48" s="300"/>
      <c r="MPE48" s="300"/>
      <c r="MPF48" s="300"/>
      <c r="MPG48" s="300"/>
      <c r="MPH48" s="300"/>
      <c r="MTJ48" s="300"/>
      <c r="MTK48" s="300"/>
      <c r="MTL48" s="300"/>
      <c r="MTM48" s="300"/>
      <c r="MTN48" s="300"/>
      <c r="MTO48" s="300"/>
      <c r="MXQ48" s="300"/>
      <c r="MXR48" s="300"/>
      <c r="MXS48" s="300"/>
      <c r="MXT48" s="300"/>
      <c r="MXU48" s="300"/>
      <c r="MXV48" s="300"/>
      <c r="NBX48" s="300"/>
      <c r="NBY48" s="300"/>
      <c r="NBZ48" s="300"/>
      <c r="NCA48" s="300"/>
      <c r="NCB48" s="300"/>
      <c r="NCC48" s="300"/>
      <c r="NGE48" s="300"/>
      <c r="NGF48" s="300"/>
      <c r="NGG48" s="300"/>
      <c r="NGH48" s="300"/>
      <c r="NGI48" s="300"/>
      <c r="NGJ48" s="300"/>
      <c r="NKL48" s="300"/>
      <c r="NKM48" s="300"/>
      <c r="NKN48" s="300"/>
      <c r="NKO48" s="300"/>
      <c r="NKP48" s="300"/>
      <c r="NKQ48" s="300"/>
      <c r="NOS48" s="300"/>
      <c r="NOT48" s="300"/>
      <c r="NOU48" s="300"/>
      <c r="NOV48" s="300"/>
      <c r="NOW48" s="300"/>
      <c r="NOX48" s="300"/>
      <c r="NSZ48" s="300"/>
      <c r="NTA48" s="300"/>
      <c r="NTB48" s="300"/>
      <c r="NTC48" s="300"/>
      <c r="NTD48" s="300"/>
      <c r="NTE48" s="300"/>
      <c r="NXG48" s="300"/>
      <c r="NXH48" s="300"/>
      <c r="NXI48" s="300"/>
      <c r="NXJ48" s="300"/>
      <c r="NXK48" s="300"/>
      <c r="NXL48" s="300"/>
      <c r="OBN48" s="300"/>
      <c r="OBO48" s="300"/>
      <c r="OBP48" s="300"/>
      <c r="OBQ48" s="300"/>
      <c r="OBR48" s="300"/>
      <c r="OBS48" s="300"/>
      <c r="OFU48" s="300"/>
      <c r="OFV48" s="300"/>
      <c r="OFW48" s="300"/>
      <c r="OFX48" s="300"/>
      <c r="OFY48" s="300"/>
      <c r="OFZ48" s="300"/>
      <c r="OKB48" s="300"/>
      <c r="OKC48" s="300"/>
      <c r="OKD48" s="300"/>
      <c r="OKE48" s="300"/>
      <c r="OKF48" s="300"/>
      <c r="OKG48" s="300"/>
      <c r="OOI48" s="300"/>
      <c r="OOJ48" s="300"/>
      <c r="OOK48" s="300"/>
      <c r="OOL48" s="300"/>
      <c r="OOM48" s="300"/>
      <c r="OON48" s="300"/>
      <c r="OSP48" s="300"/>
      <c r="OSQ48" s="300"/>
      <c r="OSR48" s="300"/>
      <c r="OSS48" s="300"/>
      <c r="OST48" s="300"/>
      <c r="OSU48" s="300"/>
      <c r="OWW48" s="300"/>
      <c r="OWX48" s="300"/>
      <c r="OWY48" s="300"/>
      <c r="OWZ48" s="300"/>
      <c r="OXA48" s="300"/>
      <c r="OXB48" s="300"/>
      <c r="PBD48" s="300"/>
      <c r="PBE48" s="300"/>
      <c r="PBF48" s="300"/>
      <c r="PBG48" s="300"/>
      <c r="PBH48" s="300"/>
      <c r="PBI48" s="300"/>
      <c r="PFK48" s="300"/>
      <c r="PFL48" s="300"/>
      <c r="PFM48" s="300"/>
      <c r="PFN48" s="300"/>
      <c r="PFO48" s="300"/>
      <c r="PFP48" s="300"/>
      <c r="PJR48" s="300"/>
      <c r="PJS48" s="300"/>
      <c r="PJT48" s="300"/>
      <c r="PJU48" s="300"/>
      <c r="PJV48" s="300"/>
      <c r="PJW48" s="300"/>
      <c r="PNY48" s="300"/>
      <c r="PNZ48" s="300"/>
      <c r="POA48" s="300"/>
      <c r="POB48" s="300"/>
      <c r="POC48" s="300"/>
      <c r="POD48" s="300"/>
      <c r="PSF48" s="300"/>
      <c r="PSG48" s="300"/>
      <c r="PSH48" s="300"/>
      <c r="PSI48" s="300"/>
      <c r="PSJ48" s="300"/>
      <c r="PSK48" s="300"/>
    </row>
    <row r="49" spans="1:998 1104:1997 2103:2996 3102:3995 4101:5105 5211:6104 6210:7103 7209:8102 8208:9212 9318:10211 10317:11210 11316:11321" x14ac:dyDescent="0.25">
      <c r="A49" s="302">
        <f>Setup!E34+100</f>
        <v>101</v>
      </c>
      <c r="B49" s="297">
        <f>VLOOKUP(C49,CX49:CY52,2,FALSE)</f>
        <v>1</v>
      </c>
      <c r="C49" s="298" t="str">
        <f>Setup!D34</f>
        <v>Spain</v>
      </c>
      <c r="D49" s="297">
        <f>SUMPRODUCT((DA3:DA105=C49)*(DE3:DE105="W"))+SUMPRODUCT((DD3:DD105=C49)*(DF3:DF105="W"))</f>
        <v>0</v>
      </c>
      <c r="E49" s="297">
        <f>SUMPRODUCT((DA3:DA105=C49)*(DE3:DE105="D"))+SUMPRODUCT((DD3:DD105=C49)*(DF3:DF105="D"))</f>
        <v>0</v>
      </c>
      <c r="F49" s="297">
        <f>SUMPRODUCT((DA3:DA105=C49)*(DE3:DE105="L"))+SUMPRODUCT((DD3:DD105=C49)*(DF3:DF105="L"))</f>
        <v>0</v>
      </c>
      <c r="G49" s="297">
        <f>SUMIF(DA3:DA123,C49,DB3:DB123)+SUMIF(DD3:DD123,C49,DC3:DC123)</f>
        <v>0</v>
      </c>
      <c r="H49" s="297">
        <f>SUMIF(DD3:DD123,C49,DB3:DB123)+SUMIF(DA3:DA123,C49,DC3:DC123)</f>
        <v>0</v>
      </c>
      <c r="I49" s="297">
        <f t="shared" ref="I49:I52" si="78">G49-H49+1000</f>
        <v>1000</v>
      </c>
      <c r="J49" s="297">
        <f t="shared" ref="J49:J52" si="79">D49*3+E49*1</f>
        <v>0</v>
      </c>
      <c r="K49" s="297">
        <f>IF(Setup!F34&lt;&gt;"",Setup!F34,-A49)</f>
        <v>-101</v>
      </c>
      <c r="L49" s="297">
        <f>IF(COUNTIF(J49:J52,4)&lt;&gt;4,RANK(J49,J49:J52),J128)</f>
        <v>1</v>
      </c>
      <c r="N49" s="297">
        <f>SUMPRODUCT((L49:L52=L49)*(K49:K52&lt;K49))+L49</f>
        <v>4</v>
      </c>
      <c r="O49" s="298" t="str">
        <f>INDEX(C49:C53,MATCH(1,N49:N53,0),0)</f>
        <v>Cabo Verde</v>
      </c>
      <c r="P49" s="297">
        <f>INDEX(L49:L53,MATCH(O49,C49:C53,0),0)</f>
        <v>1</v>
      </c>
      <c r="Q49" s="297" t="str">
        <f>IF(P50=1,O49,"")</f>
        <v>Cabo Verde</v>
      </c>
      <c r="R49" s="297" t="str">
        <f>IF(P51=2,O50,"")</f>
        <v/>
      </c>
      <c r="S49" s="297" t="str">
        <f>IF(P52=3,O51,"")</f>
        <v/>
      </c>
      <c r="T49" s="297" t="str">
        <f>IF(P53=4,O52,"")</f>
        <v/>
      </c>
      <c r="V49" s="297" t="str">
        <f>IF(Q49&lt;&gt;"",Q49,"")</f>
        <v>Cabo Verde</v>
      </c>
      <c r="W49" s="297">
        <f>SUMPRODUCT((DA3:DA105=V49)*(DD3:DD105=V50)*(DE3:DE105="W"))+SUMPRODUCT((DA3:DA105=V49)*(DD3:DD105=V51)*(DE3:DE105="W"))+SUMPRODUCT((DA3:DA105=V49)*(DD3:DD105=V52)*(DE3:DE105="W"))+SUMPRODUCT((DA3:DA105=V49)*(DD3:DD105=V53)*(DE3:DE105="W"))+SUMPRODUCT((DA3:DA105=V50)*(DD3:DD105=V49)*(DF3:DF105="W"))+SUMPRODUCT((DA3:DA105=V51)*(DD3:DD105=V49)*(DF3:DF105="W"))+SUMPRODUCT((DA3:DA105=V52)*(DD3:DD105=V49)*(DF3:DF105="W"))+SUMPRODUCT((DA3:DA105=V53)*(DD3:DD105=V49)*(DF3:DF105="W"))</f>
        <v>0</v>
      </c>
      <c r="X49" s="297">
        <f>SUMPRODUCT((DA3:DA105=V49)*(DD3:DD105=V50)*(DE3:DE105="D"))+SUMPRODUCT((DA3:DA105=V49)*(DD3:DD105=V51)*(DE3:DE105="D"))+SUMPRODUCT((DA3:DA105=V49)*(DD3:DD105=V52)*(DE3:DE105="D"))+SUMPRODUCT((DA3:DA105=V49)*(DD3:DD105=V53)*(DE3:DE105="D"))+SUMPRODUCT((DA3:DA105=V50)*(DD3:DD105=V49)*(DE3:DE105="D"))+SUMPRODUCT((DA3:DA105=V51)*(DD3:DD105=V49)*(DE3:DE105="D"))+SUMPRODUCT((DA3:DA105=V52)*(DD3:DD105=V49)*(DE3:DE105="D"))+SUMPRODUCT((DA3:DA105=V53)*(DD3:DD105=V49)*(DE3:DE105="D"))</f>
        <v>0</v>
      </c>
      <c r="Y49" s="297">
        <f>SUMPRODUCT((DA3:DA105=V49)*(DD3:DD105=V50)*(DE3:DE105="L"))+SUMPRODUCT((DA3:DA105=V49)*(DD3:DD105=V51)*(DE3:DE105="L"))+SUMPRODUCT((DA3:DA105=V49)*(DD3:DD105=V52)*(DE3:DE105="L"))+SUMPRODUCT((DA3:DA105=V49)*(DD3:DD105=V53)*(DE3:DE105="L"))+SUMPRODUCT((DA3:DA105=V50)*(DD3:DD105=V49)*(DF3:DF105="L"))+SUMPRODUCT((DA3:DA105=V51)*(DD3:DD105=V49)*(DF3:DF105="L"))+SUMPRODUCT((DA3:DA105=V52)*(DD3:DD105=V49)*(DF3:DF105="L"))+SUMPRODUCT((DA3:DA105=V53)*(DD3:DD105=V49)*(DF3:DF105="L"))</f>
        <v>0</v>
      </c>
      <c r="Z49" s="297">
        <f>SUMPRODUCT((DA3:DA105=V49)*(DD3:DD105=V50)*DB3:DB105)+SUMPRODUCT((DA3:DA105=V49)*(DD3:DD105=V51)*DB3:DB105)+SUMPRODUCT((DA3:DA105=V49)*(DD3:DD105=V52)*DB3:DB105)+SUMPRODUCT((DA3:DA105=V49)*(DD3:DD105=V53)*DB3:DB105)+SUMPRODUCT((DA3:DA105=V50)*(DD3:DD105=V49)*DC3:DC105)+SUMPRODUCT((DA3:DA105=V51)*(DD3:DD105=V49)*DC3:DC105)+SUMPRODUCT((DA3:DA105=V52)*(DD3:DD105=V49)*DC3:DC105)+SUMPRODUCT((DA3:DA105=V53)*(DD3:DD105=V49)*DC3:DC105)</f>
        <v>0</v>
      </c>
      <c r="AA49" s="297">
        <f>SUMPRODUCT((DA3:DA105=V49)*(DD3:DD105=V50)*DC3:DC105)+SUMPRODUCT((DA3:DA105=V49)*(DD3:DD105=V51)*DC3:DC105)+SUMPRODUCT((DA3:DA105=V49)*(DD3:DD105=V52)*DC3:DC105)+SUMPRODUCT((DA3:DA105=V49)*(DD3:DD105=V53)*DC3:DC105)+SUMPRODUCT((DA3:DA105=V50)*(DD3:DD105=V49)*DB3:DB105)+SUMPRODUCT((DA3:DA105=V51)*(DD3:DD105=V49)*DB3:DB105)+SUMPRODUCT((DA3:DA105=V52)*(DD3:DD105=V49)*DB3:DB105)+SUMPRODUCT((DA3:DA105=V53)*(DD3:DD105=V49)*DB3:DB105)</f>
        <v>0</v>
      </c>
      <c r="AB49" s="297">
        <f>Z49-AA49+1000</f>
        <v>1000</v>
      </c>
      <c r="AC49" s="297">
        <f t="shared" ref="AC49:AC52" si="80">IF(V49&lt;&gt;"",W49*3+X49*1,"")</f>
        <v>0</v>
      </c>
      <c r="AD49" s="297">
        <f>IF(V49&lt;&gt;"",VLOOKUP(V49,C4:I52,7,FALSE),"")</f>
        <v>1000</v>
      </c>
      <c r="AE49" s="297">
        <f>IF(V49&lt;&gt;"",VLOOKUP(V49,C4:I52,5,FALSE),"")</f>
        <v>0</v>
      </c>
      <c r="AF49" s="297">
        <f>IF(V49&lt;&gt;"",VLOOKUP(V49,C4:K52,9,FALSE),"")</f>
        <v>-167</v>
      </c>
      <c r="AG49" s="297">
        <f t="shared" ref="AG49:AG52" si="81">AC49</f>
        <v>0</v>
      </c>
      <c r="AH49" s="297">
        <f>IF(V49&lt;&gt;"",RANK(AG49,AG49:AG53),"")</f>
        <v>1</v>
      </c>
      <c r="AI49" s="297">
        <f>IF(V49&lt;&gt;"",SUMPRODUCT((AG49:AG53=AG49)*(AB49:AB53&gt;AB49)),"")</f>
        <v>0</v>
      </c>
      <c r="AJ49" s="297">
        <f>IF(V49&lt;&gt;"",SUMPRODUCT((AG49:AG53=AG49)*(AB49:AB53=AB49)*(Z49:Z53&gt;Z49)),"")</f>
        <v>0</v>
      </c>
      <c r="AK49" s="297">
        <f>IF(V49&lt;&gt;"",SUMPRODUCT((AG49:AG53=AG49)*(AB49:AB53=AB49)*(Z49:Z53=Z49)*(AD49:AD53&gt;AD49)),"")</f>
        <v>0</v>
      </c>
      <c r="AL49" s="297">
        <f>IF(V49&lt;&gt;"",SUMPRODUCT((AG49:AG53=AG49)*(AB49:AB53=AB49)*(Z49:Z53=Z49)*(AD49:AD53=AD49)*(AE49:AE53&gt;AE49)),"")</f>
        <v>0</v>
      </c>
      <c r="AM49" s="297">
        <f>IF(V49&lt;&gt;"",SUMPRODUCT((AG49:AG53=AG49)*(AB49:AB53=AB49)*(Z49:Z53=Z49)*(AD49:AD53=AD49)*(AE49:AE53=AE49)*(AF49:AF53&gt;AF49)),"")</f>
        <v>3</v>
      </c>
      <c r="AN49" s="297">
        <f>IF(V49&lt;&gt;"",IF(SUM(X49:X52)=12,SUM(AH49:AM49),IF(AN128&lt;&gt;"",IF(U127=3,AN128,AN128+U127),SUM(AH49:AM49))),"")</f>
        <v>4</v>
      </c>
      <c r="AO49" s="297" t="str">
        <f>IF(V49&lt;&gt;"",INDEX(V49:V53,MATCH(1,AN49:AN53,0),0),"")</f>
        <v>Spain</v>
      </c>
      <c r="CX49" s="297" t="str">
        <f>IF(AO49&lt;&gt;"",AO49,O49)</f>
        <v>Spain</v>
      </c>
      <c r="CY49" s="297">
        <v>1</v>
      </c>
      <c r="DA49" s="300" t="str">
        <f>Matches!F54</f>
        <v>Portugal</v>
      </c>
      <c r="DB49" s="300">
        <f>IF(DA2&lt;&gt;"",IF(AND(Matches!H54&lt;&gt;"",Matches!I54&lt;&gt;""),Matches!H54,0),"")</f>
        <v>0</v>
      </c>
      <c r="DC49" s="300">
        <f>IF(DA2&lt;&gt;"",IF(AND(Matches!H54&lt;&gt;"",Matches!I54&lt;&gt;""),Matches!I54,0),"")</f>
        <v>0</v>
      </c>
      <c r="DD49" s="300" t="str">
        <f>Matches!K54</f>
        <v>Uzbekistan</v>
      </c>
      <c r="DE49" s="300" t="str">
        <f>IF(AND(Matches!H54&lt;&gt;"",Matches!I54&lt;&gt;""),IF(DB49&gt;DC49,"W",IF(DB49=DC49,"D","L")),"")</f>
        <v/>
      </c>
      <c r="DF49" s="300" t="str">
        <f t="shared" si="0"/>
        <v/>
      </c>
      <c r="HH49" s="300"/>
      <c r="HI49" s="300"/>
      <c r="HJ49" s="300"/>
      <c r="HK49" s="300"/>
      <c r="HL49" s="300"/>
      <c r="HM49" s="300"/>
      <c r="LO49" s="300"/>
      <c r="LP49" s="300"/>
      <c r="LQ49" s="300"/>
      <c r="LR49" s="300"/>
      <c r="LS49" s="300"/>
      <c r="LT49" s="300"/>
      <c r="PV49" s="300"/>
      <c r="PW49" s="300"/>
      <c r="PX49" s="300"/>
      <c r="PY49" s="300"/>
      <c r="PZ49" s="300"/>
      <c r="QA49" s="300"/>
      <c r="UC49" s="300"/>
      <c r="UD49" s="300"/>
      <c r="UE49" s="300"/>
      <c r="UF49" s="300"/>
      <c r="UG49" s="300"/>
      <c r="UH49" s="300"/>
      <c r="YJ49" s="300"/>
      <c r="YK49" s="300"/>
      <c r="YL49" s="300"/>
      <c r="YM49" s="300"/>
      <c r="YN49" s="300"/>
      <c r="YO49" s="300"/>
      <c r="ACQ49" s="300"/>
      <c r="ACR49" s="300"/>
      <c r="ACS49" s="300"/>
      <c r="ACT49" s="300"/>
      <c r="ACU49" s="300"/>
      <c r="ACV49" s="300"/>
      <c r="AGX49" s="300"/>
      <c r="AGY49" s="300"/>
      <c r="AGZ49" s="300"/>
      <c r="AHA49" s="300"/>
      <c r="AHB49" s="300"/>
      <c r="AHC49" s="300"/>
      <c r="ALE49" s="300"/>
      <c r="ALF49" s="300"/>
      <c r="ALG49" s="300"/>
      <c r="ALH49" s="300"/>
      <c r="ALI49" s="300"/>
      <c r="ALJ49" s="300"/>
      <c r="APL49" s="300"/>
      <c r="APM49" s="300"/>
      <c r="APN49" s="300"/>
      <c r="APO49" s="300"/>
      <c r="APP49" s="300"/>
      <c r="APQ49" s="300"/>
      <c r="ATS49" s="300"/>
      <c r="ATT49" s="300"/>
      <c r="ATU49" s="300"/>
      <c r="ATV49" s="300"/>
      <c r="ATW49" s="300"/>
      <c r="ATX49" s="300"/>
      <c r="AXZ49" s="300"/>
      <c r="AYA49" s="300"/>
      <c r="AYB49" s="300"/>
      <c r="AYC49" s="300"/>
      <c r="AYD49" s="300"/>
      <c r="AYE49" s="300"/>
      <c r="BCG49" s="300"/>
      <c r="BCH49" s="300"/>
      <c r="BCI49" s="300"/>
      <c r="BCJ49" s="300"/>
      <c r="BCK49" s="300"/>
      <c r="BCL49" s="300"/>
      <c r="BGN49" s="300"/>
      <c r="BGO49" s="300"/>
      <c r="BGP49" s="300"/>
      <c r="BGQ49" s="300"/>
      <c r="BGR49" s="300"/>
      <c r="BGS49" s="300"/>
      <c r="BKU49" s="300"/>
      <c r="BKV49" s="300"/>
      <c r="BKW49" s="300"/>
      <c r="BKX49" s="300"/>
      <c r="BKY49" s="300"/>
      <c r="BKZ49" s="300"/>
      <c r="BPB49" s="300"/>
      <c r="BPC49" s="300"/>
      <c r="BPD49" s="300"/>
      <c r="BPE49" s="300"/>
      <c r="BPF49" s="300"/>
      <c r="BPG49" s="300"/>
      <c r="BTI49" s="300"/>
      <c r="BTJ49" s="300"/>
      <c r="BTK49" s="300"/>
      <c r="BTL49" s="300"/>
      <c r="BTM49" s="300"/>
      <c r="BTN49" s="300"/>
      <c r="BXP49" s="300"/>
      <c r="BXQ49" s="300"/>
      <c r="BXR49" s="300"/>
      <c r="BXS49" s="300"/>
      <c r="BXT49" s="300"/>
      <c r="BXU49" s="300"/>
      <c r="CBW49" s="300"/>
      <c r="CBX49" s="300"/>
      <c r="CBY49" s="300"/>
      <c r="CBZ49" s="300"/>
      <c r="CCA49" s="300"/>
      <c r="CCB49" s="300"/>
      <c r="CGD49" s="300"/>
      <c r="CGE49" s="300"/>
      <c r="CGF49" s="300"/>
      <c r="CGG49" s="300"/>
      <c r="CGH49" s="300"/>
      <c r="CGI49" s="300"/>
      <c r="CKK49" s="300"/>
      <c r="CKL49" s="300"/>
      <c r="CKM49" s="300"/>
      <c r="CKN49" s="300"/>
      <c r="CKO49" s="300"/>
      <c r="CKP49" s="300"/>
      <c r="COR49" s="300"/>
      <c r="COS49" s="300"/>
      <c r="COT49" s="300"/>
      <c r="COU49" s="300"/>
      <c r="COV49" s="300"/>
      <c r="COW49" s="300"/>
      <c r="CSY49" s="300"/>
      <c r="CSZ49" s="300"/>
      <c r="CTA49" s="300"/>
      <c r="CTB49" s="300"/>
      <c r="CTC49" s="300"/>
      <c r="CTD49" s="300"/>
      <c r="CXF49" s="300"/>
      <c r="CXG49" s="300"/>
      <c r="CXH49" s="300"/>
      <c r="CXI49" s="300"/>
      <c r="CXJ49" s="300"/>
      <c r="CXK49" s="300"/>
      <c r="DBM49" s="300"/>
      <c r="DBN49" s="300"/>
      <c r="DBO49" s="300"/>
      <c r="DBP49" s="300"/>
      <c r="DBQ49" s="300"/>
      <c r="DBR49" s="300"/>
      <c r="DFT49" s="300"/>
      <c r="DFU49" s="300"/>
      <c r="DFV49" s="300"/>
      <c r="DFW49" s="300"/>
      <c r="DFX49" s="300"/>
      <c r="DFY49" s="300"/>
      <c r="DKA49" s="300"/>
      <c r="DKB49" s="300"/>
      <c r="DKC49" s="300"/>
      <c r="DKD49" s="300"/>
      <c r="DKE49" s="300"/>
      <c r="DKF49" s="300"/>
      <c r="DOH49" s="300"/>
      <c r="DOI49" s="300"/>
      <c r="DOJ49" s="300"/>
      <c r="DOK49" s="300"/>
      <c r="DOL49" s="300"/>
      <c r="DOM49" s="300"/>
      <c r="DSO49" s="300"/>
      <c r="DSP49" s="300"/>
      <c r="DSQ49" s="300"/>
      <c r="DSR49" s="300"/>
      <c r="DSS49" s="300"/>
      <c r="DST49" s="300"/>
      <c r="DWV49" s="300"/>
      <c r="DWW49" s="300"/>
      <c r="DWX49" s="300"/>
      <c r="DWY49" s="300"/>
      <c r="DWZ49" s="300"/>
      <c r="DXA49" s="300"/>
      <c r="EBC49" s="300"/>
      <c r="EBD49" s="300"/>
      <c r="EBE49" s="300"/>
      <c r="EBF49" s="300"/>
      <c r="EBG49" s="300"/>
      <c r="EBH49" s="300"/>
      <c r="EFJ49" s="300"/>
      <c r="EFK49" s="300"/>
      <c r="EFL49" s="300"/>
      <c r="EFM49" s="300"/>
      <c r="EFN49" s="300"/>
      <c r="EFO49" s="300"/>
      <c r="EJQ49" s="300"/>
      <c r="EJR49" s="300"/>
      <c r="EJS49" s="300"/>
      <c r="EJT49" s="300"/>
      <c r="EJU49" s="300"/>
      <c r="EJV49" s="300"/>
      <c r="ENX49" s="300"/>
      <c r="ENY49" s="300"/>
      <c r="ENZ49" s="300"/>
      <c r="EOA49" s="300"/>
      <c r="EOB49" s="300"/>
      <c r="EOC49" s="300"/>
      <c r="ESE49" s="300"/>
      <c r="ESF49" s="300"/>
      <c r="ESG49" s="300"/>
      <c r="ESH49" s="300"/>
      <c r="ESI49" s="300"/>
      <c r="ESJ49" s="300"/>
      <c r="EWL49" s="300"/>
      <c r="EWM49" s="300"/>
      <c r="EWN49" s="300"/>
      <c r="EWO49" s="300"/>
      <c r="EWP49" s="300"/>
      <c r="EWQ49" s="300"/>
      <c r="FAS49" s="300"/>
      <c r="FAT49" s="300"/>
      <c r="FAU49" s="300"/>
      <c r="FAV49" s="300"/>
      <c r="FAW49" s="300"/>
      <c r="FAX49" s="300"/>
      <c r="FEZ49" s="300"/>
      <c r="FFA49" s="300"/>
      <c r="FFB49" s="300"/>
      <c r="FFC49" s="300"/>
      <c r="FFD49" s="300"/>
      <c r="FFE49" s="300"/>
      <c r="FJG49" s="300"/>
      <c r="FJH49" s="300"/>
      <c r="FJI49" s="300"/>
      <c r="FJJ49" s="300"/>
      <c r="FJK49" s="300"/>
      <c r="FJL49" s="300"/>
      <c r="FNN49" s="300"/>
      <c r="FNO49" s="300"/>
      <c r="FNP49" s="300"/>
      <c r="FNQ49" s="300"/>
      <c r="FNR49" s="300"/>
      <c r="FNS49" s="300"/>
      <c r="FRU49" s="300"/>
      <c r="FRV49" s="300"/>
      <c r="FRW49" s="300"/>
      <c r="FRX49" s="300"/>
      <c r="FRY49" s="300"/>
      <c r="FRZ49" s="300"/>
      <c r="FWB49" s="300"/>
      <c r="FWC49" s="300"/>
      <c r="FWD49" s="300"/>
      <c r="FWE49" s="300"/>
      <c r="FWF49" s="300"/>
      <c r="FWG49" s="300"/>
      <c r="GAI49" s="300"/>
      <c r="GAJ49" s="300"/>
      <c r="GAK49" s="300"/>
      <c r="GAL49" s="300"/>
      <c r="GAM49" s="300"/>
      <c r="GAN49" s="300"/>
      <c r="GEP49" s="300"/>
      <c r="GEQ49" s="300"/>
      <c r="GER49" s="300"/>
      <c r="GES49" s="300"/>
      <c r="GET49" s="300"/>
      <c r="GEU49" s="300"/>
      <c r="GIW49" s="300"/>
      <c r="GIX49" s="300"/>
      <c r="GIY49" s="300"/>
      <c r="GIZ49" s="300"/>
      <c r="GJA49" s="300"/>
      <c r="GJB49" s="300"/>
      <c r="GND49" s="300"/>
      <c r="GNE49" s="300"/>
      <c r="GNF49" s="300"/>
      <c r="GNG49" s="300"/>
      <c r="GNH49" s="300"/>
      <c r="GNI49" s="300"/>
      <c r="GRK49" s="300"/>
      <c r="GRL49" s="300"/>
      <c r="GRM49" s="300"/>
      <c r="GRN49" s="300"/>
      <c r="GRO49" s="300"/>
      <c r="GRP49" s="300"/>
      <c r="GVR49" s="300"/>
      <c r="GVS49" s="300"/>
      <c r="GVT49" s="300"/>
      <c r="GVU49" s="300"/>
      <c r="GVV49" s="300"/>
      <c r="GVW49" s="300"/>
      <c r="GZY49" s="300"/>
      <c r="GZZ49" s="300"/>
      <c r="HAA49" s="300"/>
      <c r="HAB49" s="300"/>
      <c r="HAC49" s="300"/>
      <c r="HAD49" s="300"/>
      <c r="HEF49" s="300"/>
      <c r="HEG49" s="300"/>
      <c r="HEH49" s="300"/>
      <c r="HEI49" s="300"/>
      <c r="HEJ49" s="300"/>
      <c r="HEK49" s="300"/>
      <c r="HIM49" s="300"/>
      <c r="HIN49" s="300"/>
      <c r="HIO49" s="300"/>
      <c r="HIP49" s="300"/>
      <c r="HIQ49" s="300"/>
      <c r="HIR49" s="300"/>
      <c r="HMT49" s="300"/>
      <c r="HMU49" s="300"/>
      <c r="HMV49" s="300"/>
      <c r="HMW49" s="300"/>
      <c r="HMX49" s="300"/>
      <c r="HMY49" s="300"/>
      <c r="HRA49" s="300"/>
      <c r="HRB49" s="300"/>
      <c r="HRC49" s="300"/>
      <c r="HRD49" s="300"/>
      <c r="HRE49" s="300"/>
      <c r="HRF49" s="300"/>
      <c r="HVH49" s="300"/>
      <c r="HVI49" s="300"/>
      <c r="HVJ49" s="300"/>
      <c r="HVK49" s="300"/>
      <c r="HVL49" s="300"/>
      <c r="HVM49" s="300"/>
      <c r="HZO49" s="300"/>
      <c r="HZP49" s="300"/>
      <c r="HZQ49" s="300"/>
      <c r="HZR49" s="300"/>
      <c r="HZS49" s="300"/>
      <c r="HZT49" s="300"/>
      <c r="IDV49" s="300"/>
      <c r="IDW49" s="300"/>
      <c r="IDX49" s="300"/>
      <c r="IDY49" s="300"/>
      <c r="IDZ49" s="300"/>
      <c r="IEA49" s="300"/>
      <c r="IIC49" s="300"/>
      <c r="IID49" s="300"/>
      <c r="IIE49" s="300"/>
      <c r="IIF49" s="300"/>
      <c r="IIG49" s="300"/>
      <c r="IIH49" s="300"/>
      <c r="IMJ49" s="300"/>
      <c r="IMK49" s="300"/>
      <c r="IML49" s="300"/>
      <c r="IMM49" s="300"/>
      <c r="IMN49" s="300"/>
      <c r="IMO49" s="300"/>
      <c r="IQQ49" s="300"/>
      <c r="IQR49" s="300"/>
      <c r="IQS49" s="300"/>
      <c r="IQT49" s="300"/>
      <c r="IQU49" s="300"/>
      <c r="IQV49" s="300"/>
      <c r="IUX49" s="300"/>
      <c r="IUY49" s="300"/>
      <c r="IUZ49" s="300"/>
      <c r="IVA49" s="300"/>
      <c r="IVB49" s="300"/>
      <c r="IVC49" s="300"/>
      <c r="IZE49" s="300"/>
      <c r="IZF49" s="300"/>
      <c r="IZG49" s="300"/>
      <c r="IZH49" s="300"/>
      <c r="IZI49" s="300"/>
      <c r="IZJ49" s="300"/>
      <c r="JDL49" s="300"/>
      <c r="JDM49" s="300"/>
      <c r="JDN49" s="300"/>
      <c r="JDO49" s="300"/>
      <c r="JDP49" s="300"/>
      <c r="JDQ49" s="300"/>
      <c r="JHS49" s="300"/>
      <c r="JHT49" s="300"/>
      <c r="JHU49" s="300"/>
      <c r="JHV49" s="300"/>
      <c r="JHW49" s="300"/>
      <c r="JHX49" s="300"/>
      <c r="JLZ49" s="300"/>
      <c r="JMA49" s="300"/>
      <c r="JMB49" s="300"/>
      <c r="JMC49" s="300"/>
      <c r="JMD49" s="300"/>
      <c r="JME49" s="300"/>
      <c r="JQG49" s="300"/>
      <c r="JQH49" s="300"/>
      <c r="JQI49" s="300"/>
      <c r="JQJ49" s="300"/>
      <c r="JQK49" s="300"/>
      <c r="JQL49" s="300"/>
      <c r="JUN49" s="300"/>
      <c r="JUO49" s="300"/>
      <c r="JUP49" s="300"/>
      <c r="JUQ49" s="300"/>
      <c r="JUR49" s="300"/>
      <c r="JUS49" s="300"/>
      <c r="JYU49" s="300"/>
      <c r="JYV49" s="300"/>
      <c r="JYW49" s="300"/>
      <c r="JYX49" s="300"/>
      <c r="JYY49" s="300"/>
      <c r="JYZ49" s="300"/>
      <c r="KDB49" s="300"/>
      <c r="KDC49" s="300"/>
      <c r="KDD49" s="300"/>
      <c r="KDE49" s="300"/>
      <c r="KDF49" s="300"/>
      <c r="KDG49" s="300"/>
      <c r="KHI49" s="300"/>
      <c r="KHJ49" s="300"/>
      <c r="KHK49" s="300"/>
      <c r="KHL49" s="300"/>
      <c r="KHM49" s="300"/>
      <c r="KHN49" s="300"/>
      <c r="KLP49" s="300"/>
      <c r="KLQ49" s="300"/>
      <c r="KLR49" s="300"/>
      <c r="KLS49" s="300"/>
      <c r="KLT49" s="300"/>
      <c r="KLU49" s="300"/>
      <c r="KPW49" s="300"/>
      <c r="KPX49" s="300"/>
      <c r="KPY49" s="300"/>
      <c r="KPZ49" s="300"/>
      <c r="KQA49" s="300"/>
      <c r="KQB49" s="300"/>
      <c r="KUD49" s="300"/>
      <c r="KUE49" s="300"/>
      <c r="KUF49" s="300"/>
      <c r="KUG49" s="300"/>
      <c r="KUH49" s="300"/>
      <c r="KUI49" s="300"/>
      <c r="KYK49" s="300"/>
      <c r="KYL49" s="300"/>
      <c r="KYM49" s="300"/>
      <c r="KYN49" s="300"/>
      <c r="KYO49" s="300"/>
      <c r="KYP49" s="300"/>
      <c r="LCR49" s="300"/>
      <c r="LCS49" s="300"/>
      <c r="LCT49" s="300"/>
      <c r="LCU49" s="300"/>
      <c r="LCV49" s="300"/>
      <c r="LCW49" s="300"/>
      <c r="LGY49" s="300"/>
      <c r="LGZ49" s="300"/>
      <c r="LHA49" s="300"/>
      <c r="LHB49" s="300"/>
      <c r="LHC49" s="300"/>
      <c r="LHD49" s="300"/>
      <c r="LLF49" s="300"/>
      <c r="LLG49" s="300"/>
      <c r="LLH49" s="300"/>
      <c r="LLI49" s="300"/>
      <c r="LLJ49" s="300"/>
      <c r="LLK49" s="300"/>
      <c r="LPM49" s="300"/>
      <c r="LPN49" s="300"/>
      <c r="LPO49" s="300"/>
      <c r="LPP49" s="300"/>
      <c r="LPQ49" s="300"/>
      <c r="LPR49" s="300"/>
      <c r="LTT49" s="300"/>
      <c r="LTU49" s="300"/>
      <c r="LTV49" s="300"/>
      <c r="LTW49" s="300"/>
      <c r="LTX49" s="300"/>
      <c r="LTY49" s="300"/>
      <c r="LYA49" s="300"/>
      <c r="LYB49" s="300"/>
      <c r="LYC49" s="300"/>
      <c r="LYD49" s="300"/>
      <c r="LYE49" s="300"/>
      <c r="LYF49" s="300"/>
      <c r="MCH49" s="300"/>
      <c r="MCI49" s="300"/>
      <c r="MCJ49" s="300"/>
      <c r="MCK49" s="300"/>
      <c r="MCL49" s="300"/>
      <c r="MCM49" s="300"/>
      <c r="MGO49" s="300"/>
      <c r="MGP49" s="300"/>
      <c r="MGQ49" s="300"/>
      <c r="MGR49" s="300"/>
      <c r="MGS49" s="300"/>
      <c r="MGT49" s="300"/>
      <c r="MKV49" s="300"/>
      <c r="MKW49" s="300"/>
      <c r="MKX49" s="300"/>
      <c r="MKY49" s="300"/>
      <c r="MKZ49" s="300"/>
      <c r="MLA49" s="300"/>
      <c r="MPC49" s="300"/>
      <c r="MPD49" s="300"/>
      <c r="MPE49" s="300"/>
      <c r="MPF49" s="300"/>
      <c r="MPG49" s="300"/>
      <c r="MPH49" s="300"/>
      <c r="MTJ49" s="300"/>
      <c r="MTK49" s="300"/>
      <c r="MTL49" s="300"/>
      <c r="MTM49" s="300"/>
      <c r="MTN49" s="300"/>
      <c r="MTO49" s="300"/>
      <c r="MXQ49" s="300"/>
      <c r="MXR49" s="300"/>
      <c r="MXS49" s="300"/>
      <c r="MXT49" s="300"/>
      <c r="MXU49" s="300"/>
      <c r="MXV49" s="300"/>
      <c r="NBX49" s="300"/>
      <c r="NBY49" s="300"/>
      <c r="NBZ49" s="300"/>
      <c r="NCA49" s="300"/>
      <c r="NCB49" s="300"/>
      <c r="NCC49" s="300"/>
      <c r="NGE49" s="300"/>
      <c r="NGF49" s="300"/>
      <c r="NGG49" s="300"/>
      <c r="NGH49" s="300"/>
      <c r="NGI49" s="300"/>
      <c r="NGJ49" s="300"/>
      <c r="NKL49" s="300"/>
      <c r="NKM49" s="300"/>
      <c r="NKN49" s="300"/>
      <c r="NKO49" s="300"/>
      <c r="NKP49" s="300"/>
      <c r="NKQ49" s="300"/>
      <c r="NOS49" s="300"/>
      <c r="NOT49" s="300"/>
      <c r="NOU49" s="300"/>
      <c r="NOV49" s="300"/>
      <c r="NOW49" s="300"/>
      <c r="NOX49" s="300"/>
      <c r="NSZ49" s="300"/>
      <c r="NTA49" s="300"/>
      <c r="NTB49" s="300"/>
      <c r="NTC49" s="300"/>
      <c r="NTD49" s="300"/>
      <c r="NTE49" s="300"/>
      <c r="NXG49" s="300"/>
      <c r="NXH49" s="300"/>
      <c r="NXI49" s="300"/>
      <c r="NXJ49" s="300"/>
      <c r="NXK49" s="300"/>
      <c r="NXL49" s="300"/>
      <c r="OBN49" s="300"/>
      <c r="OBO49" s="300"/>
      <c r="OBP49" s="300"/>
      <c r="OBQ49" s="300"/>
      <c r="OBR49" s="300"/>
      <c r="OBS49" s="300"/>
      <c r="OFU49" s="300"/>
      <c r="OFV49" s="300"/>
      <c r="OFW49" s="300"/>
      <c r="OFX49" s="300"/>
      <c r="OFY49" s="300"/>
      <c r="OFZ49" s="300"/>
      <c r="OKB49" s="300"/>
      <c r="OKC49" s="300"/>
      <c r="OKD49" s="300"/>
      <c r="OKE49" s="300"/>
      <c r="OKF49" s="300"/>
      <c r="OKG49" s="300"/>
      <c r="OOI49" s="300"/>
      <c r="OOJ49" s="300"/>
      <c r="OOK49" s="300"/>
      <c r="OOL49" s="300"/>
      <c r="OOM49" s="300"/>
      <c r="OON49" s="300"/>
      <c r="OSP49" s="300"/>
      <c r="OSQ49" s="300"/>
      <c r="OSR49" s="300"/>
      <c r="OSS49" s="300"/>
      <c r="OST49" s="300"/>
      <c r="OSU49" s="300"/>
      <c r="OWW49" s="300"/>
      <c r="OWX49" s="300"/>
      <c r="OWY49" s="300"/>
      <c r="OWZ49" s="300"/>
      <c r="OXA49" s="300"/>
      <c r="OXB49" s="300"/>
      <c r="PBD49" s="300"/>
      <c r="PBE49" s="300"/>
      <c r="PBF49" s="300"/>
      <c r="PBG49" s="300"/>
      <c r="PBH49" s="300"/>
      <c r="PBI49" s="300"/>
      <c r="PFK49" s="300"/>
      <c r="PFL49" s="300"/>
      <c r="PFM49" s="300"/>
      <c r="PFN49" s="300"/>
      <c r="PFO49" s="300"/>
      <c r="PFP49" s="300"/>
      <c r="PJR49" s="300"/>
      <c r="PJS49" s="300"/>
      <c r="PJT49" s="300"/>
      <c r="PJU49" s="300"/>
      <c r="PJV49" s="300"/>
      <c r="PJW49" s="300"/>
      <c r="PNY49" s="300"/>
      <c r="PNZ49" s="300"/>
      <c r="POA49" s="300"/>
      <c r="POB49" s="300"/>
      <c r="POC49" s="300"/>
      <c r="POD49" s="300"/>
      <c r="PSF49" s="300"/>
      <c r="PSG49" s="300"/>
      <c r="PSH49" s="300"/>
      <c r="PSI49" s="300"/>
      <c r="PSJ49" s="300"/>
      <c r="PSK49" s="300"/>
    </row>
    <row r="50" spans="1:998 1104:1997 2103:2996 3102:3995 4101:5105 5211:6104 6210:7103 7209:8102 8208:9212 9318:10211 10317:11210 11316:11321" x14ac:dyDescent="0.25">
      <c r="A50" s="302">
        <f>Setup!E35+100</f>
        <v>167</v>
      </c>
      <c r="B50" s="297">
        <f>VLOOKUP(C50,CX49:CY52,2,FALSE)</f>
        <v>4</v>
      </c>
      <c r="C50" s="298" t="str">
        <f>Setup!D35</f>
        <v>Cabo Verde</v>
      </c>
      <c r="D50" s="297">
        <f>SUMPRODUCT((DA3:DA105=C50)*(DE3:DE105="W"))+SUMPRODUCT((DD3:DD105=C50)*(DF3:DF105="W"))</f>
        <v>0</v>
      </c>
      <c r="E50" s="297">
        <f>SUMPRODUCT((DA3:DA105=C50)*(DE3:DE105="D"))+SUMPRODUCT((DD3:DD105=C50)*(DF3:DF105="D"))</f>
        <v>0</v>
      </c>
      <c r="F50" s="297">
        <f>SUMPRODUCT((DA3:DA105=C50)*(DE3:DE105="L"))+SUMPRODUCT((DD3:DD105=C50)*(DF3:DF105="L"))</f>
        <v>0</v>
      </c>
      <c r="G50" s="297">
        <f>SUMIF(DA3:DA123,C50,DB3:DB123)+SUMIF(DD3:DD123,C50,DC3:DC123)</f>
        <v>0</v>
      </c>
      <c r="H50" s="297">
        <f>SUMIF(DD3:DD123,C50,DB3:DB123)+SUMIF(DA3:DA123,C50,DC3:DC123)</f>
        <v>0</v>
      </c>
      <c r="I50" s="297">
        <f t="shared" si="78"/>
        <v>1000</v>
      </c>
      <c r="J50" s="297">
        <f t="shared" si="79"/>
        <v>0</v>
      </c>
      <c r="K50" s="297">
        <f>IF(Setup!F35&lt;&gt;"",Setup!F35,-A50)</f>
        <v>-167</v>
      </c>
      <c r="L50" s="297">
        <f>IF(COUNTIF(J49:J52,4)&lt;&gt;4,RANK(J50,J49:J52),J129)</f>
        <v>1</v>
      </c>
      <c r="N50" s="297">
        <f>SUMPRODUCT((L49:L52=L50)*(K49:K52&lt;K50))+L50</f>
        <v>1</v>
      </c>
      <c r="O50" s="298" t="str">
        <f>INDEX(C49:C53,MATCH(2,N49:N53,0),0)</f>
        <v>Saudi Arabia</v>
      </c>
      <c r="P50" s="297">
        <f>INDEX(L49:L53,MATCH(O50,C49:C53,0),0)</f>
        <v>1</v>
      </c>
      <c r="Q50" s="297" t="str">
        <f>IF(Q49&lt;&gt;"",O50,"")</f>
        <v>Saudi Arabia</v>
      </c>
      <c r="R50" s="297" t="str">
        <f>IF(R49&lt;&gt;"",O51,"")</f>
        <v/>
      </c>
      <c r="S50" s="297" t="str">
        <f>IF(S49&lt;&gt;"",O52,"")</f>
        <v/>
      </c>
      <c r="T50" s="297" t="str">
        <f>IF(T49&lt;&gt;"",O53,"")</f>
        <v/>
      </c>
      <c r="V50" s="297" t="str">
        <f t="shared" ref="V50:V52" si="82">IF(Q50&lt;&gt;"",Q50,"")</f>
        <v>Saudi Arabia</v>
      </c>
      <c r="W50" s="297">
        <f>SUMPRODUCT((DA3:DA105=V50)*(DD3:DD105=V51)*(DE3:DE105="W"))+SUMPRODUCT((DA3:DA105=V50)*(DD3:DD105=V52)*(DE3:DE105="W"))+SUMPRODUCT((DA3:DA105=V50)*(DD3:DD105=V53)*(DE3:DE105="W"))+SUMPRODUCT((DA3:DA105=V50)*(DD3:DD105=V49)*(DE3:DE105="W"))+SUMPRODUCT((DA3:DA105=V51)*(DD3:DD105=V50)*(DF3:DF105="W"))+SUMPRODUCT((DA3:DA105=V52)*(DD3:DD105=V50)*(DF3:DF105="W"))+SUMPRODUCT((DA3:DA105=V53)*(DD3:DD105=V50)*(DF3:DF105="W"))+SUMPRODUCT((DA3:DA105=V49)*(DD3:DD105=V50)*(DF3:DF105="W"))</f>
        <v>0</v>
      </c>
      <c r="X50" s="297">
        <f>SUMPRODUCT((DA3:DA105=V50)*(DD3:DD105=V51)*(DE3:DE105="D"))+SUMPRODUCT((DA3:DA105=V50)*(DD3:DD105=V52)*(DE3:DE105="D"))+SUMPRODUCT((DA3:DA105=V50)*(DD3:DD105=V53)*(DE3:DE105="D"))+SUMPRODUCT((DA3:DA105=V50)*(DD3:DD105=V49)*(DE3:DE105="D"))+SUMPRODUCT((DA3:DA105=V51)*(DD3:DD105=V50)*(DE3:DE105="D"))+SUMPRODUCT((DA3:DA105=V52)*(DD3:DD105=V50)*(DE3:DE105="D"))+SUMPRODUCT((DA3:DA105=V53)*(DD3:DD105=V50)*(DE3:DE105="D"))+SUMPRODUCT((DA3:DA105=V49)*(DD3:DD105=V50)*(DE3:DE105="D"))</f>
        <v>0</v>
      </c>
      <c r="Y50" s="297">
        <f>SUMPRODUCT((DA3:DA105=V50)*(DD3:DD105=V51)*(DE3:DE105="L"))+SUMPRODUCT((DA3:DA105=V50)*(DD3:DD105=V52)*(DE3:DE105="L"))+SUMPRODUCT((DA3:DA105=V50)*(DD3:DD105=V53)*(DE3:DE105="L"))+SUMPRODUCT((DA3:DA105=V50)*(DD3:DD105=V49)*(DE3:DE105="L"))+SUMPRODUCT((DA3:DA105=V51)*(DD3:DD105=V50)*(DF3:DF105="L"))+SUMPRODUCT((DA3:DA105=V52)*(DD3:DD105=V50)*(DF3:DF105="L"))+SUMPRODUCT((DA3:DA105=V53)*(DD3:DD105=V50)*(DF3:DF105="L"))+SUMPRODUCT((DA3:DA105=V49)*(DD3:DD105=V50)*(DF3:DF105="L"))</f>
        <v>0</v>
      </c>
      <c r="Z50" s="297">
        <f>SUMPRODUCT((DA3:DA105=V50)*(DD3:DD105=V51)*DB3:DB105)+SUMPRODUCT((DA3:DA105=V50)*(DD3:DD105=V52)*DB3:DB105)+SUMPRODUCT((DA3:DA105=V50)*(DD3:DD105=V53)*DB3:DB105)+SUMPRODUCT((DA3:DA105=V50)*(DD3:DD105=V49)*DB3:DB105)+SUMPRODUCT((DA3:DA105=V51)*(DD3:DD105=V50)*DC3:DC105)+SUMPRODUCT((DA3:DA105=V52)*(DD3:DD105=V50)*DC3:DC105)+SUMPRODUCT((DA3:DA105=V53)*(DD3:DD105=V50)*DC3:DC105)+SUMPRODUCT((DA3:DA105=V49)*(DD3:DD105=V50)*DC3:DC105)</f>
        <v>0</v>
      </c>
      <c r="AA50" s="297">
        <f>SUMPRODUCT((DA3:DA105=V50)*(DD3:DD105=V51)*DC3:DC105)+SUMPRODUCT((DA3:DA105=V50)*(DD3:DD105=V52)*DC3:DC105)+SUMPRODUCT((DA3:DA105=V50)*(DD3:DD105=V53)*DC3:DC105)+SUMPRODUCT((DA3:DA105=V50)*(DD3:DD105=V49)*DC3:DC105)+SUMPRODUCT((DA3:DA105=V51)*(DD3:DD105=V50)*DB3:DB105)+SUMPRODUCT((DA3:DA105=V52)*(DD3:DD105=V50)*DB3:DB105)+SUMPRODUCT((DA3:DA105=V53)*(DD3:DD105=V50)*DB3:DB105)+SUMPRODUCT((DA3:DA105=V49)*(DD3:DD105=V50)*DB3:DB105)</f>
        <v>0</v>
      </c>
      <c r="AB50" s="297">
        <f>Z50-AA50+1000</f>
        <v>1000</v>
      </c>
      <c r="AC50" s="297">
        <f t="shared" si="80"/>
        <v>0</v>
      </c>
      <c r="AD50" s="297">
        <f>IF(V50&lt;&gt;"",VLOOKUP(V50,C4:I52,7,FALSE),"")</f>
        <v>1000</v>
      </c>
      <c r="AE50" s="297">
        <f>IF(V50&lt;&gt;"",VLOOKUP(V50,C4:I52,5,FALSE),"")</f>
        <v>0</v>
      </c>
      <c r="AF50" s="297">
        <f>IF(V50&lt;&gt;"",VLOOKUP(V50,C4:K52,9,FALSE),"")</f>
        <v>-161</v>
      </c>
      <c r="AG50" s="297">
        <f t="shared" si="81"/>
        <v>0</v>
      </c>
      <c r="AH50" s="297">
        <f>IF(V50&lt;&gt;"",RANK(AG50,AG49:AG53),"")</f>
        <v>1</v>
      </c>
      <c r="AI50" s="297">
        <f>IF(V50&lt;&gt;"",SUMPRODUCT((AG49:AG53=AG50)*(AB49:AB53&gt;AB50)),"")</f>
        <v>0</v>
      </c>
      <c r="AJ50" s="297">
        <f>IF(V50&lt;&gt;"",SUMPRODUCT((AG49:AG53=AG50)*(AB49:AB53=AB50)*(Z49:Z53&gt;Z50)),"")</f>
        <v>0</v>
      </c>
      <c r="AK50" s="297">
        <f>IF(V50&lt;&gt;"",SUMPRODUCT((AG49:AG53=AG50)*(AB49:AB53=AB50)*(Z49:Z53=Z50)*(AD49:AD53&gt;AD50)),"")</f>
        <v>0</v>
      </c>
      <c r="AL50" s="297">
        <f>IF(V50&lt;&gt;"",SUMPRODUCT((AG49:AG53=AG50)*(AB49:AB53=AB50)*(Z49:Z53=Z50)*(AD49:AD53=AD50)*(AE49:AE53&gt;AE50)),"")</f>
        <v>0</v>
      </c>
      <c r="AM50" s="297">
        <f>IF(V50&lt;&gt;"",SUMPRODUCT((AG49:AG53=AG50)*(AB49:AB53=AB50)*(Z49:Z53=Z50)*(AD49:AD53=AD50)*(AE49:AE53=AE50)*(AF49:AF53&gt;AF50)),"")</f>
        <v>2</v>
      </c>
      <c r="AN50" s="297">
        <f>IF(V50&lt;&gt;"",IF(SUM(X49:X52)=12,SUM(AH50:AM50),IF(AN129&lt;&gt;"",IF(U127=3,AN129,AN129+U127),SUM(AH50:AM50))),"")</f>
        <v>3</v>
      </c>
      <c r="AO50" s="297" t="str">
        <f>IF(V50&lt;&gt;"",INDEX(V49:V53,MATCH(2,AN49:AN53,0),0),"")</f>
        <v>Uruguay</v>
      </c>
      <c r="AP50" s="297" t="str">
        <f>IF(R49&lt;&gt;"",R49,"")</f>
        <v/>
      </c>
      <c r="AQ50" s="297">
        <f>SUMPRODUCT((DA3:DA105=AP50)*(DD3:DD105=AP51)*(DE3:DE105="W"))+SUMPRODUCT((DA3:DA105=AP50)*(DD3:DD105=AP52)*(DE3:DE105="W"))+SUMPRODUCT((DA3:DA105=AP50)*(DD3:DD105=AP53)*(DE3:DE105="W"))+SUMPRODUCT((DA3:DA105=AP51)*(DD3:DD105=AP50)*(DF3:DF105="W"))+SUMPRODUCT((DA3:DA105=AP52)*(DD3:DD105=AP50)*(DF3:DF105="W"))+SUMPRODUCT((DA3:DA105=AP53)*(DD3:DD105=AP50)*(DF3:DF105="W"))</f>
        <v>0</v>
      </c>
      <c r="AR50" s="297">
        <f>SUMPRODUCT((DA3:DA105=AP50)*(DD3:DD105=AP51)*(DE3:DE105="D"))+SUMPRODUCT((DA3:DA105=AP50)*(DD3:DD105=AP52)*(DE3:DE105="D"))+SUMPRODUCT((DA3:DA105=AP50)*(DD3:DD105=AP53)*(DE3:DE105="D"))+SUMPRODUCT((DA3:DA105=AP51)*(DD3:DD105=AP50)*(DE3:DE105="D"))+SUMPRODUCT((DA3:DA105=AP52)*(DD3:DD105=AP50)*(DE3:DE105="D"))+SUMPRODUCT((DA3:DA105=AP53)*(DD3:DD105=AP50)*(DE3:DE105="D"))</f>
        <v>0</v>
      </c>
      <c r="AS50" s="297">
        <f>SUMPRODUCT((DA3:DA105=AP50)*(DD3:DD105=AP51)*(DE3:DE105="L"))+SUMPRODUCT((DA3:DA105=AP50)*(DD3:DD105=AP52)*(DE3:DE105="L"))+SUMPRODUCT((DA3:DA105=AP50)*(DD3:DD105=AP53)*(DE3:DE105="L"))+SUMPRODUCT((DA3:DA105=AP51)*(DD3:DD105=AP50)*(DF3:DF105="L"))+SUMPRODUCT((DA3:DA105=AP52)*(DD3:DD105=AP50)*(DF3:DF105="L"))+SUMPRODUCT((DA3:DA105=AP53)*(DD3:DD105=AP50)*(DF3:DF105="L"))</f>
        <v>0</v>
      </c>
      <c r="AT50" s="297">
        <f>SUMPRODUCT((DA3:DA105=AP50)*(DD3:DD105=AP51)*DB3:DB105)+SUMPRODUCT((DA3:DA105=AP50)*(DD3:DD105=AP52)*DB3:DB105)+SUMPRODUCT((DA3:DA105=AP50)*(DD3:DD105=AP53)*DB3:DB105)+SUMPRODUCT((DA3:DA105=AP50)*(DD3:DD105=AP49)*DB3:DB105)+SUMPRODUCT((DA3:DA105=AP51)*(DD3:DD105=AP50)*DC3:DC105)+SUMPRODUCT((DA3:DA105=AP52)*(DD3:DD105=AP50)*DC3:DC105)+SUMPRODUCT((DA3:DA105=AP53)*(DD3:DD105=AP50)*DC3:DC105)+SUMPRODUCT((DA3:DA105=AP49)*(DD3:DD105=AP50)*DC3:DC105)</f>
        <v>0</v>
      </c>
      <c r="AU50" s="297">
        <f>SUMPRODUCT((DA3:DA105=AP50)*(DD3:DD105=AP51)*DC3:DC105)+SUMPRODUCT((DA3:DA105=AP50)*(DD3:DD105=AP52)*DC3:DC105)+SUMPRODUCT((DA3:DA105=AP50)*(DD3:DD105=AP53)*DC3:DC105)+SUMPRODUCT((DA3:DA105=AP50)*(DD3:DD105=AP49)*DC3:DC105)+SUMPRODUCT((DA3:DA105=AP51)*(DD3:DD105=AP50)*DB3:DB105)+SUMPRODUCT((DA3:DA105=AP52)*(DD3:DD105=AP50)*DB3:DB105)+SUMPRODUCT((DA3:DA105=AP53)*(DD3:DD105=AP50)*DB3:DB105)+SUMPRODUCT((DA3:DA105=AP49)*(DD3:DD105=AP50)*DB3:DB105)</f>
        <v>0</v>
      </c>
      <c r="AV50" s="297">
        <f>AT50-AU50+1000</f>
        <v>1000</v>
      </c>
      <c r="AW50" s="297" t="str">
        <f t="shared" ref="AW50:AW52" si="83">IF(AP50&lt;&gt;"",AQ50*3+AR50*1,"")</f>
        <v/>
      </c>
      <c r="AX50" s="297" t="str">
        <f>IF(AP50&lt;&gt;"",VLOOKUP(AP50,C4:I52,7,FALSE),"")</f>
        <v/>
      </c>
      <c r="AY50" s="297" t="str">
        <f>IF(AP50&lt;&gt;"",VLOOKUP(AP50,C4:I52,5,FALSE),"")</f>
        <v/>
      </c>
      <c r="AZ50" s="297" t="str">
        <f>IF(AP50&lt;&gt;"",VLOOKUP(AP50,C4:K52,9,FALSE),"")</f>
        <v/>
      </c>
      <c r="BA50" s="297" t="str">
        <f t="shared" ref="BA50:BA52" si="84">AW50</f>
        <v/>
      </c>
      <c r="BB50" s="297" t="str">
        <f>IF(AP50&lt;&gt;"",RANK(BA50,BA49:BA52),"")</f>
        <v/>
      </c>
      <c r="BC50" s="297" t="str">
        <f>IF(AP50&lt;&gt;"",SUMPRODUCT((BA49:BA53=BA50)*(AV49:AV53&gt;AV50)),"")</f>
        <v/>
      </c>
      <c r="BD50" s="297" t="str">
        <f>IF(AP50&lt;&gt;"",SUMPRODUCT((BA49:BA53=BA50)*(AV49:AV53=AV50)*(AT49:AT53&gt;AT50)),"")</f>
        <v/>
      </c>
      <c r="BE50" s="297" t="str">
        <f>IF(AP50&lt;&gt;"",SUMPRODUCT((BA49:BA53=BA50)*(AV49:AV53=AV50)*(AT49:AT53=AT50)*(AX49:AX53&gt;AX50)),"")</f>
        <v/>
      </c>
      <c r="BF50" s="297" t="str">
        <f>IF(AP50&lt;&gt;"",SUMPRODUCT((BA49:BA53=BA50)*(AV49:AV53=AV50)*(AT49:AT53=AT50)*(AX49:AX53=AX50)*(AY49:AY53&gt;AY50)),"")</f>
        <v/>
      </c>
      <c r="BG50" s="297" t="str">
        <f>IF(AP50&lt;&gt;"",SUMPRODUCT((BA49:BA53=BA50)*(AV49:AV53=AV50)*(AT49:AT53=AT50)*(AX49:AX53=AX50)*(AY49:AY53=AY50)*(AZ49:AZ53&gt;AZ50)),"")</f>
        <v/>
      </c>
      <c r="BH50" s="297" t="str">
        <f>IF(AP50&lt;&gt;"",IF(BH129&lt;&gt;"",IF(AO127=3,BH129,BH129+AO127),SUM(BB50:BG50)+1),"")</f>
        <v/>
      </c>
      <c r="BI50" s="297" t="str">
        <f>IF(AP50&lt;&gt;"",INDEX(AP50:AP53,MATCH(2,BH50:BH53,0),0),"")</f>
        <v/>
      </c>
      <c r="CX50" s="297" t="str">
        <f>IF(BI50&lt;&gt;"",BI50,IF(AO50&lt;&gt;"",AO50,O50))</f>
        <v>Uruguay</v>
      </c>
      <c r="CY50" s="297">
        <v>2</v>
      </c>
      <c r="DA50" s="300" t="str">
        <f>Matches!F55</f>
        <v>Colombia</v>
      </c>
      <c r="DB50" s="300">
        <f>IF(DA2&lt;&gt;"",IF(AND(Matches!H55&lt;&gt;"",Matches!I55&lt;&gt;""),Matches!H55,0),"")</f>
        <v>0</v>
      </c>
      <c r="DC50" s="300">
        <f>IF(DA2&lt;&gt;"",IF(AND(Matches!H55&lt;&gt;"",Matches!I55&lt;&gt;""),Matches!I55,0),"")</f>
        <v>0</v>
      </c>
      <c r="DD50" s="300" t="str">
        <f>Matches!K55</f>
        <v>DR Congo</v>
      </c>
      <c r="DE50" s="300" t="str">
        <f>IF(AND(Matches!H55&lt;&gt;"",Matches!I55&lt;&gt;""),IF(DB50&gt;DC50,"W",IF(DB50=DC50,"D","L")),"")</f>
        <v/>
      </c>
      <c r="DF50" s="300" t="str">
        <f t="shared" si="0"/>
        <v/>
      </c>
      <c r="HH50" s="300"/>
      <c r="HI50" s="300"/>
      <c r="HJ50" s="300"/>
      <c r="HK50" s="300"/>
      <c r="HL50" s="300"/>
      <c r="HM50" s="300"/>
      <c r="LO50" s="300"/>
      <c r="LP50" s="300"/>
      <c r="LQ50" s="300"/>
      <c r="LR50" s="300"/>
      <c r="LS50" s="300"/>
      <c r="LT50" s="300"/>
      <c r="PV50" s="300"/>
      <c r="PW50" s="300"/>
      <c r="PX50" s="300"/>
      <c r="PY50" s="300"/>
      <c r="PZ50" s="300"/>
      <c r="QA50" s="300"/>
      <c r="UC50" s="300"/>
      <c r="UD50" s="300"/>
      <c r="UE50" s="300"/>
      <c r="UF50" s="300"/>
      <c r="UG50" s="300"/>
      <c r="UH50" s="300"/>
      <c r="YJ50" s="300"/>
      <c r="YK50" s="300"/>
      <c r="YL50" s="300"/>
      <c r="YM50" s="300"/>
      <c r="YN50" s="300"/>
      <c r="YO50" s="300"/>
      <c r="ACQ50" s="300"/>
      <c r="ACR50" s="300"/>
      <c r="ACS50" s="300"/>
      <c r="ACT50" s="300"/>
      <c r="ACU50" s="300"/>
      <c r="ACV50" s="300"/>
      <c r="AGX50" s="300"/>
      <c r="AGY50" s="300"/>
      <c r="AGZ50" s="300"/>
      <c r="AHA50" s="300"/>
      <c r="AHB50" s="300"/>
      <c r="AHC50" s="300"/>
      <c r="ALE50" s="300"/>
      <c r="ALF50" s="300"/>
      <c r="ALG50" s="300"/>
      <c r="ALH50" s="300"/>
      <c r="ALI50" s="300"/>
      <c r="ALJ50" s="300"/>
      <c r="APL50" s="300"/>
      <c r="APM50" s="300"/>
      <c r="APN50" s="300"/>
      <c r="APO50" s="300"/>
      <c r="APP50" s="300"/>
      <c r="APQ50" s="300"/>
      <c r="ATS50" s="300"/>
      <c r="ATT50" s="300"/>
      <c r="ATU50" s="300"/>
      <c r="ATV50" s="300"/>
      <c r="ATW50" s="300"/>
      <c r="ATX50" s="300"/>
      <c r="AXZ50" s="300"/>
      <c r="AYA50" s="300"/>
      <c r="AYB50" s="300"/>
      <c r="AYC50" s="300"/>
      <c r="AYD50" s="300"/>
      <c r="AYE50" s="300"/>
      <c r="BCG50" s="300"/>
      <c r="BCH50" s="300"/>
      <c r="BCI50" s="300"/>
      <c r="BCJ50" s="300"/>
      <c r="BCK50" s="300"/>
      <c r="BCL50" s="300"/>
      <c r="BGN50" s="300"/>
      <c r="BGO50" s="300"/>
      <c r="BGP50" s="300"/>
      <c r="BGQ50" s="300"/>
      <c r="BGR50" s="300"/>
      <c r="BGS50" s="300"/>
      <c r="BKU50" s="300"/>
      <c r="BKV50" s="300"/>
      <c r="BKW50" s="300"/>
      <c r="BKX50" s="300"/>
      <c r="BKY50" s="300"/>
      <c r="BKZ50" s="300"/>
      <c r="BPB50" s="300"/>
      <c r="BPC50" s="300"/>
      <c r="BPD50" s="300"/>
      <c r="BPE50" s="300"/>
      <c r="BPF50" s="300"/>
      <c r="BPG50" s="300"/>
      <c r="BTI50" s="300"/>
      <c r="BTJ50" s="300"/>
      <c r="BTK50" s="300"/>
      <c r="BTL50" s="300"/>
      <c r="BTM50" s="300"/>
      <c r="BTN50" s="300"/>
      <c r="BXP50" s="300"/>
      <c r="BXQ50" s="300"/>
      <c r="BXR50" s="300"/>
      <c r="BXS50" s="300"/>
      <c r="BXT50" s="300"/>
      <c r="BXU50" s="300"/>
      <c r="CBW50" s="300"/>
      <c r="CBX50" s="300"/>
      <c r="CBY50" s="300"/>
      <c r="CBZ50" s="300"/>
      <c r="CCA50" s="300"/>
      <c r="CCB50" s="300"/>
      <c r="CGD50" s="300"/>
      <c r="CGE50" s="300"/>
      <c r="CGF50" s="300"/>
      <c r="CGG50" s="300"/>
      <c r="CGH50" s="300"/>
      <c r="CGI50" s="300"/>
      <c r="CKK50" s="300"/>
      <c r="CKL50" s="300"/>
      <c r="CKM50" s="300"/>
      <c r="CKN50" s="300"/>
      <c r="CKO50" s="300"/>
      <c r="CKP50" s="300"/>
      <c r="COR50" s="300"/>
      <c r="COS50" s="300"/>
      <c r="COT50" s="300"/>
      <c r="COU50" s="300"/>
      <c r="COV50" s="300"/>
      <c r="COW50" s="300"/>
      <c r="CSY50" s="300"/>
      <c r="CSZ50" s="300"/>
      <c r="CTA50" s="300"/>
      <c r="CTB50" s="300"/>
      <c r="CTC50" s="300"/>
      <c r="CTD50" s="300"/>
      <c r="CXF50" s="300"/>
      <c r="CXG50" s="300"/>
      <c r="CXH50" s="300"/>
      <c r="CXI50" s="300"/>
      <c r="CXJ50" s="300"/>
      <c r="CXK50" s="300"/>
      <c r="DBM50" s="300"/>
      <c r="DBN50" s="300"/>
      <c r="DBO50" s="300"/>
      <c r="DBP50" s="300"/>
      <c r="DBQ50" s="300"/>
      <c r="DBR50" s="300"/>
      <c r="DFT50" s="300"/>
      <c r="DFU50" s="300"/>
      <c r="DFV50" s="300"/>
      <c r="DFW50" s="300"/>
      <c r="DFX50" s="300"/>
      <c r="DFY50" s="300"/>
      <c r="DKA50" s="300"/>
      <c r="DKB50" s="300"/>
      <c r="DKC50" s="300"/>
      <c r="DKD50" s="300"/>
      <c r="DKE50" s="300"/>
      <c r="DKF50" s="300"/>
      <c r="DOH50" s="300"/>
      <c r="DOI50" s="300"/>
      <c r="DOJ50" s="300"/>
      <c r="DOK50" s="300"/>
      <c r="DOL50" s="300"/>
      <c r="DOM50" s="300"/>
      <c r="DSO50" s="300"/>
      <c r="DSP50" s="300"/>
      <c r="DSQ50" s="300"/>
      <c r="DSR50" s="300"/>
      <c r="DSS50" s="300"/>
      <c r="DST50" s="300"/>
      <c r="DWV50" s="300"/>
      <c r="DWW50" s="300"/>
      <c r="DWX50" s="300"/>
      <c r="DWY50" s="300"/>
      <c r="DWZ50" s="300"/>
      <c r="DXA50" s="300"/>
      <c r="EBC50" s="300"/>
      <c r="EBD50" s="300"/>
      <c r="EBE50" s="300"/>
      <c r="EBF50" s="300"/>
      <c r="EBG50" s="300"/>
      <c r="EBH50" s="300"/>
      <c r="EFJ50" s="300"/>
      <c r="EFK50" s="300"/>
      <c r="EFL50" s="300"/>
      <c r="EFM50" s="300"/>
      <c r="EFN50" s="300"/>
      <c r="EFO50" s="300"/>
      <c r="EJQ50" s="300"/>
      <c r="EJR50" s="300"/>
      <c r="EJS50" s="300"/>
      <c r="EJT50" s="300"/>
      <c r="EJU50" s="300"/>
      <c r="EJV50" s="300"/>
      <c r="ENX50" s="300"/>
      <c r="ENY50" s="300"/>
      <c r="ENZ50" s="300"/>
      <c r="EOA50" s="300"/>
      <c r="EOB50" s="300"/>
      <c r="EOC50" s="300"/>
      <c r="ESE50" s="300"/>
      <c r="ESF50" s="300"/>
      <c r="ESG50" s="300"/>
      <c r="ESH50" s="300"/>
      <c r="ESI50" s="300"/>
      <c r="ESJ50" s="300"/>
      <c r="EWL50" s="300"/>
      <c r="EWM50" s="300"/>
      <c r="EWN50" s="300"/>
      <c r="EWO50" s="300"/>
      <c r="EWP50" s="300"/>
      <c r="EWQ50" s="300"/>
      <c r="FAS50" s="300"/>
      <c r="FAT50" s="300"/>
      <c r="FAU50" s="300"/>
      <c r="FAV50" s="300"/>
      <c r="FAW50" s="300"/>
      <c r="FAX50" s="300"/>
      <c r="FEZ50" s="300"/>
      <c r="FFA50" s="300"/>
      <c r="FFB50" s="300"/>
      <c r="FFC50" s="300"/>
      <c r="FFD50" s="300"/>
      <c r="FFE50" s="300"/>
      <c r="FJG50" s="300"/>
      <c r="FJH50" s="300"/>
      <c r="FJI50" s="300"/>
      <c r="FJJ50" s="300"/>
      <c r="FJK50" s="300"/>
      <c r="FJL50" s="300"/>
      <c r="FNN50" s="300"/>
      <c r="FNO50" s="300"/>
      <c r="FNP50" s="300"/>
      <c r="FNQ50" s="300"/>
      <c r="FNR50" s="300"/>
      <c r="FNS50" s="300"/>
      <c r="FRU50" s="300"/>
      <c r="FRV50" s="300"/>
      <c r="FRW50" s="300"/>
      <c r="FRX50" s="300"/>
      <c r="FRY50" s="300"/>
      <c r="FRZ50" s="300"/>
      <c r="FWB50" s="300"/>
      <c r="FWC50" s="300"/>
      <c r="FWD50" s="300"/>
      <c r="FWE50" s="300"/>
      <c r="FWF50" s="300"/>
      <c r="FWG50" s="300"/>
      <c r="GAI50" s="300"/>
      <c r="GAJ50" s="300"/>
      <c r="GAK50" s="300"/>
      <c r="GAL50" s="300"/>
      <c r="GAM50" s="300"/>
      <c r="GAN50" s="300"/>
      <c r="GEP50" s="300"/>
      <c r="GEQ50" s="300"/>
      <c r="GER50" s="300"/>
      <c r="GES50" s="300"/>
      <c r="GET50" s="300"/>
      <c r="GEU50" s="300"/>
      <c r="GIW50" s="300"/>
      <c r="GIX50" s="300"/>
      <c r="GIY50" s="300"/>
      <c r="GIZ50" s="300"/>
      <c r="GJA50" s="300"/>
      <c r="GJB50" s="300"/>
      <c r="GND50" s="300"/>
      <c r="GNE50" s="300"/>
      <c r="GNF50" s="300"/>
      <c r="GNG50" s="300"/>
      <c r="GNH50" s="300"/>
      <c r="GNI50" s="300"/>
      <c r="GRK50" s="300"/>
      <c r="GRL50" s="300"/>
      <c r="GRM50" s="300"/>
      <c r="GRN50" s="300"/>
      <c r="GRO50" s="300"/>
      <c r="GRP50" s="300"/>
      <c r="GVR50" s="300"/>
      <c r="GVS50" s="300"/>
      <c r="GVT50" s="300"/>
      <c r="GVU50" s="300"/>
      <c r="GVV50" s="300"/>
      <c r="GVW50" s="300"/>
      <c r="GZY50" s="300"/>
      <c r="GZZ50" s="300"/>
      <c r="HAA50" s="300"/>
      <c r="HAB50" s="300"/>
      <c r="HAC50" s="300"/>
      <c r="HAD50" s="300"/>
      <c r="HEF50" s="300"/>
      <c r="HEG50" s="300"/>
      <c r="HEH50" s="300"/>
      <c r="HEI50" s="300"/>
      <c r="HEJ50" s="300"/>
      <c r="HEK50" s="300"/>
      <c r="HIM50" s="300"/>
      <c r="HIN50" s="300"/>
      <c r="HIO50" s="300"/>
      <c r="HIP50" s="300"/>
      <c r="HIQ50" s="300"/>
      <c r="HIR50" s="300"/>
      <c r="HMT50" s="300"/>
      <c r="HMU50" s="300"/>
      <c r="HMV50" s="300"/>
      <c r="HMW50" s="300"/>
      <c r="HMX50" s="300"/>
      <c r="HMY50" s="300"/>
      <c r="HRA50" s="300"/>
      <c r="HRB50" s="300"/>
      <c r="HRC50" s="300"/>
      <c r="HRD50" s="300"/>
      <c r="HRE50" s="300"/>
      <c r="HRF50" s="300"/>
      <c r="HVH50" s="300"/>
      <c r="HVI50" s="300"/>
      <c r="HVJ50" s="300"/>
      <c r="HVK50" s="300"/>
      <c r="HVL50" s="300"/>
      <c r="HVM50" s="300"/>
      <c r="HZO50" s="300"/>
      <c r="HZP50" s="300"/>
      <c r="HZQ50" s="300"/>
      <c r="HZR50" s="300"/>
      <c r="HZS50" s="300"/>
      <c r="HZT50" s="300"/>
      <c r="IDV50" s="300"/>
      <c r="IDW50" s="300"/>
      <c r="IDX50" s="300"/>
      <c r="IDY50" s="300"/>
      <c r="IDZ50" s="300"/>
      <c r="IEA50" s="300"/>
      <c r="IIC50" s="300"/>
      <c r="IID50" s="300"/>
      <c r="IIE50" s="300"/>
      <c r="IIF50" s="300"/>
      <c r="IIG50" s="300"/>
      <c r="IIH50" s="300"/>
      <c r="IMJ50" s="300"/>
      <c r="IMK50" s="300"/>
      <c r="IML50" s="300"/>
      <c r="IMM50" s="300"/>
      <c r="IMN50" s="300"/>
      <c r="IMO50" s="300"/>
      <c r="IQQ50" s="300"/>
      <c r="IQR50" s="300"/>
      <c r="IQS50" s="300"/>
      <c r="IQT50" s="300"/>
      <c r="IQU50" s="300"/>
      <c r="IQV50" s="300"/>
      <c r="IUX50" s="300"/>
      <c r="IUY50" s="300"/>
      <c r="IUZ50" s="300"/>
      <c r="IVA50" s="300"/>
      <c r="IVB50" s="300"/>
      <c r="IVC50" s="300"/>
      <c r="IZE50" s="300"/>
      <c r="IZF50" s="300"/>
      <c r="IZG50" s="300"/>
      <c r="IZH50" s="300"/>
      <c r="IZI50" s="300"/>
      <c r="IZJ50" s="300"/>
      <c r="JDL50" s="300"/>
      <c r="JDM50" s="300"/>
      <c r="JDN50" s="300"/>
      <c r="JDO50" s="300"/>
      <c r="JDP50" s="300"/>
      <c r="JDQ50" s="300"/>
      <c r="JHS50" s="300"/>
      <c r="JHT50" s="300"/>
      <c r="JHU50" s="300"/>
      <c r="JHV50" s="300"/>
      <c r="JHW50" s="300"/>
      <c r="JHX50" s="300"/>
      <c r="JLZ50" s="300"/>
      <c r="JMA50" s="300"/>
      <c r="JMB50" s="300"/>
      <c r="JMC50" s="300"/>
      <c r="JMD50" s="300"/>
      <c r="JME50" s="300"/>
      <c r="JQG50" s="300"/>
      <c r="JQH50" s="300"/>
      <c r="JQI50" s="300"/>
      <c r="JQJ50" s="300"/>
      <c r="JQK50" s="300"/>
      <c r="JQL50" s="300"/>
      <c r="JUN50" s="300"/>
      <c r="JUO50" s="300"/>
      <c r="JUP50" s="300"/>
      <c r="JUQ50" s="300"/>
      <c r="JUR50" s="300"/>
      <c r="JUS50" s="300"/>
      <c r="JYU50" s="300"/>
      <c r="JYV50" s="300"/>
      <c r="JYW50" s="300"/>
      <c r="JYX50" s="300"/>
      <c r="JYY50" s="300"/>
      <c r="JYZ50" s="300"/>
      <c r="KDB50" s="300"/>
      <c r="KDC50" s="300"/>
      <c r="KDD50" s="300"/>
      <c r="KDE50" s="300"/>
      <c r="KDF50" s="300"/>
      <c r="KDG50" s="300"/>
      <c r="KHI50" s="300"/>
      <c r="KHJ50" s="300"/>
      <c r="KHK50" s="300"/>
      <c r="KHL50" s="300"/>
      <c r="KHM50" s="300"/>
      <c r="KHN50" s="300"/>
      <c r="KLP50" s="300"/>
      <c r="KLQ50" s="300"/>
      <c r="KLR50" s="300"/>
      <c r="KLS50" s="300"/>
      <c r="KLT50" s="300"/>
      <c r="KLU50" s="300"/>
      <c r="KPW50" s="300"/>
      <c r="KPX50" s="300"/>
      <c r="KPY50" s="300"/>
      <c r="KPZ50" s="300"/>
      <c r="KQA50" s="300"/>
      <c r="KQB50" s="300"/>
      <c r="KUD50" s="300"/>
      <c r="KUE50" s="300"/>
      <c r="KUF50" s="300"/>
      <c r="KUG50" s="300"/>
      <c r="KUH50" s="300"/>
      <c r="KUI50" s="300"/>
      <c r="KYK50" s="300"/>
      <c r="KYL50" s="300"/>
      <c r="KYM50" s="300"/>
      <c r="KYN50" s="300"/>
      <c r="KYO50" s="300"/>
      <c r="KYP50" s="300"/>
      <c r="LCR50" s="300"/>
      <c r="LCS50" s="300"/>
      <c r="LCT50" s="300"/>
      <c r="LCU50" s="300"/>
      <c r="LCV50" s="300"/>
      <c r="LCW50" s="300"/>
      <c r="LGY50" s="300"/>
      <c r="LGZ50" s="300"/>
      <c r="LHA50" s="300"/>
      <c r="LHB50" s="300"/>
      <c r="LHC50" s="300"/>
      <c r="LHD50" s="300"/>
      <c r="LLF50" s="300"/>
      <c r="LLG50" s="300"/>
      <c r="LLH50" s="300"/>
      <c r="LLI50" s="300"/>
      <c r="LLJ50" s="300"/>
      <c r="LLK50" s="300"/>
      <c r="LPM50" s="300"/>
      <c r="LPN50" s="300"/>
      <c r="LPO50" s="300"/>
      <c r="LPP50" s="300"/>
      <c r="LPQ50" s="300"/>
      <c r="LPR50" s="300"/>
      <c r="LTT50" s="300"/>
      <c r="LTU50" s="300"/>
      <c r="LTV50" s="300"/>
      <c r="LTW50" s="300"/>
      <c r="LTX50" s="300"/>
      <c r="LTY50" s="300"/>
      <c r="LYA50" s="300"/>
      <c r="LYB50" s="300"/>
      <c r="LYC50" s="300"/>
      <c r="LYD50" s="300"/>
      <c r="LYE50" s="300"/>
      <c r="LYF50" s="300"/>
      <c r="MCH50" s="300"/>
      <c r="MCI50" s="300"/>
      <c r="MCJ50" s="300"/>
      <c r="MCK50" s="300"/>
      <c r="MCL50" s="300"/>
      <c r="MCM50" s="300"/>
      <c r="MGO50" s="300"/>
      <c r="MGP50" s="300"/>
      <c r="MGQ50" s="300"/>
      <c r="MGR50" s="300"/>
      <c r="MGS50" s="300"/>
      <c r="MGT50" s="300"/>
      <c r="MKV50" s="300"/>
      <c r="MKW50" s="300"/>
      <c r="MKX50" s="300"/>
      <c r="MKY50" s="300"/>
      <c r="MKZ50" s="300"/>
      <c r="MLA50" s="300"/>
      <c r="MPC50" s="300"/>
      <c r="MPD50" s="300"/>
      <c r="MPE50" s="300"/>
      <c r="MPF50" s="300"/>
      <c r="MPG50" s="300"/>
      <c r="MPH50" s="300"/>
      <c r="MTJ50" s="300"/>
      <c r="MTK50" s="300"/>
      <c r="MTL50" s="300"/>
      <c r="MTM50" s="300"/>
      <c r="MTN50" s="300"/>
      <c r="MTO50" s="300"/>
      <c r="MXQ50" s="300"/>
      <c r="MXR50" s="300"/>
      <c r="MXS50" s="300"/>
      <c r="MXT50" s="300"/>
      <c r="MXU50" s="300"/>
      <c r="MXV50" s="300"/>
      <c r="NBX50" s="300"/>
      <c r="NBY50" s="300"/>
      <c r="NBZ50" s="300"/>
      <c r="NCA50" s="300"/>
      <c r="NCB50" s="300"/>
      <c r="NCC50" s="300"/>
      <c r="NGE50" s="300"/>
      <c r="NGF50" s="300"/>
      <c r="NGG50" s="300"/>
      <c r="NGH50" s="300"/>
      <c r="NGI50" s="300"/>
      <c r="NGJ50" s="300"/>
      <c r="NKL50" s="300"/>
      <c r="NKM50" s="300"/>
      <c r="NKN50" s="300"/>
      <c r="NKO50" s="300"/>
      <c r="NKP50" s="300"/>
      <c r="NKQ50" s="300"/>
      <c r="NOS50" s="300"/>
      <c r="NOT50" s="300"/>
      <c r="NOU50" s="300"/>
      <c r="NOV50" s="300"/>
      <c r="NOW50" s="300"/>
      <c r="NOX50" s="300"/>
      <c r="NSZ50" s="300"/>
      <c r="NTA50" s="300"/>
      <c r="NTB50" s="300"/>
      <c r="NTC50" s="300"/>
      <c r="NTD50" s="300"/>
      <c r="NTE50" s="300"/>
      <c r="NXG50" s="300"/>
      <c r="NXH50" s="300"/>
      <c r="NXI50" s="300"/>
      <c r="NXJ50" s="300"/>
      <c r="NXK50" s="300"/>
      <c r="NXL50" s="300"/>
      <c r="OBN50" s="300"/>
      <c r="OBO50" s="300"/>
      <c r="OBP50" s="300"/>
      <c r="OBQ50" s="300"/>
      <c r="OBR50" s="300"/>
      <c r="OBS50" s="300"/>
      <c r="OFU50" s="300"/>
      <c r="OFV50" s="300"/>
      <c r="OFW50" s="300"/>
      <c r="OFX50" s="300"/>
      <c r="OFY50" s="300"/>
      <c r="OFZ50" s="300"/>
      <c r="OKB50" s="300"/>
      <c r="OKC50" s="300"/>
      <c r="OKD50" s="300"/>
      <c r="OKE50" s="300"/>
      <c r="OKF50" s="300"/>
      <c r="OKG50" s="300"/>
      <c r="OOI50" s="300"/>
      <c r="OOJ50" s="300"/>
      <c r="OOK50" s="300"/>
      <c r="OOL50" s="300"/>
      <c r="OOM50" s="300"/>
      <c r="OON50" s="300"/>
      <c r="OSP50" s="300"/>
      <c r="OSQ50" s="300"/>
      <c r="OSR50" s="300"/>
      <c r="OSS50" s="300"/>
      <c r="OST50" s="300"/>
      <c r="OSU50" s="300"/>
      <c r="OWW50" s="300"/>
      <c r="OWX50" s="300"/>
      <c r="OWY50" s="300"/>
      <c r="OWZ50" s="300"/>
      <c r="OXA50" s="300"/>
      <c r="OXB50" s="300"/>
      <c r="PBD50" s="300"/>
      <c r="PBE50" s="300"/>
      <c r="PBF50" s="300"/>
      <c r="PBG50" s="300"/>
      <c r="PBH50" s="300"/>
      <c r="PBI50" s="300"/>
      <c r="PFK50" s="300"/>
      <c r="PFL50" s="300"/>
      <c r="PFM50" s="300"/>
      <c r="PFN50" s="300"/>
      <c r="PFO50" s="300"/>
      <c r="PFP50" s="300"/>
      <c r="PJR50" s="300"/>
      <c r="PJS50" s="300"/>
      <c r="PJT50" s="300"/>
      <c r="PJU50" s="300"/>
      <c r="PJV50" s="300"/>
      <c r="PJW50" s="300"/>
      <c r="PNY50" s="300"/>
      <c r="PNZ50" s="300"/>
      <c r="POA50" s="300"/>
      <c r="POB50" s="300"/>
      <c r="POC50" s="300"/>
      <c r="POD50" s="300"/>
      <c r="PSF50" s="300"/>
      <c r="PSG50" s="300"/>
      <c r="PSH50" s="300"/>
      <c r="PSI50" s="300"/>
      <c r="PSJ50" s="300"/>
      <c r="PSK50" s="300"/>
    </row>
    <row r="51" spans="1:998 1104:1997 2103:2996 3102:3995 4101:5105 5211:6104 6210:7103 7209:8102 8208:9212 9318:10211 10317:11210 11316:11321" x14ac:dyDescent="0.25">
      <c r="A51" s="302">
        <f>Setup!E36+100</f>
        <v>161</v>
      </c>
      <c r="B51" s="297">
        <f>VLOOKUP(C51,CX49:CY52,2,FALSE)</f>
        <v>3</v>
      </c>
      <c r="C51" s="298" t="str">
        <f>Setup!D36</f>
        <v>Saudi Arabia</v>
      </c>
      <c r="D51" s="297">
        <f>SUMPRODUCT((DA3:DA105=C51)*(DE3:DE105="W"))+SUMPRODUCT((DD3:DD105=C51)*(DF3:DF105="W"))</f>
        <v>0</v>
      </c>
      <c r="E51" s="297">
        <f>SUMPRODUCT((DA3:DA105=C51)*(DE3:DE105="D"))+SUMPRODUCT((DD3:DD105=C51)*(DF3:DF105="D"))</f>
        <v>0</v>
      </c>
      <c r="F51" s="297">
        <f>SUMPRODUCT((DA3:DA105=C51)*(DE3:DE105="L"))+SUMPRODUCT((DD3:DD105=C51)*(DF3:DF105="L"))</f>
        <v>0</v>
      </c>
      <c r="G51" s="297">
        <f>SUMIF(DA3:DA123,C51,DB3:DB123)+SUMIF(DD3:DD123,C51,DC3:DC123)</f>
        <v>0</v>
      </c>
      <c r="H51" s="297">
        <f>SUMIF(DD3:DD123,C51,DB3:DB123)+SUMIF(DA3:DA123,C51,DC3:DC123)</f>
        <v>0</v>
      </c>
      <c r="I51" s="297">
        <f t="shared" si="78"/>
        <v>1000</v>
      </c>
      <c r="J51" s="297">
        <f t="shared" si="79"/>
        <v>0</v>
      </c>
      <c r="K51" s="297">
        <f>IF(Setup!F36&lt;&gt;"",Setup!F36,-A51)</f>
        <v>-161</v>
      </c>
      <c r="L51" s="297">
        <f>IF(COUNTIF(J49:J52,4)&lt;&gt;4,RANK(J51,J49:J52),J130)</f>
        <v>1</v>
      </c>
      <c r="N51" s="297">
        <f>SUMPRODUCT((L49:L52=L51)*(K49:K52&lt;K51))+L51</f>
        <v>2</v>
      </c>
      <c r="O51" s="298" t="str">
        <f>INDEX(C49:C53,MATCH(3,N49:N53,0),0)</f>
        <v>Uruguay</v>
      </c>
      <c r="P51" s="297">
        <f>INDEX(L49:L53,MATCH(O51,C49:C53,0),0)</f>
        <v>1</v>
      </c>
      <c r="Q51" s="297" t="str">
        <f>IF(AND(Q50&lt;&gt;"",P51=1),O51,"")</f>
        <v>Uruguay</v>
      </c>
      <c r="R51" s="297" t="str">
        <f>IF(AND(R50&lt;&gt;"",P52=2),O52,"")</f>
        <v/>
      </c>
      <c r="S51" s="297" t="str">
        <f>IF(AND(S50&lt;&gt;"",P53=3),O53,"")</f>
        <v/>
      </c>
      <c r="V51" s="297" t="str">
        <f t="shared" si="82"/>
        <v>Uruguay</v>
      </c>
      <c r="W51" s="297">
        <f>SUMPRODUCT((DA3:DA105=V51)*(DD3:DD105=V52)*(DE3:DE105="W"))+SUMPRODUCT((DA3:DA105=V51)*(DD3:DD105=V53)*(DE3:DE105="W"))+SUMPRODUCT((DA3:DA105=V51)*(DD3:DD105=V49)*(DE3:DE105="W"))+SUMPRODUCT((DA3:DA105=V51)*(DD3:DD105=V50)*(DE3:DE105="W"))+SUMPRODUCT((DA3:DA105=V52)*(DD3:DD105=V51)*(DF3:DF105="W"))+SUMPRODUCT((DA3:DA105=V53)*(DD3:DD105=V51)*(DF3:DF105="W"))+SUMPRODUCT((DA3:DA105=V49)*(DD3:DD105=V51)*(DF3:DF105="W"))+SUMPRODUCT((DA3:DA105=V50)*(DD3:DD105=V51)*(DF3:DF105="W"))</f>
        <v>0</v>
      </c>
      <c r="X51" s="297">
        <f>SUMPRODUCT((DA3:DA105=V51)*(DD3:DD105=V52)*(DE3:DE105="D"))+SUMPRODUCT((DA3:DA105=V51)*(DD3:DD105=V53)*(DE3:DE105="D"))+SUMPRODUCT((DA3:DA105=V51)*(DD3:DD105=V49)*(DE3:DE105="D"))+SUMPRODUCT((DA3:DA105=V51)*(DD3:DD105=V50)*(DE3:DE105="D"))+SUMPRODUCT((DA3:DA105=V52)*(DD3:DD105=V51)*(DE3:DE105="D"))+SUMPRODUCT((DA3:DA105=V53)*(DD3:DD105=V51)*(DE3:DE105="D"))+SUMPRODUCT((DA3:DA105=V49)*(DD3:DD105=V51)*(DE3:DE105="D"))+SUMPRODUCT((DA3:DA105=V50)*(DD3:DD105=V51)*(DE3:DE105="D"))</f>
        <v>0</v>
      </c>
      <c r="Y51" s="297">
        <f>SUMPRODUCT((DA3:DA105=V51)*(DD3:DD105=V52)*(DE3:DE105="L"))+SUMPRODUCT((DA3:DA105=V51)*(DD3:DD105=V53)*(DE3:DE105="L"))+SUMPRODUCT((DA3:DA105=V51)*(DD3:DD105=V49)*(DE3:DE105="L"))+SUMPRODUCT((DA3:DA105=V51)*(DD3:DD105=V50)*(DE3:DE105="L"))+SUMPRODUCT((DA3:DA105=V52)*(DD3:DD105=V51)*(DF3:DF105="L"))+SUMPRODUCT((DA3:DA105=V53)*(DD3:DD105=V51)*(DF3:DF105="L"))+SUMPRODUCT((DA3:DA105=V49)*(DD3:DD105=V51)*(DF3:DF105="L"))+SUMPRODUCT((DA3:DA105=V50)*(DD3:DD105=V51)*(DF3:DF105="L"))</f>
        <v>0</v>
      </c>
      <c r="Z51" s="297">
        <f>SUMPRODUCT((DA3:DA105=V51)*(DD3:DD105=V52)*DB3:DB105)+SUMPRODUCT((DA3:DA105=V51)*(DD3:DD105=V53)*DB3:DB105)+SUMPRODUCT((DA3:DA105=V51)*(DD3:DD105=V49)*DB3:DB105)+SUMPRODUCT((DA3:DA105=V51)*(DD3:DD105=V50)*DB3:DB105)+SUMPRODUCT((DA3:DA105=V52)*(DD3:DD105=V51)*DC3:DC105)+SUMPRODUCT((DA3:DA105=V53)*(DD3:DD105=V51)*DC3:DC105)+SUMPRODUCT((DA3:DA105=V49)*(DD3:DD105=V51)*DC3:DC105)+SUMPRODUCT((DA3:DA105=V50)*(DD3:DD105=V51)*DC3:DC105)</f>
        <v>0</v>
      </c>
      <c r="AA51" s="297">
        <f>SUMPRODUCT((DA3:DA105=V51)*(DD3:DD105=V52)*DC3:DC105)+SUMPRODUCT((DA3:DA105=V51)*(DD3:DD105=V53)*DC3:DC105)+SUMPRODUCT((DA3:DA105=V51)*(DD3:DD105=V49)*DC3:DC105)+SUMPRODUCT((DA3:DA105=V51)*(DD3:DD105=V50)*DC3:DC105)+SUMPRODUCT((DA3:DA105=V52)*(DD3:DD105=V51)*DB3:DB105)+SUMPRODUCT((DA3:DA105=V53)*(DD3:DD105=V51)*DB3:DB105)+SUMPRODUCT((DA3:DA105=V49)*(DD3:DD105=V51)*DB3:DB105)+SUMPRODUCT((DA3:DA105=V50)*(DD3:DD105=V51)*DB3:DB105)</f>
        <v>0</v>
      </c>
      <c r="AB51" s="297">
        <f>Z51-AA51+1000</f>
        <v>1000</v>
      </c>
      <c r="AC51" s="297">
        <f t="shared" si="80"/>
        <v>0</v>
      </c>
      <c r="AD51" s="297">
        <f>IF(V51&lt;&gt;"",VLOOKUP(V51,C4:I52,7,FALSE),"")</f>
        <v>1000</v>
      </c>
      <c r="AE51" s="297">
        <f>IF(V51&lt;&gt;"",VLOOKUP(V51,C4:I52,5,FALSE),"")</f>
        <v>0</v>
      </c>
      <c r="AF51" s="297">
        <f>IF(V51&lt;&gt;"",VLOOKUP(V51,C4:K52,9,FALSE),"")</f>
        <v>-117</v>
      </c>
      <c r="AG51" s="297">
        <f t="shared" si="81"/>
        <v>0</v>
      </c>
      <c r="AH51" s="297">
        <f>IF(V51&lt;&gt;"",RANK(AG51,AG49:AG53),"")</f>
        <v>1</v>
      </c>
      <c r="AI51" s="297">
        <f>IF(V51&lt;&gt;"",SUMPRODUCT((AG49:AG53=AG51)*(AB49:AB53&gt;AB51)),"")</f>
        <v>0</v>
      </c>
      <c r="AJ51" s="297">
        <f>IF(V51&lt;&gt;"",SUMPRODUCT((AG49:AG53=AG51)*(AB49:AB53=AB51)*(Z49:Z53&gt;Z51)),"")</f>
        <v>0</v>
      </c>
      <c r="AK51" s="297">
        <f>IF(V51&lt;&gt;"",SUMPRODUCT((AG49:AG53=AG51)*(AB49:AB53=AB51)*(Z49:Z53=Z51)*(AD49:AD53&gt;AD51)),"")</f>
        <v>0</v>
      </c>
      <c r="AL51" s="297">
        <f>IF(V51&lt;&gt;"",SUMPRODUCT((AG49:AG53=AG51)*(AB49:AB53=AB51)*(Z49:Z53=Z51)*(AD49:AD53=AD51)*(AE49:AE53&gt;AE51)),"")</f>
        <v>0</v>
      </c>
      <c r="AM51" s="297">
        <f>IF(V51&lt;&gt;"",SUMPRODUCT((AG49:AG53=AG51)*(AB49:AB53=AB51)*(Z49:Z53=Z51)*(AD49:AD53=AD51)*(AE49:AE53=AE51)*(AF49:AF53&gt;AF51)),"")</f>
        <v>1</v>
      </c>
      <c r="AN51" s="297">
        <f>IF(V51&lt;&gt;"",IF(SUM(X49:X52)=12,SUM(AH51:AM51),IF(AN130&lt;&gt;"",IF(U127=3,AN130,AN130+U127),SUM(AH51:AM51))),"")</f>
        <v>2</v>
      </c>
      <c r="AO51" s="297" t="str">
        <f>IF(V51&lt;&gt;"",INDEX(V49:V53,MATCH(3,AN49:AN53,0),0),"")</f>
        <v>Saudi Arabia</v>
      </c>
      <c r="AP51" s="297" t="str">
        <f>IF(R50&lt;&gt;"",R50,"")</f>
        <v/>
      </c>
      <c r="AQ51" s="297">
        <f>SUMPRODUCT((DA3:DA105=AP51)*(DD3:DD105=AP52)*(DE3:DE105="W"))+SUMPRODUCT((DA3:DA105=AP51)*(DD3:DD105=AP53)*(DE3:DE105="W"))+SUMPRODUCT((DA3:DA105=AP51)*(DD3:DD105=AP50)*(DE3:DE105="W"))+SUMPRODUCT((DA3:DA105=AP52)*(DD3:DD105=AP51)*(DF3:DF105="W"))+SUMPRODUCT((DA3:DA105=AP53)*(DD3:DD105=AP51)*(DF3:DF105="W"))+SUMPRODUCT((DA3:DA105=AP50)*(DD3:DD105=AP51)*(DF3:DF105="W"))</f>
        <v>0</v>
      </c>
      <c r="AR51" s="297">
        <f>SUMPRODUCT((DA3:DA105=AP51)*(DD3:DD105=AP52)*(DE3:DE105="D"))+SUMPRODUCT((DA3:DA105=AP51)*(DD3:DD105=AP53)*(DE3:DE105="D"))+SUMPRODUCT((DA3:DA105=AP51)*(DD3:DD105=AP50)*(DE3:DE105="D"))+SUMPRODUCT((DA3:DA105=AP52)*(DD3:DD105=AP51)*(DE3:DE105="D"))+SUMPRODUCT((DA3:DA105=AP53)*(DD3:DD105=AP51)*(DE3:DE105="D"))+SUMPRODUCT((DA3:DA105=AP50)*(DD3:DD105=AP51)*(DE3:DE105="D"))</f>
        <v>0</v>
      </c>
      <c r="AS51" s="297">
        <f>SUMPRODUCT((DA3:DA105=AP51)*(DD3:DD105=AP52)*(DE3:DE105="L"))+SUMPRODUCT((DA3:DA105=AP51)*(DD3:DD105=AP53)*(DE3:DE105="L"))+SUMPRODUCT((DA3:DA105=AP51)*(DD3:DD105=AP50)*(DE3:DE105="L"))+SUMPRODUCT((DA3:DA105=AP52)*(DD3:DD105=AP51)*(DF3:DF105="L"))+SUMPRODUCT((DA3:DA105=AP53)*(DD3:DD105=AP51)*(DF3:DF105="L"))+SUMPRODUCT((DA3:DA105=AP50)*(DD3:DD105=AP51)*(DF3:DF105="L"))</f>
        <v>0</v>
      </c>
      <c r="AT51" s="297">
        <f>SUMPRODUCT((DA3:DA105=AP51)*(DD3:DD105=AP52)*DB3:DB105)+SUMPRODUCT((DA3:DA105=AP51)*(DD3:DD105=AP53)*DB3:DB105)+SUMPRODUCT((DA3:DA105=AP51)*(DD3:DD105=AP49)*DB3:DB105)+SUMPRODUCT((DA3:DA105=AP51)*(DD3:DD105=AP50)*DB3:DB105)+SUMPRODUCT((DA3:DA105=AP52)*(DD3:DD105=AP51)*DC3:DC105)+SUMPRODUCT((DA3:DA105=AP53)*(DD3:DD105=AP51)*DC3:DC105)+SUMPRODUCT((DA3:DA105=AP49)*(DD3:DD105=AP51)*DC3:DC105)+SUMPRODUCT((DA3:DA105=AP50)*(DD3:DD105=AP51)*DC3:DC105)</f>
        <v>0</v>
      </c>
      <c r="AU51" s="297">
        <f>SUMPRODUCT((DA3:DA105=AP51)*(DD3:DD105=AP52)*DC3:DC105)+SUMPRODUCT((DA3:DA105=AP51)*(DD3:DD105=AP53)*DC3:DC105)+SUMPRODUCT((DA3:DA105=AP51)*(DD3:DD105=AP49)*DC3:DC105)+SUMPRODUCT((DA3:DA105=AP51)*(DD3:DD105=AP50)*DC3:DC105)+SUMPRODUCT((DA3:DA105=AP52)*(DD3:DD105=AP51)*DB3:DB105)+SUMPRODUCT((DA3:DA105=AP53)*(DD3:DD105=AP51)*DB3:DB105)+SUMPRODUCT((DA3:DA105=AP49)*(DD3:DD105=AP51)*DB3:DB105)+SUMPRODUCT((DA3:DA105=AP50)*(DD3:DD105=AP51)*DB3:DB105)</f>
        <v>0</v>
      </c>
      <c r="AV51" s="297">
        <f>AT51-AU51+1000</f>
        <v>1000</v>
      </c>
      <c r="AW51" s="297" t="str">
        <f t="shared" si="83"/>
        <v/>
      </c>
      <c r="AX51" s="297" t="str">
        <f>IF(AP51&lt;&gt;"",VLOOKUP(AP51,C4:I52,7,FALSE),"")</f>
        <v/>
      </c>
      <c r="AY51" s="297" t="str">
        <f>IF(AP51&lt;&gt;"",VLOOKUP(AP51,C4:I52,5,FALSE),"")</f>
        <v/>
      </c>
      <c r="AZ51" s="297" t="str">
        <f>IF(AP51&lt;&gt;"",VLOOKUP(AP51,C4:K52,9,FALSE),"")</f>
        <v/>
      </c>
      <c r="BA51" s="297" t="str">
        <f t="shared" si="84"/>
        <v/>
      </c>
      <c r="BB51" s="297" t="str">
        <f>IF(AP51&lt;&gt;"",RANK(BA51,BA49:BA52),"")</f>
        <v/>
      </c>
      <c r="BC51" s="297" t="str">
        <f>IF(AP51&lt;&gt;"",SUMPRODUCT((BA49:BA53=BA51)*(AV49:AV53&gt;AV51)),"")</f>
        <v/>
      </c>
      <c r="BD51" s="297" t="str">
        <f>IF(AP51&lt;&gt;"",SUMPRODUCT((BA49:BA53=BA51)*(AV49:AV53=AV51)*(AT49:AT53&gt;AT51)),"")</f>
        <v/>
      </c>
      <c r="BE51" s="297" t="str">
        <f>IF(AP51&lt;&gt;"",SUMPRODUCT((BA49:BA53=BA51)*(AV49:AV53=AV51)*(AT49:AT53=AT51)*(AX49:AX53&gt;AX51)),"")</f>
        <v/>
      </c>
      <c r="BF51" s="297" t="str">
        <f>IF(AP51&lt;&gt;"",SUMPRODUCT((BA49:BA53=BA51)*(AV49:AV53=AV51)*(AT49:AT53=AT51)*(AX49:AX53=AX51)*(AY49:AY53&gt;AY51)),"")</f>
        <v/>
      </c>
      <c r="BG51" s="297" t="str">
        <f>IF(AP51&lt;&gt;"",SUMPRODUCT((BA49:BA53=BA51)*(AV49:AV53=AV51)*(AT49:AT53=AT51)*(AX49:AX53=AX51)*(AY49:AY53=AY51)*(AZ49:AZ53&gt;AZ51)),"")</f>
        <v/>
      </c>
      <c r="BH51" s="297" t="str">
        <f>IF(AP51&lt;&gt;"",IF(BH130&lt;&gt;"",IF(AO127=3,BH130,BH130+AO127),SUM(BB51:BG51)+1),"")</f>
        <v/>
      </c>
      <c r="BI51" s="297" t="str">
        <f>IF(AP51&lt;&gt;"",INDEX(AP50:AP53,MATCH(3,BH50:BH53,0),0),"")</f>
        <v/>
      </c>
      <c r="BJ51" s="297" t="str">
        <f>IF(S49&lt;&gt;"",S49,"")</f>
        <v/>
      </c>
      <c r="BK51" s="297">
        <f>SUMPRODUCT((DA3:DA105=BJ51)*(DD3:DD105=BJ52)*(DE3:DE105="W"))+SUMPRODUCT((DA3:DA105=BJ51)*(DD3:DD105=BJ53)*(DE3:DE105="W"))+SUMPRODUCT((DA3:DA105=BJ51)*(DD3:DD105=BJ93)*(DE3:DE105="W"))+SUMPRODUCT((DA3:DA105=BJ52)*(DD3:DD105=BJ51)*(DF3:DF105="W"))+SUMPRODUCT((DA3:DA105=BJ53)*(DD3:DD105=BJ51)*(DF3:DF105="W"))+SUMPRODUCT((DA3:DA105=BJ93)*(DD3:DD105=BJ51)*(DF3:DF105="W"))</f>
        <v>0</v>
      </c>
      <c r="BL51" s="297">
        <f>SUMPRODUCT((DA3:DA105=BJ51)*(DD3:DD105=BJ52)*(DE3:DE105="D"))+SUMPRODUCT((DA3:DA105=BJ51)*(DD3:DD105=BJ53)*(DE3:DE105="D"))+SUMPRODUCT((DA3:DA105=BJ51)*(DD3:DD105=BJ93)*(DE3:DE105="D"))+SUMPRODUCT((DA3:DA105=BJ52)*(DD3:DD105=BJ51)*(DE3:DE105="D"))+SUMPRODUCT((DA3:DA105=BJ53)*(DD3:DD105=BJ51)*(DE3:DE105="D"))+SUMPRODUCT((DA3:DA105=BJ93)*(DD3:DD105=BJ51)*(DE3:DE105="D"))</f>
        <v>0</v>
      </c>
      <c r="BM51" s="297">
        <f>SUMPRODUCT((DA3:DA105=BJ51)*(DD3:DD105=BJ52)*(DE3:DE105="L"))+SUMPRODUCT((DA3:DA105=BJ51)*(DD3:DD105=BJ53)*(DE3:DE105="L"))+SUMPRODUCT((DA3:DA105=BJ51)*(DD3:DD105=BJ93)*(DE3:DE105="L"))+SUMPRODUCT((DA3:DA105=BJ52)*(DD3:DD105=BJ51)*(DF3:DF105="L"))+SUMPRODUCT((DA3:DA105=BJ53)*(DD3:DD105=BJ51)*(DF3:DF105="L"))+SUMPRODUCT((DA3:DA105=BJ93)*(DD3:DD105=BJ51)*(DF3:DF105="L"))</f>
        <v>0</v>
      </c>
      <c r="BN51" s="297">
        <f>SUMPRODUCT((DA3:DA105=BJ51)*(DD3:DD105=BJ52)*DB3:DB105)+SUMPRODUCT((DA3:DA105=BJ51)*(DD3:DD105=BJ53)*DB3:DB105)+SUMPRODUCT((DA3:DA105=BJ51)*(DD3:DD105=BJ49)*DB3:DB105)+SUMPRODUCT((DA3:DA105=BJ51)*(DD3:DD105=BJ50)*DB3:DB105)+SUMPRODUCT((DA3:DA105=BJ52)*(DD3:DD105=BJ51)*DC3:DC105)+SUMPRODUCT((DA3:DA105=BJ53)*(DD3:DD105=BJ51)*DC3:DC105)+SUMPRODUCT((DA3:DA105=BJ49)*(DD3:DD105=BJ51)*DC3:DC105)+SUMPRODUCT((DA3:DA105=BJ50)*(DD3:DD105=BJ51)*DC3:DC105)</f>
        <v>0</v>
      </c>
      <c r="BO51" s="297">
        <f>SUMPRODUCT((DA3:DA105=BJ51)*(DD3:DD105=BJ52)*DC3:DC105)+SUMPRODUCT((DA3:DA105=BJ51)*(DD3:DD105=BJ53)*DC3:DC105)+SUMPRODUCT((DA3:DA105=BJ51)*(DD3:DD105=BJ49)*DC3:DC105)+SUMPRODUCT((DA3:DA105=BJ51)*(DD3:DD105=BJ50)*DC3:DC105)+SUMPRODUCT((DA3:DA105=BJ52)*(DD3:DD105=BJ51)*DB3:DB105)+SUMPRODUCT((DA3:DA105=BJ53)*(DD3:DD105=BJ51)*DB3:DB105)+SUMPRODUCT((DA3:DA105=BJ49)*(DD3:DD105=BJ51)*DB3:DB105)+SUMPRODUCT((DA3:DA105=BJ50)*(DD3:DD105=BJ51)*DB3:DB105)</f>
        <v>0</v>
      </c>
      <c r="BP51" s="297">
        <f>BN51-BO51+1000</f>
        <v>1000</v>
      </c>
      <c r="BQ51" s="297" t="str">
        <f t="shared" ref="BQ51:BQ52" si="85">IF(BJ51&lt;&gt;"",BK51*3+BL51*1,"")</f>
        <v/>
      </c>
      <c r="BR51" s="297" t="str">
        <f>IF(BJ51&lt;&gt;"",VLOOKUP(BJ51,C4:I52,7,FALSE),"")</f>
        <v/>
      </c>
      <c r="BS51" s="297" t="str">
        <f>IF(BJ51&lt;&gt;"",VLOOKUP(BJ51,C4:I52,5,FALSE),"")</f>
        <v/>
      </c>
      <c r="BT51" s="297" t="str">
        <f>IF(BJ51&lt;&gt;"",VLOOKUP(BJ51,C4:K52,9,FALSE),"")</f>
        <v/>
      </c>
      <c r="BU51" s="297" t="str">
        <f t="shared" ref="BU51:BU52" si="86">BQ51</f>
        <v/>
      </c>
      <c r="BV51" s="297" t="str">
        <f>IF(BJ51&lt;&gt;"",RANK(BU51,BU50:BU52),"")</f>
        <v/>
      </c>
      <c r="BW51" s="297" t="str">
        <f>IF(BJ51&lt;&gt;"",SUMPRODUCT((BU49:BU53=BU51)*(BP49:BP53&gt;BP51)),"")</f>
        <v/>
      </c>
      <c r="BX51" s="297" t="str">
        <f>IF(BJ51&lt;&gt;"",SUMPRODUCT((BU49:BU53=BU51)*(BP49:BP53=BP51)*(BN49:BN53&gt;BN51)),"")</f>
        <v/>
      </c>
      <c r="BY51" s="297" t="str">
        <f>IF(BJ51&lt;&gt;"",SUMPRODUCT((BU49:BU53=BU51)*(BP49:BP53=BP51)*(BN49:BN53=BN51)*(BR49:BR53&gt;BR51)),"")</f>
        <v/>
      </c>
      <c r="BZ51" s="297" t="str">
        <f>IF(BJ51&lt;&gt;"",SUMPRODUCT((BU49:BU53=BU51)*(BP49:BP53=BP51)*(BN49:BN53=BN51)*(BR49:BR53=BR51)*(BS49:BS53&gt;BS51)),"")</f>
        <v/>
      </c>
      <c r="CA51" s="297" t="str">
        <f>IF(BJ51&lt;&gt;"",SUMPRODUCT((BU49:BU53=BU51)*(BP49:BP53=BP51)*(BN49:BN53=BN51)*(BR49:BR53=BR51)*(BS49:BS53=BS51)*(BT49:BT53&gt;BT51)),"")</f>
        <v/>
      </c>
      <c r="CB51" s="297" t="str">
        <f>IF(BJ51&lt;&gt;"",SUM(BV51:CA51)+2,"")</f>
        <v/>
      </c>
      <c r="CC51" s="297" t="str">
        <f>IF(BJ51&lt;&gt;"",INDEX(BJ51:BJ53,MATCH(3,CB51:CB53,0),0),"")</f>
        <v/>
      </c>
      <c r="CX51" s="297" t="str">
        <f>IF(CC51&lt;&gt;"",CC51,IF(BI51&lt;&gt;"",BI51,IF(AO51&lt;&gt;"",AO51,O51)))</f>
        <v>Saudi Arabia</v>
      </c>
      <c r="CY51" s="297">
        <v>3</v>
      </c>
      <c r="DA51" s="300" t="str">
        <f>Matches!F56</f>
        <v>Scotland</v>
      </c>
      <c r="DB51" s="300">
        <f>IF(DA2&lt;&gt;"",IF(AND(Matches!H56&lt;&gt;"",Matches!I56&lt;&gt;""),Matches!H56,0),"")</f>
        <v>0</v>
      </c>
      <c r="DC51" s="300">
        <f>IF(DA2&lt;&gt;"",IF(AND(Matches!H56&lt;&gt;"",Matches!I56&lt;&gt;""),Matches!I56,0),"")</f>
        <v>0</v>
      </c>
      <c r="DD51" s="300" t="str">
        <f>Matches!K56</f>
        <v>Brazil</v>
      </c>
      <c r="DE51" s="300" t="str">
        <f>IF(AND(Matches!H56&lt;&gt;"",Matches!I56&lt;&gt;""),IF(DB51&gt;DC51,"W",IF(DB51=DC51,"D","L")),"")</f>
        <v/>
      </c>
      <c r="DF51" s="300" t="str">
        <f t="shared" si="0"/>
        <v/>
      </c>
      <c r="HH51" s="300"/>
      <c r="HI51" s="300"/>
      <c r="HJ51" s="300"/>
      <c r="HK51" s="300"/>
      <c r="HL51" s="300"/>
      <c r="HM51" s="300"/>
      <c r="LO51" s="300"/>
      <c r="LP51" s="300"/>
      <c r="LQ51" s="300"/>
      <c r="LR51" s="300"/>
      <c r="LS51" s="300"/>
      <c r="LT51" s="300"/>
      <c r="PV51" s="300"/>
      <c r="PW51" s="300"/>
      <c r="PX51" s="300"/>
      <c r="PY51" s="300"/>
      <c r="PZ51" s="300"/>
      <c r="QA51" s="300"/>
      <c r="UC51" s="300"/>
      <c r="UD51" s="300"/>
      <c r="UE51" s="300"/>
      <c r="UF51" s="300"/>
      <c r="UG51" s="300"/>
      <c r="UH51" s="300"/>
      <c r="YJ51" s="300"/>
      <c r="YK51" s="300"/>
      <c r="YL51" s="300"/>
      <c r="YM51" s="300"/>
      <c r="YN51" s="300"/>
      <c r="YO51" s="300"/>
      <c r="ACQ51" s="300"/>
      <c r="ACR51" s="300"/>
      <c r="ACS51" s="300"/>
      <c r="ACT51" s="300"/>
      <c r="ACU51" s="300"/>
      <c r="ACV51" s="300"/>
      <c r="AGX51" s="300"/>
      <c r="AGY51" s="300"/>
      <c r="AGZ51" s="300"/>
      <c r="AHA51" s="300"/>
      <c r="AHB51" s="300"/>
      <c r="AHC51" s="300"/>
      <c r="ALE51" s="300"/>
      <c r="ALF51" s="300"/>
      <c r="ALG51" s="300"/>
      <c r="ALH51" s="300"/>
      <c r="ALI51" s="300"/>
      <c r="ALJ51" s="300"/>
      <c r="APL51" s="300"/>
      <c r="APM51" s="300"/>
      <c r="APN51" s="300"/>
      <c r="APO51" s="300"/>
      <c r="APP51" s="300"/>
      <c r="APQ51" s="300"/>
      <c r="ATS51" s="300"/>
      <c r="ATT51" s="300"/>
      <c r="ATU51" s="300"/>
      <c r="ATV51" s="300"/>
      <c r="ATW51" s="300"/>
      <c r="ATX51" s="300"/>
      <c r="AXZ51" s="300"/>
      <c r="AYA51" s="300"/>
      <c r="AYB51" s="300"/>
      <c r="AYC51" s="300"/>
      <c r="AYD51" s="300"/>
      <c r="AYE51" s="300"/>
      <c r="BCG51" s="300"/>
      <c r="BCH51" s="300"/>
      <c r="BCI51" s="300"/>
      <c r="BCJ51" s="300"/>
      <c r="BCK51" s="300"/>
      <c r="BCL51" s="300"/>
      <c r="BGN51" s="300"/>
      <c r="BGO51" s="300"/>
      <c r="BGP51" s="300"/>
      <c r="BGQ51" s="300"/>
      <c r="BGR51" s="300"/>
      <c r="BGS51" s="300"/>
      <c r="BKU51" s="300"/>
      <c r="BKV51" s="300"/>
      <c r="BKW51" s="300"/>
      <c r="BKX51" s="300"/>
      <c r="BKY51" s="300"/>
      <c r="BKZ51" s="300"/>
      <c r="BPB51" s="300"/>
      <c r="BPC51" s="300"/>
      <c r="BPD51" s="300"/>
      <c r="BPE51" s="300"/>
      <c r="BPF51" s="300"/>
      <c r="BPG51" s="300"/>
      <c r="BTI51" s="300"/>
      <c r="BTJ51" s="300"/>
      <c r="BTK51" s="300"/>
      <c r="BTL51" s="300"/>
      <c r="BTM51" s="300"/>
      <c r="BTN51" s="300"/>
      <c r="BXP51" s="300"/>
      <c r="BXQ51" s="300"/>
      <c r="BXR51" s="300"/>
      <c r="BXS51" s="300"/>
      <c r="BXT51" s="300"/>
      <c r="BXU51" s="300"/>
      <c r="CBW51" s="300"/>
      <c r="CBX51" s="300"/>
      <c r="CBY51" s="300"/>
      <c r="CBZ51" s="300"/>
      <c r="CCA51" s="300"/>
      <c r="CCB51" s="300"/>
      <c r="CGD51" s="300"/>
      <c r="CGE51" s="300"/>
      <c r="CGF51" s="300"/>
      <c r="CGG51" s="300"/>
      <c r="CGH51" s="300"/>
      <c r="CGI51" s="300"/>
      <c r="CKK51" s="300"/>
      <c r="CKL51" s="300"/>
      <c r="CKM51" s="300"/>
      <c r="CKN51" s="300"/>
      <c r="CKO51" s="300"/>
      <c r="CKP51" s="300"/>
      <c r="COR51" s="300"/>
      <c r="COS51" s="300"/>
      <c r="COT51" s="300"/>
      <c r="COU51" s="300"/>
      <c r="COV51" s="300"/>
      <c r="COW51" s="300"/>
      <c r="CSY51" s="300"/>
      <c r="CSZ51" s="300"/>
      <c r="CTA51" s="300"/>
      <c r="CTB51" s="300"/>
      <c r="CTC51" s="300"/>
      <c r="CTD51" s="300"/>
      <c r="CXF51" s="300"/>
      <c r="CXG51" s="300"/>
      <c r="CXH51" s="300"/>
      <c r="CXI51" s="300"/>
      <c r="CXJ51" s="300"/>
      <c r="CXK51" s="300"/>
      <c r="DBM51" s="300"/>
      <c r="DBN51" s="300"/>
      <c r="DBO51" s="300"/>
      <c r="DBP51" s="300"/>
      <c r="DBQ51" s="300"/>
      <c r="DBR51" s="300"/>
      <c r="DFT51" s="300"/>
      <c r="DFU51" s="300"/>
      <c r="DFV51" s="300"/>
      <c r="DFW51" s="300"/>
      <c r="DFX51" s="300"/>
      <c r="DFY51" s="300"/>
      <c r="DKA51" s="300"/>
      <c r="DKB51" s="300"/>
      <c r="DKC51" s="300"/>
      <c r="DKD51" s="300"/>
      <c r="DKE51" s="300"/>
      <c r="DKF51" s="300"/>
      <c r="DOH51" s="300"/>
      <c r="DOI51" s="300"/>
      <c r="DOJ51" s="300"/>
      <c r="DOK51" s="300"/>
      <c r="DOL51" s="300"/>
      <c r="DOM51" s="300"/>
      <c r="DSO51" s="300"/>
      <c r="DSP51" s="300"/>
      <c r="DSQ51" s="300"/>
      <c r="DSR51" s="300"/>
      <c r="DSS51" s="300"/>
      <c r="DST51" s="300"/>
      <c r="DWV51" s="300"/>
      <c r="DWW51" s="300"/>
      <c r="DWX51" s="300"/>
      <c r="DWY51" s="300"/>
      <c r="DWZ51" s="300"/>
      <c r="DXA51" s="300"/>
      <c r="EBC51" s="300"/>
      <c r="EBD51" s="300"/>
      <c r="EBE51" s="300"/>
      <c r="EBF51" s="300"/>
      <c r="EBG51" s="300"/>
      <c r="EBH51" s="300"/>
      <c r="EFJ51" s="300"/>
      <c r="EFK51" s="300"/>
      <c r="EFL51" s="300"/>
      <c r="EFM51" s="300"/>
      <c r="EFN51" s="300"/>
      <c r="EFO51" s="300"/>
      <c r="EJQ51" s="300"/>
      <c r="EJR51" s="300"/>
      <c r="EJS51" s="300"/>
      <c r="EJT51" s="300"/>
      <c r="EJU51" s="300"/>
      <c r="EJV51" s="300"/>
      <c r="ENX51" s="300"/>
      <c r="ENY51" s="300"/>
      <c r="ENZ51" s="300"/>
      <c r="EOA51" s="300"/>
      <c r="EOB51" s="300"/>
      <c r="EOC51" s="300"/>
      <c r="ESE51" s="300"/>
      <c r="ESF51" s="300"/>
      <c r="ESG51" s="300"/>
      <c r="ESH51" s="300"/>
      <c r="ESI51" s="300"/>
      <c r="ESJ51" s="300"/>
      <c r="EWL51" s="300"/>
      <c r="EWM51" s="300"/>
      <c r="EWN51" s="300"/>
      <c r="EWO51" s="300"/>
      <c r="EWP51" s="300"/>
      <c r="EWQ51" s="300"/>
      <c r="FAS51" s="300"/>
      <c r="FAT51" s="300"/>
      <c r="FAU51" s="300"/>
      <c r="FAV51" s="300"/>
      <c r="FAW51" s="300"/>
      <c r="FAX51" s="300"/>
      <c r="FEZ51" s="300"/>
      <c r="FFA51" s="300"/>
      <c r="FFB51" s="300"/>
      <c r="FFC51" s="300"/>
      <c r="FFD51" s="300"/>
      <c r="FFE51" s="300"/>
      <c r="FJG51" s="300"/>
      <c r="FJH51" s="300"/>
      <c r="FJI51" s="300"/>
      <c r="FJJ51" s="300"/>
      <c r="FJK51" s="300"/>
      <c r="FJL51" s="300"/>
      <c r="FNN51" s="300"/>
      <c r="FNO51" s="300"/>
      <c r="FNP51" s="300"/>
      <c r="FNQ51" s="300"/>
      <c r="FNR51" s="300"/>
      <c r="FNS51" s="300"/>
      <c r="FRU51" s="300"/>
      <c r="FRV51" s="300"/>
      <c r="FRW51" s="300"/>
      <c r="FRX51" s="300"/>
      <c r="FRY51" s="300"/>
      <c r="FRZ51" s="300"/>
      <c r="FWB51" s="300"/>
      <c r="FWC51" s="300"/>
      <c r="FWD51" s="300"/>
      <c r="FWE51" s="300"/>
      <c r="FWF51" s="300"/>
      <c r="FWG51" s="300"/>
      <c r="GAI51" s="300"/>
      <c r="GAJ51" s="300"/>
      <c r="GAK51" s="300"/>
      <c r="GAL51" s="300"/>
      <c r="GAM51" s="300"/>
      <c r="GAN51" s="300"/>
      <c r="GEP51" s="300"/>
      <c r="GEQ51" s="300"/>
      <c r="GER51" s="300"/>
      <c r="GES51" s="300"/>
      <c r="GET51" s="300"/>
      <c r="GEU51" s="300"/>
      <c r="GIW51" s="300"/>
      <c r="GIX51" s="300"/>
      <c r="GIY51" s="300"/>
      <c r="GIZ51" s="300"/>
      <c r="GJA51" s="300"/>
      <c r="GJB51" s="300"/>
      <c r="GND51" s="300"/>
      <c r="GNE51" s="300"/>
      <c r="GNF51" s="300"/>
      <c r="GNG51" s="300"/>
      <c r="GNH51" s="300"/>
      <c r="GNI51" s="300"/>
      <c r="GRK51" s="300"/>
      <c r="GRL51" s="300"/>
      <c r="GRM51" s="300"/>
      <c r="GRN51" s="300"/>
      <c r="GRO51" s="300"/>
      <c r="GRP51" s="300"/>
      <c r="GVR51" s="300"/>
      <c r="GVS51" s="300"/>
      <c r="GVT51" s="300"/>
      <c r="GVU51" s="300"/>
      <c r="GVV51" s="300"/>
      <c r="GVW51" s="300"/>
      <c r="GZY51" s="300"/>
      <c r="GZZ51" s="300"/>
      <c r="HAA51" s="300"/>
      <c r="HAB51" s="300"/>
      <c r="HAC51" s="300"/>
      <c r="HAD51" s="300"/>
      <c r="HEF51" s="300"/>
      <c r="HEG51" s="300"/>
      <c r="HEH51" s="300"/>
      <c r="HEI51" s="300"/>
      <c r="HEJ51" s="300"/>
      <c r="HEK51" s="300"/>
      <c r="HIM51" s="300"/>
      <c r="HIN51" s="300"/>
      <c r="HIO51" s="300"/>
      <c r="HIP51" s="300"/>
      <c r="HIQ51" s="300"/>
      <c r="HIR51" s="300"/>
      <c r="HMT51" s="300"/>
      <c r="HMU51" s="300"/>
      <c r="HMV51" s="300"/>
      <c r="HMW51" s="300"/>
      <c r="HMX51" s="300"/>
      <c r="HMY51" s="300"/>
      <c r="HRA51" s="300"/>
      <c r="HRB51" s="300"/>
      <c r="HRC51" s="300"/>
      <c r="HRD51" s="300"/>
      <c r="HRE51" s="300"/>
      <c r="HRF51" s="300"/>
      <c r="HVH51" s="300"/>
      <c r="HVI51" s="300"/>
      <c r="HVJ51" s="300"/>
      <c r="HVK51" s="300"/>
      <c r="HVL51" s="300"/>
      <c r="HVM51" s="300"/>
      <c r="HZO51" s="300"/>
      <c r="HZP51" s="300"/>
      <c r="HZQ51" s="300"/>
      <c r="HZR51" s="300"/>
      <c r="HZS51" s="300"/>
      <c r="HZT51" s="300"/>
      <c r="IDV51" s="300"/>
      <c r="IDW51" s="300"/>
      <c r="IDX51" s="300"/>
      <c r="IDY51" s="300"/>
      <c r="IDZ51" s="300"/>
      <c r="IEA51" s="300"/>
      <c r="IIC51" s="300"/>
      <c r="IID51" s="300"/>
      <c r="IIE51" s="300"/>
      <c r="IIF51" s="300"/>
      <c r="IIG51" s="300"/>
      <c r="IIH51" s="300"/>
      <c r="IMJ51" s="300"/>
      <c r="IMK51" s="300"/>
      <c r="IML51" s="300"/>
      <c r="IMM51" s="300"/>
      <c r="IMN51" s="300"/>
      <c r="IMO51" s="300"/>
      <c r="IQQ51" s="300"/>
      <c r="IQR51" s="300"/>
      <c r="IQS51" s="300"/>
      <c r="IQT51" s="300"/>
      <c r="IQU51" s="300"/>
      <c r="IQV51" s="300"/>
      <c r="IUX51" s="300"/>
      <c r="IUY51" s="300"/>
      <c r="IUZ51" s="300"/>
      <c r="IVA51" s="300"/>
      <c r="IVB51" s="300"/>
      <c r="IVC51" s="300"/>
      <c r="IZE51" s="300"/>
      <c r="IZF51" s="300"/>
      <c r="IZG51" s="300"/>
      <c r="IZH51" s="300"/>
      <c r="IZI51" s="300"/>
      <c r="IZJ51" s="300"/>
      <c r="JDL51" s="300"/>
      <c r="JDM51" s="300"/>
      <c r="JDN51" s="300"/>
      <c r="JDO51" s="300"/>
      <c r="JDP51" s="300"/>
      <c r="JDQ51" s="300"/>
      <c r="JHS51" s="300"/>
      <c r="JHT51" s="300"/>
      <c r="JHU51" s="300"/>
      <c r="JHV51" s="300"/>
      <c r="JHW51" s="300"/>
      <c r="JHX51" s="300"/>
      <c r="JLZ51" s="300"/>
      <c r="JMA51" s="300"/>
      <c r="JMB51" s="300"/>
      <c r="JMC51" s="300"/>
      <c r="JMD51" s="300"/>
      <c r="JME51" s="300"/>
      <c r="JQG51" s="300"/>
      <c r="JQH51" s="300"/>
      <c r="JQI51" s="300"/>
      <c r="JQJ51" s="300"/>
      <c r="JQK51" s="300"/>
      <c r="JQL51" s="300"/>
      <c r="JUN51" s="300"/>
      <c r="JUO51" s="300"/>
      <c r="JUP51" s="300"/>
      <c r="JUQ51" s="300"/>
      <c r="JUR51" s="300"/>
      <c r="JUS51" s="300"/>
      <c r="JYU51" s="300"/>
      <c r="JYV51" s="300"/>
      <c r="JYW51" s="300"/>
      <c r="JYX51" s="300"/>
      <c r="JYY51" s="300"/>
      <c r="JYZ51" s="300"/>
      <c r="KDB51" s="300"/>
      <c r="KDC51" s="300"/>
      <c r="KDD51" s="300"/>
      <c r="KDE51" s="300"/>
      <c r="KDF51" s="300"/>
      <c r="KDG51" s="300"/>
      <c r="KHI51" s="300"/>
      <c r="KHJ51" s="300"/>
      <c r="KHK51" s="300"/>
      <c r="KHL51" s="300"/>
      <c r="KHM51" s="300"/>
      <c r="KHN51" s="300"/>
      <c r="KLP51" s="300"/>
      <c r="KLQ51" s="300"/>
      <c r="KLR51" s="300"/>
      <c r="KLS51" s="300"/>
      <c r="KLT51" s="300"/>
      <c r="KLU51" s="300"/>
      <c r="KPW51" s="300"/>
      <c r="KPX51" s="300"/>
      <c r="KPY51" s="300"/>
      <c r="KPZ51" s="300"/>
      <c r="KQA51" s="300"/>
      <c r="KQB51" s="300"/>
      <c r="KUD51" s="300"/>
      <c r="KUE51" s="300"/>
      <c r="KUF51" s="300"/>
      <c r="KUG51" s="300"/>
      <c r="KUH51" s="300"/>
      <c r="KUI51" s="300"/>
      <c r="KYK51" s="300"/>
      <c r="KYL51" s="300"/>
      <c r="KYM51" s="300"/>
      <c r="KYN51" s="300"/>
      <c r="KYO51" s="300"/>
      <c r="KYP51" s="300"/>
      <c r="LCR51" s="300"/>
      <c r="LCS51" s="300"/>
      <c r="LCT51" s="300"/>
      <c r="LCU51" s="300"/>
      <c r="LCV51" s="300"/>
      <c r="LCW51" s="300"/>
      <c r="LGY51" s="300"/>
      <c r="LGZ51" s="300"/>
      <c r="LHA51" s="300"/>
      <c r="LHB51" s="300"/>
      <c r="LHC51" s="300"/>
      <c r="LHD51" s="300"/>
      <c r="LLF51" s="300"/>
      <c r="LLG51" s="300"/>
      <c r="LLH51" s="300"/>
      <c r="LLI51" s="300"/>
      <c r="LLJ51" s="300"/>
      <c r="LLK51" s="300"/>
      <c r="LPM51" s="300"/>
      <c r="LPN51" s="300"/>
      <c r="LPO51" s="300"/>
      <c r="LPP51" s="300"/>
      <c r="LPQ51" s="300"/>
      <c r="LPR51" s="300"/>
      <c r="LTT51" s="300"/>
      <c r="LTU51" s="300"/>
      <c r="LTV51" s="300"/>
      <c r="LTW51" s="300"/>
      <c r="LTX51" s="300"/>
      <c r="LTY51" s="300"/>
      <c r="LYA51" s="300"/>
      <c r="LYB51" s="300"/>
      <c r="LYC51" s="300"/>
      <c r="LYD51" s="300"/>
      <c r="LYE51" s="300"/>
      <c r="LYF51" s="300"/>
      <c r="MCH51" s="300"/>
      <c r="MCI51" s="300"/>
      <c r="MCJ51" s="300"/>
      <c r="MCK51" s="300"/>
      <c r="MCL51" s="300"/>
      <c r="MCM51" s="300"/>
      <c r="MGO51" s="300"/>
      <c r="MGP51" s="300"/>
      <c r="MGQ51" s="300"/>
      <c r="MGR51" s="300"/>
      <c r="MGS51" s="300"/>
      <c r="MGT51" s="300"/>
      <c r="MKV51" s="300"/>
      <c r="MKW51" s="300"/>
      <c r="MKX51" s="300"/>
      <c r="MKY51" s="300"/>
      <c r="MKZ51" s="300"/>
      <c r="MLA51" s="300"/>
      <c r="MPC51" s="300"/>
      <c r="MPD51" s="300"/>
      <c r="MPE51" s="300"/>
      <c r="MPF51" s="300"/>
      <c r="MPG51" s="300"/>
      <c r="MPH51" s="300"/>
      <c r="MTJ51" s="300"/>
      <c r="MTK51" s="300"/>
      <c r="MTL51" s="300"/>
      <c r="MTM51" s="300"/>
      <c r="MTN51" s="300"/>
      <c r="MTO51" s="300"/>
      <c r="MXQ51" s="300"/>
      <c r="MXR51" s="300"/>
      <c r="MXS51" s="300"/>
      <c r="MXT51" s="300"/>
      <c r="MXU51" s="300"/>
      <c r="MXV51" s="300"/>
      <c r="NBX51" s="300"/>
      <c r="NBY51" s="300"/>
      <c r="NBZ51" s="300"/>
      <c r="NCA51" s="300"/>
      <c r="NCB51" s="300"/>
      <c r="NCC51" s="300"/>
      <c r="NGE51" s="300"/>
      <c r="NGF51" s="300"/>
      <c r="NGG51" s="300"/>
      <c r="NGH51" s="300"/>
      <c r="NGI51" s="300"/>
      <c r="NGJ51" s="300"/>
      <c r="NKL51" s="300"/>
      <c r="NKM51" s="300"/>
      <c r="NKN51" s="300"/>
      <c r="NKO51" s="300"/>
      <c r="NKP51" s="300"/>
      <c r="NKQ51" s="300"/>
      <c r="NOS51" s="300"/>
      <c r="NOT51" s="300"/>
      <c r="NOU51" s="300"/>
      <c r="NOV51" s="300"/>
      <c r="NOW51" s="300"/>
      <c r="NOX51" s="300"/>
      <c r="NSZ51" s="300"/>
      <c r="NTA51" s="300"/>
      <c r="NTB51" s="300"/>
      <c r="NTC51" s="300"/>
      <c r="NTD51" s="300"/>
      <c r="NTE51" s="300"/>
      <c r="NXG51" s="300"/>
      <c r="NXH51" s="300"/>
      <c r="NXI51" s="300"/>
      <c r="NXJ51" s="300"/>
      <c r="NXK51" s="300"/>
      <c r="NXL51" s="300"/>
      <c r="OBN51" s="300"/>
      <c r="OBO51" s="300"/>
      <c r="OBP51" s="300"/>
      <c r="OBQ51" s="300"/>
      <c r="OBR51" s="300"/>
      <c r="OBS51" s="300"/>
      <c r="OFU51" s="300"/>
      <c r="OFV51" s="300"/>
      <c r="OFW51" s="300"/>
      <c r="OFX51" s="300"/>
      <c r="OFY51" s="300"/>
      <c r="OFZ51" s="300"/>
      <c r="OKB51" s="300"/>
      <c r="OKC51" s="300"/>
      <c r="OKD51" s="300"/>
      <c r="OKE51" s="300"/>
      <c r="OKF51" s="300"/>
      <c r="OKG51" s="300"/>
      <c r="OOI51" s="300"/>
      <c r="OOJ51" s="300"/>
      <c r="OOK51" s="300"/>
      <c r="OOL51" s="300"/>
      <c r="OOM51" s="300"/>
      <c r="OON51" s="300"/>
      <c r="OSP51" s="300"/>
      <c r="OSQ51" s="300"/>
      <c r="OSR51" s="300"/>
      <c r="OSS51" s="300"/>
      <c r="OST51" s="300"/>
      <c r="OSU51" s="300"/>
      <c r="OWW51" s="300"/>
      <c r="OWX51" s="300"/>
      <c r="OWY51" s="300"/>
      <c r="OWZ51" s="300"/>
      <c r="OXA51" s="300"/>
      <c r="OXB51" s="300"/>
      <c r="PBD51" s="300"/>
      <c r="PBE51" s="300"/>
      <c r="PBF51" s="300"/>
      <c r="PBG51" s="300"/>
      <c r="PBH51" s="300"/>
      <c r="PBI51" s="300"/>
      <c r="PFK51" s="300"/>
      <c r="PFL51" s="300"/>
      <c r="PFM51" s="300"/>
      <c r="PFN51" s="300"/>
      <c r="PFO51" s="300"/>
      <c r="PFP51" s="300"/>
      <c r="PJR51" s="300"/>
      <c r="PJS51" s="300"/>
      <c r="PJT51" s="300"/>
      <c r="PJU51" s="300"/>
      <c r="PJV51" s="300"/>
      <c r="PJW51" s="300"/>
      <c r="PNY51" s="300"/>
      <c r="PNZ51" s="300"/>
      <c r="POA51" s="300"/>
      <c r="POB51" s="300"/>
      <c r="POC51" s="300"/>
      <c r="POD51" s="300"/>
      <c r="PSF51" s="300"/>
      <c r="PSG51" s="300"/>
      <c r="PSH51" s="300"/>
      <c r="PSI51" s="300"/>
      <c r="PSJ51" s="300"/>
      <c r="PSK51" s="300"/>
    </row>
    <row r="52" spans="1:998 1104:1997 2103:2996 3102:3995 4101:5105 5211:6104 6210:7103 7209:8102 8208:9212 9318:10211 10317:11210 11316:11321" x14ac:dyDescent="0.25">
      <c r="A52" s="302">
        <f>Setup!E37+100</f>
        <v>117</v>
      </c>
      <c r="B52" s="297">
        <f>VLOOKUP(C52,CX49:CY52,2,FALSE)</f>
        <v>2</v>
      </c>
      <c r="C52" s="298" t="str">
        <f>Setup!D37</f>
        <v>Uruguay</v>
      </c>
      <c r="D52" s="297">
        <f>SUMPRODUCT((DA3:DA105=C52)*(DE3:DE105="W"))+SUMPRODUCT((DD3:DD105=C52)*(DF3:DF105="W"))</f>
        <v>0</v>
      </c>
      <c r="E52" s="297">
        <f>SUMPRODUCT((DA3:DA105=C52)*(DE3:DE105="D"))+SUMPRODUCT((DD3:DD105=C52)*(DF3:DF105="D"))</f>
        <v>0</v>
      </c>
      <c r="F52" s="297">
        <f>SUMPRODUCT((DA3:DA105=C52)*(DE3:DE105="L"))+SUMPRODUCT((DD3:DD105=C52)*(DF3:DF105="L"))</f>
        <v>0</v>
      </c>
      <c r="G52" s="297">
        <f>SUMIF(DA3:DA123,C52,DB3:DB123)+SUMIF(DD3:DD123,C52,DC3:DC123)</f>
        <v>0</v>
      </c>
      <c r="H52" s="297">
        <f>SUMIF(DD3:DD123,C52,DB3:DB123)+SUMIF(DA3:DA123,C52,DC3:DC123)</f>
        <v>0</v>
      </c>
      <c r="I52" s="297">
        <f t="shared" si="78"/>
        <v>1000</v>
      </c>
      <c r="J52" s="297">
        <f t="shared" si="79"/>
        <v>0</v>
      </c>
      <c r="K52" s="297">
        <f>IF(Setup!F37&lt;&gt;"",Setup!F37,-A52)</f>
        <v>-117</v>
      </c>
      <c r="L52" s="297">
        <f>IF(COUNTIF(J49:J52,4)&lt;&gt;4,RANK(J52,J49:J52),J131)</f>
        <v>1</v>
      </c>
      <c r="N52" s="297">
        <f>SUMPRODUCT((L49:L52=L52)*(K49:K52&lt;K52))+L52</f>
        <v>3</v>
      </c>
      <c r="O52" s="298" t="str">
        <f>INDEX(C49:C53,MATCH(4,N49:N53,0),0)</f>
        <v>Spain</v>
      </c>
      <c r="P52" s="297">
        <f>INDEX(L49:L53,MATCH(O52,C49:C53,0),0)</f>
        <v>1</v>
      </c>
      <c r="Q52" s="297" t="str">
        <f>IF(AND(Q51&lt;&gt;"",P52=1),O52,"")</f>
        <v>Spain</v>
      </c>
      <c r="R52" s="297" t="str">
        <f>IF(AND(R51&lt;&gt;"",P53=2),O53,"")</f>
        <v/>
      </c>
      <c r="V52" s="297" t="str">
        <f t="shared" si="82"/>
        <v>Spain</v>
      </c>
      <c r="W52" s="297">
        <f>SUMPRODUCT((DA3:DA105=V52)*(DD3:DD105=V53)*(DE3:DE105="W"))+SUMPRODUCT((DA3:DA105=V52)*(DD3:DD105=V49)*(DE3:DE105="W"))+SUMPRODUCT((DA3:DA105=V52)*(DD3:DD105=V50)*(DE3:DE105="W"))+SUMPRODUCT((DA3:DA105=V52)*(DD3:DD105=V51)*(DE3:DE105="W"))+SUMPRODUCT((DA3:DA105=V53)*(DD3:DD105=V52)*(DF3:DF105="W"))+SUMPRODUCT((DA3:DA105=V49)*(DD3:DD105=V52)*(DF3:DF105="W"))+SUMPRODUCT((DA3:DA105=V50)*(DD3:DD105=V52)*(DF3:DF105="W"))+SUMPRODUCT((DA3:DA105=V51)*(DD3:DD105=V52)*(DF3:DF105="W"))</f>
        <v>0</v>
      </c>
      <c r="X52" s="297">
        <f>SUMPRODUCT((DA3:DA105=V52)*(DD3:DD105=V53)*(DE3:DE105="D"))+SUMPRODUCT((DA3:DA105=V52)*(DD3:DD105=V49)*(DE3:DE105="D"))+SUMPRODUCT((DA3:DA105=V52)*(DD3:DD105=V50)*(DE3:DE105="D"))+SUMPRODUCT((DA3:DA105=V52)*(DD3:DD105=V51)*(DE3:DE105="D"))+SUMPRODUCT((DA3:DA105=V53)*(DD3:DD105=V52)*(DE3:DE105="D"))+SUMPRODUCT((DA3:DA105=V49)*(DD3:DD105=V52)*(DE3:DE105="D"))+SUMPRODUCT((DA3:DA105=V50)*(DD3:DD105=V52)*(DE3:DE105="D"))+SUMPRODUCT((DA3:DA105=V51)*(DD3:DD105=V52)*(DE3:DE105="D"))</f>
        <v>0</v>
      </c>
      <c r="Y52" s="297">
        <f>SUMPRODUCT((DA3:DA105=V52)*(DD3:DD105=V53)*(DE3:DE105="L"))+SUMPRODUCT((DA3:DA105=V52)*(DD3:DD105=V49)*(DE3:DE105="L"))+SUMPRODUCT((DA3:DA105=V52)*(DD3:DD105=V50)*(DE3:DE105="L"))+SUMPRODUCT((DA3:DA105=V52)*(DD3:DD105=V51)*(DE3:DE105="L"))+SUMPRODUCT((DA3:DA105=V53)*(DD3:DD105=V52)*(DF3:DF105="L"))+SUMPRODUCT((DA3:DA105=V49)*(DD3:DD105=V52)*(DF3:DF105="L"))+SUMPRODUCT((DA3:DA105=V50)*(DD3:DD105=V52)*(DF3:DF105="L"))+SUMPRODUCT((DA3:DA105=V51)*(DD3:DD105=V52)*(DF3:DF105="L"))</f>
        <v>0</v>
      </c>
      <c r="Z52" s="297">
        <f>SUMPRODUCT((DA3:DA105=V52)*(DD3:DD105=V53)*DB3:DB105)+SUMPRODUCT((DA3:DA105=V52)*(DD3:DD105=V49)*DB3:DB105)+SUMPRODUCT((DA3:DA105=V52)*(DD3:DD105=V50)*DB3:DB105)+SUMPRODUCT((DA3:DA105=V52)*(DD3:DD105=V51)*DB3:DB105)+SUMPRODUCT((DA3:DA105=V53)*(DD3:DD105=V52)*DC3:DC105)+SUMPRODUCT((DA3:DA105=V49)*(DD3:DD105=V52)*DC3:DC105)+SUMPRODUCT((DA3:DA105=V50)*(DD3:DD105=V52)*DC3:DC105)+SUMPRODUCT((DA3:DA105=V51)*(DD3:DD105=V52)*DC3:DC105)</f>
        <v>0</v>
      </c>
      <c r="AA52" s="297">
        <f>SUMPRODUCT((DA3:DA105=V52)*(DD3:DD105=V53)*DC3:DC105)+SUMPRODUCT((DA3:DA105=V52)*(DD3:DD105=V49)*DC3:DC105)+SUMPRODUCT((DA3:DA105=V52)*(DD3:DD105=V50)*DC3:DC105)+SUMPRODUCT((DA3:DA105=V52)*(DD3:DD105=V51)*DC3:DC105)+SUMPRODUCT((DA3:DA105=V53)*(DD3:DD105=V52)*DB3:DB105)+SUMPRODUCT((DA3:DA105=V49)*(DD3:DD105=V52)*DB3:DB105)+SUMPRODUCT((DA3:DA105=V50)*(DD3:DD105=V52)*DB3:DB105)+SUMPRODUCT((DA3:DA105=V51)*(DD3:DD105=V52)*DB3:DB105)</f>
        <v>0</v>
      </c>
      <c r="AB52" s="297">
        <f>Z52-AA52+1000</f>
        <v>1000</v>
      </c>
      <c r="AC52" s="297">
        <f t="shared" si="80"/>
        <v>0</v>
      </c>
      <c r="AD52" s="297">
        <f>IF(V52&lt;&gt;"",VLOOKUP(V52,C4:I52,7,FALSE),"")</f>
        <v>1000</v>
      </c>
      <c r="AE52" s="297">
        <f>IF(V52&lt;&gt;"",VLOOKUP(V52,C4:I52,5,FALSE),"")</f>
        <v>0</v>
      </c>
      <c r="AF52" s="297">
        <f>IF(V52&lt;&gt;"",VLOOKUP(V52,C4:K52,9,FALSE),"")</f>
        <v>-101</v>
      </c>
      <c r="AG52" s="297">
        <f t="shared" si="81"/>
        <v>0</v>
      </c>
      <c r="AH52" s="297">
        <f>IF(V52&lt;&gt;"",RANK(AG52,AG49:AG53),"")</f>
        <v>1</v>
      </c>
      <c r="AI52" s="297">
        <f>IF(V52&lt;&gt;"",SUMPRODUCT((AG49:AG53=AG52)*(AB49:AB53&gt;AB52)),"")</f>
        <v>0</v>
      </c>
      <c r="AJ52" s="297">
        <f>IF(V52&lt;&gt;"",SUMPRODUCT((AG49:AG53=AG52)*(AB49:AB53=AB52)*(Z49:Z53&gt;Z52)),"")</f>
        <v>0</v>
      </c>
      <c r="AK52" s="297">
        <f>IF(V52&lt;&gt;"",SUMPRODUCT((AG49:AG53=AG52)*(AB49:AB53=AB52)*(Z49:Z53=Z52)*(AD49:AD53&gt;AD52)),"")</f>
        <v>0</v>
      </c>
      <c r="AL52" s="297">
        <f>IF(V52&lt;&gt;"",SUMPRODUCT((AG49:AG53=AG52)*(AB49:AB53=AB52)*(Z49:Z53=Z52)*(AD49:AD53=AD52)*(AE49:AE53&gt;AE52)),"")</f>
        <v>0</v>
      </c>
      <c r="AM52" s="297">
        <f>IF(V52&lt;&gt;"",SUMPRODUCT((AG49:AG53=AG52)*(AB49:AB53=AB52)*(Z49:Z53=Z52)*(AD49:AD53=AD52)*(AE49:AE53=AE52)*(AF49:AF53&gt;AF52)),"")</f>
        <v>0</v>
      </c>
      <c r="AN52" s="297">
        <f>IF(V52&lt;&gt;"",IF(SUM(X49:X52)=12,SUM(AH52:AM52),IF(AN131&lt;&gt;"",IF(U127=3,AN131,AN131+U127),SUM(AH52:AM52))),"")</f>
        <v>1</v>
      </c>
      <c r="AO52" s="297" t="str">
        <f>IF(V52&lt;&gt;"",INDEX(V49:V53,MATCH(4,AN49:AN53,0),0),"")</f>
        <v>Cabo Verde</v>
      </c>
      <c r="AP52" s="297" t="str">
        <f>IF(R51&lt;&gt;"",R51,"")</f>
        <v/>
      </c>
      <c r="AQ52" s="297" t="str">
        <f>IF(AP52&lt;&gt;"",SUMPRODUCT((DA3:DA105=AP52)*(DD3:DD105=AP53)*(DE3:DE105="W"))+SUMPRODUCT((DA3:DA105=AP52)*(DD3:DD105=AP50)*(DE3:DE105="W"))+SUMPRODUCT((DA3:DA105=AP52)*(DD3:DD105=AP51)*(DE3:DE105="W"))+SUMPRODUCT((DA3:DA105=AP53)*(DD3:DD105=AP52)*(DF3:DF105="W"))+SUMPRODUCT((DA3:DA105=AP50)*(DD3:DD105=AP52)*(DF3:DF105="W"))+SUMPRODUCT((DA3:DA105=AP51)*(DD3:DD105=AP52)*(DF3:DF105="W")),"")</f>
        <v/>
      </c>
      <c r="AR52" s="297" t="str">
        <f>IF(AP52&lt;&gt;"",SUMPRODUCT((DA3:DA105=AP52)*(DD3:DD105=AP53)*(DE3:DE105="D"))+SUMPRODUCT((DA3:DA105=AP52)*(DD3:DD105=AP50)*(DE3:DE105="D"))+SUMPRODUCT((DA3:DA105=AP52)*(DD3:DD105=AP51)*(DE3:DE105="D"))+SUMPRODUCT((DA3:DA105=AP53)*(DD3:DD105=AP52)*(DE3:DE105="D"))+SUMPRODUCT((DA3:DA105=AP50)*(DD3:DD105=AP52)*(DE3:DE105="D"))+SUMPRODUCT((DA3:DA105=AP51)*(DD3:DD105=AP52)*(DE3:DE105="D")),"")</f>
        <v/>
      </c>
      <c r="AS52" s="297" t="str">
        <f>IF(AP52&lt;&gt;"",SUMPRODUCT((DA3:DA105=AP52)*(DD3:DD105=AP53)*(DE3:DE105="L"))+SUMPRODUCT((DA3:DA105=AP52)*(DD3:DD105=AP50)*(DE3:DE105="L"))+SUMPRODUCT((DA3:DA105=AP52)*(DD3:DD105=AP51)*(DE3:DE105="L"))+SUMPRODUCT((DA3:DA105=AP53)*(DD3:DD105=AP52)*(DF3:DF105="L"))+SUMPRODUCT((DA3:DA105=AP50)*(DD3:DD105=AP52)*(DF3:DF105="L"))+SUMPRODUCT((DA3:DA105=AP51)*(DD3:DD105=AP52)*(DF3:DF105="L")),"")</f>
        <v/>
      </c>
      <c r="AT52" s="297">
        <f>SUMPRODUCT((DA3:DA105=AP52)*(DD3:DD105=AP53)*DB3:DB105)+SUMPRODUCT((DA3:DA105=AP52)*(DD3:DD105=AP49)*DB3:DB105)+SUMPRODUCT((DA3:DA105=AP52)*(DD3:DD105=AP50)*DB3:DB105)+SUMPRODUCT((DA3:DA105=AP52)*(DD3:DD105=AP51)*DB3:DB105)+SUMPRODUCT((DA3:DA105=AP53)*(DD3:DD105=AP52)*DC3:DC105)+SUMPRODUCT((DA3:DA105=AP49)*(DD3:DD105=AP52)*DC3:DC105)+SUMPRODUCT((DA3:DA105=AP50)*(DD3:DD105=AP52)*DC3:DC105)+SUMPRODUCT((DA3:DA105=AP51)*(DD3:DD105=AP52)*DC3:DC105)</f>
        <v>0</v>
      </c>
      <c r="AU52" s="297">
        <f>SUMPRODUCT((DA3:DA105=AP52)*(DD3:DD105=AP53)*DC3:DC105)+SUMPRODUCT((DA3:DA105=AP52)*(DD3:DD105=AP49)*DC3:DC105)+SUMPRODUCT((DA3:DA105=AP52)*(DD3:DD105=AP50)*DC3:DC105)+SUMPRODUCT((DA3:DA105=AP52)*(DD3:DD105=AP51)*DC3:DC105)+SUMPRODUCT((DA3:DA105=AP53)*(DD3:DD105=AP52)*DB3:DB105)+SUMPRODUCT((DA3:DA105=AP49)*(DD3:DD105=AP52)*DB3:DB105)+SUMPRODUCT((DA3:DA105=AP50)*(DD3:DD105=AP52)*DB3:DB105)+SUMPRODUCT((DA3:DA105=AP51)*(DD3:DD105=AP52)*DB3:DB105)</f>
        <v>0</v>
      </c>
      <c r="AV52" s="297">
        <f>AT52-AU52+1000</f>
        <v>1000</v>
      </c>
      <c r="AW52" s="297" t="str">
        <f t="shared" si="83"/>
        <v/>
      </c>
      <c r="AX52" s="297" t="str">
        <f>IF(AP52&lt;&gt;"",VLOOKUP(AP52,C4:I52,7,FALSE),"")</f>
        <v/>
      </c>
      <c r="AY52" s="297" t="str">
        <f>IF(AP52&lt;&gt;"",VLOOKUP(AP52,C4:I52,5,FALSE),"")</f>
        <v/>
      </c>
      <c r="AZ52" s="297" t="str">
        <f>IF(AP52&lt;&gt;"",VLOOKUP(AP52,C4:K52,9,FALSE),"")</f>
        <v/>
      </c>
      <c r="BA52" s="297" t="str">
        <f t="shared" si="84"/>
        <v/>
      </c>
      <c r="BB52" s="297" t="str">
        <f>IF(AP52&lt;&gt;"",RANK(BA52,BA49:BA52),"")</f>
        <v/>
      </c>
      <c r="BC52" s="297" t="str">
        <f>IF(AP52&lt;&gt;"",SUMPRODUCT((BA49:BA53=BA52)*(AV49:AV53&gt;AV52)),"")</f>
        <v/>
      </c>
      <c r="BD52" s="297" t="str">
        <f>IF(AP52&lt;&gt;"",SUMPRODUCT((BA49:BA53=BA52)*(AV49:AV53=AV52)*(AT49:AT53&gt;AT52)),"")</f>
        <v/>
      </c>
      <c r="BE52" s="297" t="str">
        <f>IF(AP52&lt;&gt;"",SUMPRODUCT((BA49:BA53=BA52)*(AV49:AV53=AV52)*(AT49:AT53=AT52)*(AX49:AX53&gt;AX52)),"")</f>
        <v/>
      </c>
      <c r="BF52" s="297" t="str">
        <f>IF(AP52&lt;&gt;"",SUMPRODUCT((BA49:BA53=BA52)*(AV49:AV53=AV52)*(AT49:AT53=AT52)*(AX49:AX53=AX52)*(AY49:AY53&gt;AY52)),"")</f>
        <v/>
      </c>
      <c r="BG52" s="297" t="str">
        <f>IF(AP52&lt;&gt;"",SUMPRODUCT((BA49:BA53=BA52)*(AV49:AV53=AV52)*(AT49:AT53=AT52)*(AX49:AX53=AX52)*(AY49:AY53=AY52)*(AZ49:AZ53&gt;AZ52)),"")</f>
        <v/>
      </c>
      <c r="BH52" s="297" t="str">
        <f>IF(AP52&lt;&gt;"",IF(BH131&lt;&gt;"",IF(AO127=3,BH131,BH131+AO127),SUM(BB52:BG52)+1),"")</f>
        <v/>
      </c>
      <c r="BI52" s="297" t="str">
        <f>IF(AP52&lt;&gt;"",INDEX(AP50:AP53,MATCH(4,BH50:BH53,0),0),"")</f>
        <v/>
      </c>
      <c r="BJ52" s="297" t="str">
        <f>IF(S50&lt;&gt;"",S50,"")</f>
        <v/>
      </c>
      <c r="BK52" s="297">
        <f>SUMPRODUCT((DA3:DA105=BJ52)*(DD3:DD105=BJ53)*(DE3:DE105="W"))+SUMPRODUCT((DA3:DA105=BJ52)*(DD3:DD105=BJ93)*(DE3:DE105="W"))+SUMPRODUCT((DA3:DA105=BJ52)*(DD3:DD105=BJ51)*(DE3:DE105="W"))+SUMPRODUCT((DA3:DA105=BJ53)*(DD3:DD105=BJ52)*(DF3:DF105="W"))+SUMPRODUCT((DA3:DA105=BJ93)*(DD3:DD105=BJ52)*(DF3:DF105="W"))+SUMPRODUCT((DA3:DA105=BJ51)*(DD3:DD105=BJ52)*(DF3:DF105="W"))</f>
        <v>0</v>
      </c>
      <c r="BL52" s="297">
        <f>SUMPRODUCT((DA3:DA105=BJ52)*(DD3:DD105=BJ53)*(DE3:DE105="D"))+SUMPRODUCT((DA3:DA105=BJ52)*(DD3:DD105=BJ93)*(DE3:DE105="D"))+SUMPRODUCT((DA3:DA105=BJ52)*(DD3:DD105=BJ51)*(DE3:DE105="D"))+SUMPRODUCT((DA3:DA105=BJ53)*(DD3:DD105=BJ52)*(DE3:DE105="D"))+SUMPRODUCT((DA3:DA105=BJ93)*(DD3:DD105=BJ52)*(DE3:DE105="D"))+SUMPRODUCT((DA3:DA105=BJ51)*(DD3:DD105=BJ52)*(DE3:DE105="D"))</f>
        <v>0</v>
      </c>
      <c r="BM52" s="297">
        <f>SUMPRODUCT((DA3:DA105=BJ52)*(DD3:DD105=BJ53)*(DE3:DE105="L"))+SUMPRODUCT((DA3:DA105=BJ52)*(DD3:DD105=BJ93)*(DE3:DE105="L"))+SUMPRODUCT((DA3:DA105=BJ52)*(DD3:DD105=BJ51)*(DE3:DE105="L"))+SUMPRODUCT((DA3:DA105=BJ53)*(DD3:DD105=BJ52)*(DF3:DF105="L"))+SUMPRODUCT((DA3:DA105=BJ93)*(DD3:DD105=BJ52)*(DF3:DF105="L"))+SUMPRODUCT((DA3:DA105=BJ51)*(DD3:DD105=BJ52)*(DF3:DF105="L"))</f>
        <v>0</v>
      </c>
      <c r="BN52" s="297">
        <f>SUMPRODUCT((DA3:DA105=BJ52)*(DD3:DD105=BJ53)*DB3:DB105)+SUMPRODUCT((DA3:DA105=BJ52)*(DD3:DD105=BJ49)*DB3:DB105)+SUMPRODUCT((DA3:DA105=BJ52)*(DD3:DD105=BJ50)*DB3:DB105)+SUMPRODUCT((DA3:DA105=BJ52)*(DD3:DD105=BJ51)*DB3:DB105)+SUMPRODUCT((DA3:DA105=BJ53)*(DD3:DD105=BJ52)*DC3:DC105)+SUMPRODUCT((DA3:DA105=BJ49)*(DD3:DD105=BJ52)*DC3:DC105)+SUMPRODUCT((DA3:DA105=BJ50)*(DD3:DD105=BJ52)*DC3:DC105)+SUMPRODUCT((DA3:DA105=BJ51)*(DD3:DD105=BJ52)*DC3:DC105)</f>
        <v>0</v>
      </c>
      <c r="BO52" s="297">
        <f>SUMPRODUCT((DA3:DA105=BJ52)*(DD3:DD105=BJ53)*DC3:DC105)+SUMPRODUCT((DA3:DA105=BJ52)*(DD3:DD105=BJ49)*DC3:DC105)+SUMPRODUCT((DA3:DA105=BJ52)*(DD3:DD105=BJ50)*DC3:DC105)+SUMPRODUCT((DA3:DA105=BJ52)*(DD3:DD105=BJ51)*DC3:DC105)+SUMPRODUCT((DA3:DA105=BJ53)*(DD3:DD105=BJ52)*DB3:DB105)+SUMPRODUCT((DA3:DA105=BJ49)*(DD3:DD105=BJ52)*DB3:DB105)+SUMPRODUCT((DA3:DA105=BJ50)*(DD3:DD105=BJ52)*DB3:DB105)+SUMPRODUCT((DA3:DA105=BJ51)*(DD3:DD105=BJ52)*DB3:DB105)</f>
        <v>0</v>
      </c>
      <c r="BP52" s="297">
        <f>BN52-BO52+1000</f>
        <v>1000</v>
      </c>
      <c r="BQ52" s="297" t="str">
        <f t="shared" si="85"/>
        <v/>
      </c>
      <c r="BR52" s="297" t="str">
        <f>IF(BJ52&lt;&gt;"",VLOOKUP(BJ52,C4:I52,7,FALSE),"")</f>
        <v/>
      </c>
      <c r="BS52" s="297" t="str">
        <f>IF(BJ52&lt;&gt;"",VLOOKUP(BJ52,C4:I52,5,FALSE),"")</f>
        <v/>
      </c>
      <c r="BT52" s="297" t="str">
        <f>IF(BJ52&lt;&gt;"",VLOOKUP(BJ52,C4:K52,9,FALSE),"")</f>
        <v/>
      </c>
      <c r="BU52" s="297" t="str">
        <f t="shared" si="86"/>
        <v/>
      </c>
      <c r="BV52" s="297" t="str">
        <f>IF(BJ52&lt;&gt;"",RANK(BU52,BU50:BU52),"")</f>
        <v/>
      </c>
      <c r="BW52" s="297" t="str">
        <f>IF(BJ52&lt;&gt;"",SUMPRODUCT((BU49:BU53=BU52)*(BP49:BP53&gt;BP52)),"")</f>
        <v/>
      </c>
      <c r="BX52" s="297" t="str">
        <f>IF(BJ52&lt;&gt;"",SUMPRODUCT((BU49:BU53=BU52)*(BP49:BP53=BP52)*(BN49:BN53&gt;BN52)),"")</f>
        <v/>
      </c>
      <c r="BY52" s="297" t="str">
        <f>IF(BJ52&lt;&gt;"",SUMPRODUCT((BU49:BU53=BU52)*(BP49:BP53=BP52)*(BN49:BN53=BN52)*(BR49:BR53&gt;BR52)),"")</f>
        <v/>
      </c>
      <c r="BZ52" s="297" t="str">
        <f>IF(BJ52&lt;&gt;"",SUMPRODUCT((BU49:BU53=BU52)*(BP49:BP53=BP52)*(BN49:BN53=BN52)*(BR49:BR53=BR52)*(BS49:BS53&gt;BS52)),"")</f>
        <v/>
      </c>
      <c r="CA52" s="297" t="str">
        <f>IF(BJ52&lt;&gt;"",SUMPRODUCT((BU49:BU53=BU52)*(BP49:BP53=BP52)*(BN49:BN53=BN52)*(BR49:BR53=BR52)*(BS49:BS53=BS52)*(BT49:BT53&gt;BT52)),"")</f>
        <v/>
      </c>
      <c r="CB52" s="297" t="str">
        <f>IF(BJ52&lt;&gt;"",SUM(BV52:CA52)+2,"")</f>
        <v/>
      </c>
      <c r="CC52" s="297" t="str">
        <f>IF(BJ52&lt;&gt;"",INDEX(BJ51:BJ53,MATCH(4,CB51:CB53,0),0),"")</f>
        <v/>
      </c>
      <c r="CD52" s="297" t="str">
        <f>IF(T49&lt;&gt;"",T49,"")</f>
        <v/>
      </c>
      <c r="CE52" s="297">
        <f>SUMPRODUCT((DA3:DA105=CD52)*(DD3:DD105=CD53)*(DE3:DE105="W"))+SUMPRODUCT((DA3:DA105=CD52)*(DD3:DD105=CD93)*(DE3:DE105="W"))+SUMPRODUCT((DA3:DA105=CD52)*(DD3:DD105=CD94)*(DE3:DE105="W"))+SUMPRODUCT((DA3:DA105=CD53)*(DD3:DD105=CD52)*(DF3:DF105="W"))+SUMPRODUCT((DA3:DA105=CD93)*(DD3:DD105=CD52)*(DF3:DF105="W"))+SUMPRODUCT((DA3:DA105=CD94)*(DD3:DD105=CD52)*(DF3:DF105="W"))</f>
        <v>0</v>
      </c>
      <c r="CF52" s="297">
        <f>SUMPRODUCT((DA3:DA105=CD52)*(DD3:DD105=CD53)*(DE3:DE105="D"))+SUMPRODUCT((DA3:DA105=CD52)*(DD3:DD105=CD93)*(DE3:DE105="D"))+SUMPRODUCT((DA3:DA105=CD52)*(DD3:DD105=CD94)*(DE3:DE105="D"))+SUMPRODUCT((DA3:DA105=CD53)*(DD3:DD105=CD52)*(DE3:DE105="D"))+SUMPRODUCT((DA3:DA105=CD93)*(DD3:DD105=CD52)*(DE3:DE105="D"))+SUMPRODUCT((DA3:DA105=CD94)*(DD3:DD105=CD52)*(DE3:DE105="D"))</f>
        <v>0</v>
      </c>
      <c r="CG52" s="297">
        <f>SUMPRODUCT((DA3:DA105=CD52)*(DD3:DD105=CD53)*(DE3:DE105="L"))+SUMPRODUCT((DA3:DA105=CD52)*(DD3:DD105=CD93)*(DE3:DE105="L"))+SUMPRODUCT((DA3:DA105=CD52)*(DD3:DD105=CD94)*(DE3:DE105="L"))+SUMPRODUCT((DA3:DA105=CD53)*(DD3:DD105=CD52)*(DF3:DF105="L"))+SUMPRODUCT((DA3:DA105=CD93)*(DD3:DD105=CD52)*(DF3:DF105="L"))+SUMPRODUCT((DA3:DA105=CD94)*(DD3:DD105=CD52)*(DF3:DF105="L"))</f>
        <v>0</v>
      </c>
      <c r="CH52" s="297">
        <f>SUMPRODUCT((DA3:DA105=CD52)*(DD3:DD105=CD53)*DB3:DB105)+SUMPRODUCT((DA3:DA105=CD52)*(DD3:DD105=CD49)*DB3:DB105)+SUMPRODUCT((DA3:DA105=CD52)*(DD3:DD105=CD50)*DB3:DB105)+SUMPRODUCT((DA3:DA105=CD52)*(DD3:DD105=CD51)*DB3:DB105)+SUMPRODUCT((DA3:DA105=CD53)*(DD3:DD105=CD52)*DC3:DC105)+SUMPRODUCT((DA3:DA105=CD49)*(DD3:DD105=CD52)*DC3:DC105)+SUMPRODUCT((DA3:DA105=CD50)*(DD3:DD105=CD52)*DC3:DC105)+SUMPRODUCT((DA3:DA105=CD51)*(DD3:DD105=CD52)*DC3:DC105)</f>
        <v>0</v>
      </c>
      <c r="CI52" s="297">
        <f>SUMPRODUCT((DA3:DA105=CD52)*(DD3:DD105=CD53)*DC3:DC105)+SUMPRODUCT((DA3:DA105=CD52)*(DD3:DD105=CD49)*DC3:DC105)+SUMPRODUCT((DA3:DA105=CD52)*(DD3:DD105=CD50)*DC3:DC105)+SUMPRODUCT((DA3:DA105=CD52)*(DD3:DD105=CD51)*DC3:DC105)+SUMPRODUCT((DA3:DA105=CD53)*(DD3:DD105=CD52)*DB3:DB105)+SUMPRODUCT((DA3:DA105=CD49)*(DD3:DD105=CD52)*DB3:DB105)+SUMPRODUCT((DA3:DA105=CD50)*(DD3:DD105=CD52)*DB3:DB105)+SUMPRODUCT((DA3:DA105=CD51)*(DD3:DD105=CD52)*DB3:DB105)</f>
        <v>0</v>
      </c>
      <c r="CJ52" s="297">
        <f>CH52-CI52+1000</f>
        <v>1000</v>
      </c>
      <c r="CK52" s="297" t="str">
        <f t="shared" ref="CK52" si="87">IF(CD52&lt;&gt;"",CE52*3+CF52*1,"")</f>
        <v/>
      </c>
      <c r="CL52" s="297" t="str">
        <f>IF(CD52&lt;&gt;"",VLOOKUP(CD52,C4:I52,7,FALSE),"")</f>
        <v/>
      </c>
      <c r="CM52" s="297" t="str">
        <f>IF(CD52&lt;&gt;"",VLOOKUP(CD52,C4:I52,5,FALSE),"")</f>
        <v/>
      </c>
      <c r="CN52" s="297" t="str">
        <f>IF(CD52&lt;&gt;"",VLOOKUP(CD52,C4:K52,9,FALSE),"")</f>
        <v/>
      </c>
      <c r="CO52" s="297" t="str">
        <f t="shared" ref="CO52" si="88">CK52</f>
        <v/>
      </c>
      <c r="CP52" s="297" t="str">
        <f>IF(CD52&lt;&gt;"",RANK(CO52,AG49:AG53),"")</f>
        <v/>
      </c>
      <c r="CQ52" s="297" t="str">
        <f>IF(CD52&lt;&gt;"",SUMPRODUCT((CO49:CO53=CO52)*(CJ49:CJ53&gt;CJ52)),"")</f>
        <v/>
      </c>
      <c r="CR52" s="297" t="str">
        <f>IF(CD52&lt;&gt;"",SUMPRODUCT((CO49:CO53=CO52)*(CJ49:CJ53=CJ52)*(CH49:CH53&gt;CH52)),"")</f>
        <v/>
      </c>
      <c r="CS52" s="297" t="str">
        <f>IF(CD52&lt;&gt;"",SUMPRODUCT((CO49:CO53=CO52)*(CJ49:CJ53=CJ52)*(CH49:CH53=CH52)*(CL49:CL53&gt;CL52)),"")</f>
        <v/>
      </c>
      <c r="CT52" s="297" t="str">
        <f>IF(CD52&lt;&gt;"",SUMPRODUCT((CO49:CO53=CO52)*(CJ49:CJ53=CJ52)*(CH49:CH53=CH52)*(CL49:CL53=CL52)*(CM49:CM53&gt;CM52)),"")</f>
        <v/>
      </c>
      <c r="CU52" s="297" t="str">
        <f>IF(CD52&lt;&gt;"",SUMPRODUCT((CO49:CO53=CO52)*(CJ49:CJ53=CJ52)*(CH49:CH53=CH52)*(CL49:CL53=CL52)*(CM49:CM53=CM52)*(CN49:CN53&gt;CN52)),"")</f>
        <v/>
      </c>
      <c r="CV52" s="297" t="str">
        <f>IF(CD52&lt;&gt;"",SUM(CP52:CU52)+3,"")</f>
        <v/>
      </c>
      <c r="CW52" s="297" t="str">
        <f>IF(CD52&lt;&gt;"",IF(CV52=4,CD52,CD53),"")</f>
        <v/>
      </c>
      <c r="CX52" s="297" t="str">
        <f>IF(CW52&lt;&gt;"",CW52,IF(CC52&lt;&gt;"",CC52,IF(BI52&lt;&gt;"",BI52,IF(AO52&lt;&gt;"",AO52,O52))))</f>
        <v>Cabo Verde</v>
      </c>
      <c r="CY52" s="297">
        <v>4</v>
      </c>
      <c r="DA52" s="300" t="str">
        <f>Matches!F57</f>
        <v>Morocco</v>
      </c>
      <c r="DB52" s="300">
        <f>IF(DA2&lt;&gt;"",IF(AND(Matches!H57&lt;&gt;"",Matches!I57&lt;&gt;""),Matches!H57,0),"")</f>
        <v>0</v>
      </c>
      <c r="DC52" s="300">
        <f>IF(DA2&lt;&gt;"",IF(AND(Matches!H57&lt;&gt;"",Matches!I57&lt;&gt;""),Matches!I57,0),"")</f>
        <v>0</v>
      </c>
      <c r="DD52" s="300" t="str">
        <f>Matches!K57</f>
        <v>Haiti</v>
      </c>
      <c r="DE52" s="300" t="str">
        <f>IF(AND(Matches!H57&lt;&gt;"",Matches!I57&lt;&gt;""),IF(DB52&gt;DC52,"W",IF(DB52=DC52,"D","L")),"")</f>
        <v/>
      </c>
      <c r="DF52" s="300" t="str">
        <f t="shared" si="0"/>
        <v/>
      </c>
      <c r="HH52" s="300"/>
      <c r="HI52" s="300"/>
      <c r="HJ52" s="300"/>
      <c r="HK52" s="300"/>
      <c r="HL52" s="300"/>
      <c r="HM52" s="300"/>
      <c r="LO52" s="300"/>
      <c r="LP52" s="300"/>
      <c r="LQ52" s="300"/>
      <c r="LR52" s="300"/>
      <c r="LS52" s="300"/>
      <c r="LT52" s="300"/>
      <c r="PV52" s="300"/>
      <c r="PW52" s="300"/>
      <c r="PX52" s="300"/>
      <c r="PY52" s="300"/>
      <c r="PZ52" s="300"/>
      <c r="QA52" s="300"/>
      <c r="UC52" s="300"/>
      <c r="UD52" s="300"/>
      <c r="UE52" s="300"/>
      <c r="UF52" s="300"/>
      <c r="UG52" s="300"/>
      <c r="UH52" s="300"/>
      <c r="YJ52" s="300"/>
      <c r="YK52" s="300"/>
      <c r="YL52" s="300"/>
      <c r="YM52" s="300"/>
      <c r="YN52" s="300"/>
      <c r="YO52" s="300"/>
      <c r="ACQ52" s="300"/>
      <c r="ACR52" s="300"/>
      <c r="ACS52" s="300"/>
      <c r="ACT52" s="300"/>
      <c r="ACU52" s="300"/>
      <c r="ACV52" s="300"/>
      <c r="AGX52" s="300"/>
      <c r="AGY52" s="300"/>
      <c r="AGZ52" s="300"/>
      <c r="AHA52" s="300"/>
      <c r="AHB52" s="300"/>
      <c r="AHC52" s="300"/>
      <c r="ALE52" s="300"/>
      <c r="ALF52" s="300"/>
      <c r="ALG52" s="300"/>
      <c r="ALH52" s="300"/>
      <c r="ALI52" s="300"/>
      <c r="ALJ52" s="300"/>
      <c r="APL52" s="300"/>
      <c r="APM52" s="300"/>
      <c r="APN52" s="300"/>
      <c r="APO52" s="300"/>
      <c r="APP52" s="300"/>
      <c r="APQ52" s="300"/>
      <c r="ATS52" s="300"/>
      <c r="ATT52" s="300"/>
      <c r="ATU52" s="300"/>
      <c r="ATV52" s="300"/>
      <c r="ATW52" s="300"/>
      <c r="ATX52" s="300"/>
      <c r="AXZ52" s="300"/>
      <c r="AYA52" s="300"/>
      <c r="AYB52" s="300"/>
      <c r="AYC52" s="300"/>
      <c r="AYD52" s="300"/>
      <c r="AYE52" s="300"/>
      <c r="BCG52" s="300"/>
      <c r="BCH52" s="300"/>
      <c r="BCI52" s="300"/>
      <c r="BCJ52" s="300"/>
      <c r="BCK52" s="300"/>
      <c r="BCL52" s="300"/>
      <c r="BGN52" s="300"/>
      <c r="BGO52" s="300"/>
      <c r="BGP52" s="300"/>
      <c r="BGQ52" s="300"/>
      <c r="BGR52" s="300"/>
      <c r="BGS52" s="300"/>
      <c r="BKU52" s="300"/>
      <c r="BKV52" s="300"/>
      <c r="BKW52" s="300"/>
      <c r="BKX52" s="300"/>
      <c r="BKY52" s="300"/>
      <c r="BKZ52" s="300"/>
      <c r="BPB52" s="300"/>
      <c r="BPC52" s="300"/>
      <c r="BPD52" s="300"/>
      <c r="BPE52" s="300"/>
      <c r="BPF52" s="300"/>
      <c r="BPG52" s="300"/>
      <c r="BTI52" s="300"/>
      <c r="BTJ52" s="300"/>
      <c r="BTK52" s="300"/>
      <c r="BTL52" s="300"/>
      <c r="BTM52" s="300"/>
      <c r="BTN52" s="300"/>
      <c r="BXP52" s="300"/>
      <c r="BXQ52" s="300"/>
      <c r="BXR52" s="300"/>
      <c r="BXS52" s="300"/>
      <c r="BXT52" s="300"/>
      <c r="BXU52" s="300"/>
      <c r="CBW52" s="300"/>
      <c r="CBX52" s="300"/>
      <c r="CBY52" s="300"/>
      <c r="CBZ52" s="300"/>
      <c r="CCA52" s="300"/>
      <c r="CCB52" s="300"/>
      <c r="CGD52" s="300"/>
      <c r="CGE52" s="300"/>
      <c r="CGF52" s="300"/>
      <c r="CGG52" s="300"/>
      <c r="CGH52" s="300"/>
      <c r="CGI52" s="300"/>
      <c r="CKK52" s="300"/>
      <c r="CKL52" s="300"/>
      <c r="CKM52" s="300"/>
      <c r="CKN52" s="300"/>
      <c r="CKO52" s="300"/>
      <c r="CKP52" s="300"/>
      <c r="COR52" s="300"/>
      <c r="COS52" s="300"/>
      <c r="COT52" s="300"/>
      <c r="COU52" s="300"/>
      <c r="COV52" s="300"/>
      <c r="COW52" s="300"/>
      <c r="CSY52" s="300"/>
      <c r="CSZ52" s="300"/>
      <c r="CTA52" s="300"/>
      <c r="CTB52" s="300"/>
      <c r="CTC52" s="300"/>
      <c r="CTD52" s="300"/>
      <c r="CXF52" s="300"/>
      <c r="CXG52" s="300"/>
      <c r="CXH52" s="300"/>
      <c r="CXI52" s="300"/>
      <c r="CXJ52" s="300"/>
      <c r="CXK52" s="300"/>
      <c r="DBM52" s="300"/>
      <c r="DBN52" s="300"/>
      <c r="DBO52" s="300"/>
      <c r="DBP52" s="300"/>
      <c r="DBQ52" s="300"/>
      <c r="DBR52" s="300"/>
      <c r="DFT52" s="300"/>
      <c r="DFU52" s="300"/>
      <c r="DFV52" s="300"/>
      <c r="DFW52" s="300"/>
      <c r="DFX52" s="300"/>
      <c r="DFY52" s="300"/>
      <c r="DKA52" s="300"/>
      <c r="DKB52" s="300"/>
      <c r="DKC52" s="300"/>
      <c r="DKD52" s="300"/>
      <c r="DKE52" s="300"/>
      <c r="DKF52" s="300"/>
      <c r="DOH52" s="300"/>
      <c r="DOI52" s="300"/>
      <c r="DOJ52" s="300"/>
      <c r="DOK52" s="300"/>
      <c r="DOL52" s="300"/>
      <c r="DOM52" s="300"/>
      <c r="DSO52" s="300"/>
      <c r="DSP52" s="300"/>
      <c r="DSQ52" s="300"/>
      <c r="DSR52" s="300"/>
      <c r="DSS52" s="300"/>
      <c r="DST52" s="300"/>
      <c r="DWV52" s="300"/>
      <c r="DWW52" s="300"/>
      <c r="DWX52" s="300"/>
      <c r="DWY52" s="300"/>
      <c r="DWZ52" s="300"/>
      <c r="DXA52" s="300"/>
      <c r="EBC52" s="300"/>
      <c r="EBD52" s="300"/>
      <c r="EBE52" s="300"/>
      <c r="EBF52" s="300"/>
      <c r="EBG52" s="300"/>
      <c r="EBH52" s="300"/>
      <c r="EFJ52" s="300"/>
      <c r="EFK52" s="300"/>
      <c r="EFL52" s="300"/>
      <c r="EFM52" s="300"/>
      <c r="EFN52" s="300"/>
      <c r="EFO52" s="300"/>
      <c r="EJQ52" s="300"/>
      <c r="EJR52" s="300"/>
      <c r="EJS52" s="300"/>
      <c r="EJT52" s="300"/>
      <c r="EJU52" s="300"/>
      <c r="EJV52" s="300"/>
      <c r="ENX52" s="300"/>
      <c r="ENY52" s="300"/>
      <c r="ENZ52" s="300"/>
      <c r="EOA52" s="300"/>
      <c r="EOB52" s="300"/>
      <c r="EOC52" s="300"/>
      <c r="ESE52" s="300"/>
      <c r="ESF52" s="300"/>
      <c r="ESG52" s="300"/>
      <c r="ESH52" s="300"/>
      <c r="ESI52" s="300"/>
      <c r="ESJ52" s="300"/>
      <c r="EWL52" s="300"/>
      <c r="EWM52" s="300"/>
      <c r="EWN52" s="300"/>
      <c r="EWO52" s="300"/>
      <c r="EWP52" s="300"/>
      <c r="EWQ52" s="300"/>
      <c r="FAS52" s="300"/>
      <c r="FAT52" s="300"/>
      <c r="FAU52" s="300"/>
      <c r="FAV52" s="300"/>
      <c r="FAW52" s="300"/>
      <c r="FAX52" s="300"/>
      <c r="FEZ52" s="300"/>
      <c r="FFA52" s="300"/>
      <c r="FFB52" s="300"/>
      <c r="FFC52" s="300"/>
      <c r="FFD52" s="300"/>
      <c r="FFE52" s="300"/>
      <c r="FJG52" s="300"/>
      <c r="FJH52" s="300"/>
      <c r="FJI52" s="300"/>
      <c r="FJJ52" s="300"/>
      <c r="FJK52" s="300"/>
      <c r="FJL52" s="300"/>
      <c r="FNN52" s="300"/>
      <c r="FNO52" s="300"/>
      <c r="FNP52" s="300"/>
      <c r="FNQ52" s="300"/>
      <c r="FNR52" s="300"/>
      <c r="FNS52" s="300"/>
      <c r="FRU52" s="300"/>
      <c r="FRV52" s="300"/>
      <c r="FRW52" s="300"/>
      <c r="FRX52" s="300"/>
      <c r="FRY52" s="300"/>
      <c r="FRZ52" s="300"/>
      <c r="FWB52" s="300"/>
      <c r="FWC52" s="300"/>
      <c r="FWD52" s="300"/>
      <c r="FWE52" s="300"/>
      <c r="FWF52" s="300"/>
      <c r="FWG52" s="300"/>
      <c r="GAI52" s="300"/>
      <c r="GAJ52" s="300"/>
      <c r="GAK52" s="300"/>
      <c r="GAL52" s="300"/>
      <c r="GAM52" s="300"/>
      <c r="GAN52" s="300"/>
      <c r="GEP52" s="300"/>
      <c r="GEQ52" s="300"/>
      <c r="GER52" s="300"/>
      <c r="GES52" s="300"/>
      <c r="GET52" s="300"/>
      <c r="GEU52" s="300"/>
      <c r="GIW52" s="300"/>
      <c r="GIX52" s="300"/>
      <c r="GIY52" s="300"/>
      <c r="GIZ52" s="300"/>
      <c r="GJA52" s="300"/>
      <c r="GJB52" s="300"/>
      <c r="GND52" s="300"/>
      <c r="GNE52" s="300"/>
      <c r="GNF52" s="300"/>
      <c r="GNG52" s="300"/>
      <c r="GNH52" s="300"/>
      <c r="GNI52" s="300"/>
      <c r="GRK52" s="300"/>
      <c r="GRL52" s="300"/>
      <c r="GRM52" s="300"/>
      <c r="GRN52" s="300"/>
      <c r="GRO52" s="300"/>
      <c r="GRP52" s="300"/>
      <c r="GVR52" s="300"/>
      <c r="GVS52" s="300"/>
      <c r="GVT52" s="300"/>
      <c r="GVU52" s="300"/>
      <c r="GVV52" s="300"/>
      <c r="GVW52" s="300"/>
      <c r="GZY52" s="300"/>
      <c r="GZZ52" s="300"/>
      <c r="HAA52" s="300"/>
      <c r="HAB52" s="300"/>
      <c r="HAC52" s="300"/>
      <c r="HAD52" s="300"/>
      <c r="HEF52" s="300"/>
      <c r="HEG52" s="300"/>
      <c r="HEH52" s="300"/>
      <c r="HEI52" s="300"/>
      <c r="HEJ52" s="300"/>
      <c r="HEK52" s="300"/>
      <c r="HIM52" s="300"/>
      <c r="HIN52" s="300"/>
      <c r="HIO52" s="300"/>
      <c r="HIP52" s="300"/>
      <c r="HIQ52" s="300"/>
      <c r="HIR52" s="300"/>
      <c r="HMT52" s="300"/>
      <c r="HMU52" s="300"/>
      <c r="HMV52" s="300"/>
      <c r="HMW52" s="300"/>
      <c r="HMX52" s="300"/>
      <c r="HMY52" s="300"/>
      <c r="HRA52" s="300"/>
      <c r="HRB52" s="300"/>
      <c r="HRC52" s="300"/>
      <c r="HRD52" s="300"/>
      <c r="HRE52" s="300"/>
      <c r="HRF52" s="300"/>
      <c r="HVH52" s="300"/>
      <c r="HVI52" s="300"/>
      <c r="HVJ52" s="300"/>
      <c r="HVK52" s="300"/>
      <c r="HVL52" s="300"/>
      <c r="HVM52" s="300"/>
      <c r="HZO52" s="300"/>
      <c r="HZP52" s="300"/>
      <c r="HZQ52" s="300"/>
      <c r="HZR52" s="300"/>
      <c r="HZS52" s="300"/>
      <c r="HZT52" s="300"/>
      <c r="IDV52" s="300"/>
      <c r="IDW52" s="300"/>
      <c r="IDX52" s="300"/>
      <c r="IDY52" s="300"/>
      <c r="IDZ52" s="300"/>
      <c r="IEA52" s="300"/>
      <c r="IIC52" s="300"/>
      <c r="IID52" s="300"/>
      <c r="IIE52" s="300"/>
      <c r="IIF52" s="300"/>
      <c r="IIG52" s="300"/>
      <c r="IIH52" s="300"/>
      <c r="IMJ52" s="300"/>
      <c r="IMK52" s="300"/>
      <c r="IML52" s="300"/>
      <c r="IMM52" s="300"/>
      <c r="IMN52" s="300"/>
      <c r="IMO52" s="300"/>
      <c r="IQQ52" s="300"/>
      <c r="IQR52" s="300"/>
      <c r="IQS52" s="300"/>
      <c r="IQT52" s="300"/>
      <c r="IQU52" s="300"/>
      <c r="IQV52" s="300"/>
      <c r="IUX52" s="300"/>
      <c r="IUY52" s="300"/>
      <c r="IUZ52" s="300"/>
      <c r="IVA52" s="300"/>
      <c r="IVB52" s="300"/>
      <c r="IVC52" s="300"/>
      <c r="IZE52" s="300"/>
      <c r="IZF52" s="300"/>
      <c r="IZG52" s="300"/>
      <c r="IZH52" s="300"/>
      <c r="IZI52" s="300"/>
      <c r="IZJ52" s="300"/>
      <c r="JDL52" s="300"/>
      <c r="JDM52" s="300"/>
      <c r="JDN52" s="300"/>
      <c r="JDO52" s="300"/>
      <c r="JDP52" s="300"/>
      <c r="JDQ52" s="300"/>
      <c r="JHS52" s="300"/>
      <c r="JHT52" s="300"/>
      <c r="JHU52" s="300"/>
      <c r="JHV52" s="300"/>
      <c r="JHW52" s="300"/>
      <c r="JHX52" s="300"/>
      <c r="JLZ52" s="300"/>
      <c r="JMA52" s="300"/>
      <c r="JMB52" s="300"/>
      <c r="JMC52" s="300"/>
      <c r="JMD52" s="300"/>
      <c r="JME52" s="300"/>
      <c r="JQG52" s="300"/>
      <c r="JQH52" s="300"/>
      <c r="JQI52" s="300"/>
      <c r="JQJ52" s="300"/>
      <c r="JQK52" s="300"/>
      <c r="JQL52" s="300"/>
      <c r="JUN52" s="300"/>
      <c r="JUO52" s="300"/>
      <c r="JUP52" s="300"/>
      <c r="JUQ52" s="300"/>
      <c r="JUR52" s="300"/>
      <c r="JUS52" s="300"/>
      <c r="JYU52" s="300"/>
      <c r="JYV52" s="300"/>
      <c r="JYW52" s="300"/>
      <c r="JYX52" s="300"/>
      <c r="JYY52" s="300"/>
      <c r="JYZ52" s="300"/>
      <c r="KDB52" s="300"/>
      <c r="KDC52" s="300"/>
      <c r="KDD52" s="300"/>
      <c r="KDE52" s="300"/>
      <c r="KDF52" s="300"/>
      <c r="KDG52" s="300"/>
      <c r="KHI52" s="300"/>
      <c r="KHJ52" s="300"/>
      <c r="KHK52" s="300"/>
      <c r="KHL52" s="300"/>
      <c r="KHM52" s="300"/>
      <c r="KHN52" s="300"/>
      <c r="KLP52" s="300"/>
      <c r="KLQ52" s="300"/>
      <c r="KLR52" s="300"/>
      <c r="KLS52" s="300"/>
      <c r="KLT52" s="300"/>
      <c r="KLU52" s="300"/>
      <c r="KPW52" s="300"/>
      <c r="KPX52" s="300"/>
      <c r="KPY52" s="300"/>
      <c r="KPZ52" s="300"/>
      <c r="KQA52" s="300"/>
      <c r="KQB52" s="300"/>
      <c r="KUD52" s="300"/>
      <c r="KUE52" s="300"/>
      <c r="KUF52" s="300"/>
      <c r="KUG52" s="300"/>
      <c r="KUH52" s="300"/>
      <c r="KUI52" s="300"/>
      <c r="KYK52" s="300"/>
      <c r="KYL52" s="300"/>
      <c r="KYM52" s="300"/>
      <c r="KYN52" s="300"/>
      <c r="KYO52" s="300"/>
      <c r="KYP52" s="300"/>
      <c r="LCR52" s="300"/>
      <c r="LCS52" s="300"/>
      <c r="LCT52" s="300"/>
      <c r="LCU52" s="300"/>
      <c r="LCV52" s="300"/>
      <c r="LCW52" s="300"/>
      <c r="LGY52" s="300"/>
      <c r="LGZ52" s="300"/>
      <c r="LHA52" s="300"/>
      <c r="LHB52" s="300"/>
      <c r="LHC52" s="300"/>
      <c r="LHD52" s="300"/>
      <c r="LLF52" s="300"/>
      <c r="LLG52" s="300"/>
      <c r="LLH52" s="300"/>
      <c r="LLI52" s="300"/>
      <c r="LLJ52" s="300"/>
      <c r="LLK52" s="300"/>
      <c r="LPM52" s="300"/>
      <c r="LPN52" s="300"/>
      <c r="LPO52" s="300"/>
      <c r="LPP52" s="300"/>
      <c r="LPQ52" s="300"/>
      <c r="LPR52" s="300"/>
      <c r="LTT52" s="300"/>
      <c r="LTU52" s="300"/>
      <c r="LTV52" s="300"/>
      <c r="LTW52" s="300"/>
      <c r="LTX52" s="300"/>
      <c r="LTY52" s="300"/>
      <c r="LYA52" s="300"/>
      <c r="LYB52" s="300"/>
      <c r="LYC52" s="300"/>
      <c r="LYD52" s="300"/>
      <c r="LYE52" s="300"/>
      <c r="LYF52" s="300"/>
      <c r="MCH52" s="300"/>
      <c r="MCI52" s="300"/>
      <c r="MCJ52" s="300"/>
      <c r="MCK52" s="300"/>
      <c r="MCL52" s="300"/>
      <c r="MCM52" s="300"/>
      <c r="MGO52" s="300"/>
      <c r="MGP52" s="300"/>
      <c r="MGQ52" s="300"/>
      <c r="MGR52" s="300"/>
      <c r="MGS52" s="300"/>
      <c r="MGT52" s="300"/>
      <c r="MKV52" s="300"/>
      <c r="MKW52" s="300"/>
      <c r="MKX52" s="300"/>
      <c r="MKY52" s="300"/>
      <c r="MKZ52" s="300"/>
      <c r="MLA52" s="300"/>
      <c r="MPC52" s="300"/>
      <c r="MPD52" s="300"/>
      <c r="MPE52" s="300"/>
      <c r="MPF52" s="300"/>
      <c r="MPG52" s="300"/>
      <c r="MPH52" s="300"/>
      <c r="MTJ52" s="300"/>
      <c r="MTK52" s="300"/>
      <c r="MTL52" s="300"/>
      <c r="MTM52" s="300"/>
      <c r="MTN52" s="300"/>
      <c r="MTO52" s="300"/>
      <c r="MXQ52" s="300"/>
      <c r="MXR52" s="300"/>
      <c r="MXS52" s="300"/>
      <c r="MXT52" s="300"/>
      <c r="MXU52" s="300"/>
      <c r="MXV52" s="300"/>
      <c r="NBX52" s="300"/>
      <c r="NBY52" s="300"/>
      <c r="NBZ52" s="300"/>
      <c r="NCA52" s="300"/>
      <c r="NCB52" s="300"/>
      <c r="NCC52" s="300"/>
      <c r="NGE52" s="300"/>
      <c r="NGF52" s="300"/>
      <c r="NGG52" s="300"/>
      <c r="NGH52" s="300"/>
      <c r="NGI52" s="300"/>
      <c r="NGJ52" s="300"/>
      <c r="NKL52" s="300"/>
      <c r="NKM52" s="300"/>
      <c r="NKN52" s="300"/>
      <c r="NKO52" s="300"/>
      <c r="NKP52" s="300"/>
      <c r="NKQ52" s="300"/>
      <c r="NOS52" s="300"/>
      <c r="NOT52" s="300"/>
      <c r="NOU52" s="300"/>
      <c r="NOV52" s="300"/>
      <c r="NOW52" s="300"/>
      <c r="NOX52" s="300"/>
      <c r="NSZ52" s="300"/>
      <c r="NTA52" s="300"/>
      <c r="NTB52" s="300"/>
      <c r="NTC52" s="300"/>
      <c r="NTD52" s="300"/>
      <c r="NTE52" s="300"/>
      <c r="NXG52" s="300"/>
      <c r="NXH52" s="300"/>
      <c r="NXI52" s="300"/>
      <c r="NXJ52" s="300"/>
      <c r="NXK52" s="300"/>
      <c r="NXL52" s="300"/>
      <c r="OBN52" s="300"/>
      <c r="OBO52" s="300"/>
      <c r="OBP52" s="300"/>
      <c r="OBQ52" s="300"/>
      <c r="OBR52" s="300"/>
      <c r="OBS52" s="300"/>
      <c r="OFU52" s="300"/>
      <c r="OFV52" s="300"/>
      <c r="OFW52" s="300"/>
      <c r="OFX52" s="300"/>
      <c r="OFY52" s="300"/>
      <c r="OFZ52" s="300"/>
      <c r="OKB52" s="300"/>
      <c r="OKC52" s="300"/>
      <c r="OKD52" s="300"/>
      <c r="OKE52" s="300"/>
      <c r="OKF52" s="300"/>
      <c r="OKG52" s="300"/>
      <c r="OOI52" s="300"/>
      <c r="OOJ52" s="300"/>
      <c r="OOK52" s="300"/>
      <c r="OOL52" s="300"/>
      <c r="OOM52" s="300"/>
      <c r="OON52" s="300"/>
      <c r="OSP52" s="300"/>
      <c r="OSQ52" s="300"/>
      <c r="OSR52" s="300"/>
      <c r="OSS52" s="300"/>
      <c r="OST52" s="300"/>
      <c r="OSU52" s="300"/>
      <c r="OWW52" s="300"/>
      <c r="OWX52" s="300"/>
      <c r="OWY52" s="300"/>
      <c r="OWZ52" s="300"/>
      <c r="OXA52" s="300"/>
      <c r="OXB52" s="300"/>
      <c r="PBD52" s="300"/>
      <c r="PBE52" s="300"/>
      <c r="PBF52" s="300"/>
      <c r="PBG52" s="300"/>
      <c r="PBH52" s="300"/>
      <c r="PBI52" s="300"/>
      <c r="PFK52" s="300"/>
      <c r="PFL52" s="300"/>
      <c r="PFM52" s="300"/>
      <c r="PFN52" s="300"/>
      <c r="PFO52" s="300"/>
      <c r="PFP52" s="300"/>
      <c r="PJR52" s="300"/>
      <c r="PJS52" s="300"/>
      <c r="PJT52" s="300"/>
      <c r="PJU52" s="300"/>
      <c r="PJV52" s="300"/>
      <c r="PJW52" s="300"/>
      <c r="PNY52" s="300"/>
      <c r="PNZ52" s="300"/>
      <c r="POA52" s="300"/>
      <c r="POB52" s="300"/>
      <c r="POC52" s="300"/>
      <c r="POD52" s="300"/>
      <c r="PSF52" s="300"/>
      <c r="PSG52" s="300"/>
      <c r="PSH52" s="300"/>
      <c r="PSI52" s="300"/>
      <c r="PSJ52" s="300"/>
      <c r="PSK52" s="300"/>
    </row>
    <row r="53" spans="1:998 1104:1997 2103:2996 3102:3995 4101:5105 5211:6104 6210:7103 7209:8102 8208:9212 9318:10211 10317:11210 11316:11321" x14ac:dyDescent="0.25">
      <c r="DA53" s="300" t="str">
        <f>Matches!F58</f>
        <v>Switzerland</v>
      </c>
      <c r="DB53" s="300">
        <f>IF(DA2&lt;&gt;"",IF(AND(Matches!H58&lt;&gt;"",Matches!I58&lt;&gt;""),Matches!H58,0),"")</f>
        <v>0</v>
      </c>
      <c r="DC53" s="300">
        <f>IF(DA2&lt;&gt;"",IF(AND(Matches!H58&lt;&gt;"",Matches!I58&lt;&gt;""),Matches!I58,0),"")</f>
        <v>0</v>
      </c>
      <c r="DD53" s="300" t="str">
        <f>Matches!K58</f>
        <v>Canada</v>
      </c>
      <c r="DE53" s="300" t="str">
        <f>IF(AND(Matches!H58&lt;&gt;"",Matches!I58&lt;&gt;""),IF(DB53&gt;DC53,"W",IF(DB53=DC53,"D","L")),"")</f>
        <v/>
      </c>
      <c r="DF53" s="300" t="str">
        <f t="shared" si="0"/>
        <v/>
      </c>
      <c r="HH53" s="300"/>
      <c r="HI53" s="300"/>
      <c r="HJ53" s="300"/>
      <c r="HK53" s="300"/>
      <c r="HL53" s="300"/>
      <c r="HM53" s="300"/>
      <c r="LO53" s="300"/>
      <c r="LP53" s="300"/>
      <c r="LQ53" s="300"/>
      <c r="LR53" s="300"/>
      <c r="LS53" s="300"/>
      <c r="LT53" s="300"/>
      <c r="PV53" s="300"/>
      <c r="PW53" s="300"/>
      <c r="PX53" s="300"/>
      <c r="PY53" s="300"/>
      <c r="PZ53" s="300"/>
      <c r="QA53" s="300"/>
      <c r="UC53" s="300"/>
      <c r="UD53" s="300"/>
      <c r="UE53" s="300"/>
      <c r="UF53" s="300"/>
      <c r="UG53" s="300"/>
      <c r="UH53" s="300"/>
      <c r="YJ53" s="300"/>
      <c r="YK53" s="300"/>
      <c r="YL53" s="300"/>
      <c r="YM53" s="300"/>
      <c r="YN53" s="300"/>
      <c r="YO53" s="300"/>
      <c r="ACQ53" s="300"/>
      <c r="ACR53" s="300"/>
      <c r="ACS53" s="300"/>
      <c r="ACT53" s="300"/>
      <c r="ACU53" s="300"/>
      <c r="ACV53" s="300"/>
      <c r="AGX53" s="300"/>
      <c r="AGY53" s="300"/>
      <c r="AGZ53" s="300"/>
      <c r="AHA53" s="300"/>
      <c r="AHB53" s="300"/>
      <c r="AHC53" s="300"/>
      <c r="ALE53" s="300"/>
      <c r="ALF53" s="300"/>
      <c r="ALG53" s="300"/>
      <c r="ALH53" s="300"/>
      <c r="ALI53" s="300"/>
      <c r="ALJ53" s="300"/>
      <c r="APL53" s="300"/>
      <c r="APM53" s="300"/>
      <c r="APN53" s="300"/>
      <c r="APO53" s="300"/>
      <c r="APP53" s="300"/>
      <c r="APQ53" s="300"/>
      <c r="ATS53" s="300"/>
      <c r="ATT53" s="300"/>
      <c r="ATU53" s="300"/>
      <c r="ATV53" s="300"/>
      <c r="ATW53" s="300"/>
      <c r="ATX53" s="300"/>
      <c r="AXZ53" s="300"/>
      <c r="AYA53" s="300"/>
      <c r="AYB53" s="300"/>
      <c r="AYC53" s="300"/>
      <c r="AYD53" s="300"/>
      <c r="AYE53" s="300"/>
      <c r="BCG53" s="300"/>
      <c r="BCH53" s="300"/>
      <c r="BCI53" s="300"/>
      <c r="BCJ53" s="300"/>
      <c r="BCK53" s="300"/>
      <c r="BCL53" s="300"/>
      <c r="BGN53" s="300"/>
      <c r="BGO53" s="300"/>
      <c r="BGP53" s="300"/>
      <c r="BGQ53" s="300"/>
      <c r="BGR53" s="300"/>
      <c r="BGS53" s="300"/>
      <c r="BKU53" s="300"/>
      <c r="BKV53" s="300"/>
      <c r="BKW53" s="300"/>
      <c r="BKX53" s="300"/>
      <c r="BKY53" s="300"/>
      <c r="BKZ53" s="300"/>
      <c r="BPB53" s="300"/>
      <c r="BPC53" s="300"/>
      <c r="BPD53" s="300"/>
      <c r="BPE53" s="300"/>
      <c r="BPF53" s="300"/>
      <c r="BPG53" s="300"/>
      <c r="BTI53" s="300"/>
      <c r="BTJ53" s="300"/>
      <c r="BTK53" s="300"/>
      <c r="BTL53" s="300"/>
      <c r="BTM53" s="300"/>
      <c r="BTN53" s="300"/>
      <c r="BXP53" s="300"/>
      <c r="BXQ53" s="300"/>
      <c r="BXR53" s="300"/>
      <c r="BXS53" s="300"/>
      <c r="BXT53" s="300"/>
      <c r="BXU53" s="300"/>
      <c r="CBW53" s="300"/>
      <c r="CBX53" s="300"/>
      <c r="CBY53" s="300"/>
      <c r="CBZ53" s="300"/>
      <c r="CCA53" s="300"/>
      <c r="CCB53" s="300"/>
      <c r="CGD53" s="300"/>
      <c r="CGE53" s="300"/>
      <c r="CGF53" s="300"/>
      <c r="CGG53" s="300"/>
      <c r="CGH53" s="300"/>
      <c r="CGI53" s="300"/>
      <c r="CKK53" s="300"/>
      <c r="CKL53" s="300"/>
      <c r="CKM53" s="300"/>
      <c r="CKN53" s="300"/>
      <c r="CKO53" s="300"/>
      <c r="CKP53" s="300"/>
      <c r="COR53" s="300"/>
      <c r="COS53" s="300"/>
      <c r="COT53" s="300"/>
      <c r="COU53" s="300"/>
      <c r="COV53" s="300"/>
      <c r="COW53" s="300"/>
      <c r="CSY53" s="300"/>
      <c r="CSZ53" s="300"/>
      <c r="CTA53" s="300"/>
      <c r="CTB53" s="300"/>
      <c r="CTC53" s="300"/>
      <c r="CTD53" s="300"/>
      <c r="CXF53" s="300"/>
      <c r="CXG53" s="300"/>
      <c r="CXH53" s="300"/>
      <c r="CXI53" s="300"/>
      <c r="CXJ53" s="300"/>
      <c r="CXK53" s="300"/>
      <c r="DBM53" s="300"/>
      <c r="DBN53" s="300"/>
      <c r="DBO53" s="300"/>
      <c r="DBP53" s="300"/>
      <c r="DBQ53" s="300"/>
      <c r="DBR53" s="300"/>
      <c r="DFT53" s="300"/>
      <c r="DFU53" s="300"/>
      <c r="DFV53" s="300"/>
      <c r="DFW53" s="300"/>
      <c r="DFX53" s="300"/>
      <c r="DFY53" s="300"/>
      <c r="DKA53" s="300"/>
      <c r="DKB53" s="300"/>
      <c r="DKC53" s="300"/>
      <c r="DKD53" s="300"/>
      <c r="DKE53" s="300"/>
      <c r="DKF53" s="300"/>
      <c r="DOH53" s="300"/>
      <c r="DOI53" s="300"/>
      <c r="DOJ53" s="300"/>
      <c r="DOK53" s="300"/>
      <c r="DOL53" s="300"/>
      <c r="DOM53" s="300"/>
      <c r="DSO53" s="300"/>
      <c r="DSP53" s="300"/>
      <c r="DSQ53" s="300"/>
      <c r="DSR53" s="300"/>
      <c r="DSS53" s="300"/>
      <c r="DST53" s="300"/>
      <c r="DWV53" s="300"/>
      <c r="DWW53" s="300"/>
      <c r="DWX53" s="300"/>
      <c r="DWY53" s="300"/>
      <c r="DWZ53" s="300"/>
      <c r="DXA53" s="300"/>
      <c r="EBC53" s="300"/>
      <c r="EBD53" s="300"/>
      <c r="EBE53" s="300"/>
      <c r="EBF53" s="300"/>
      <c r="EBG53" s="300"/>
      <c r="EBH53" s="300"/>
      <c r="EFJ53" s="300"/>
      <c r="EFK53" s="300"/>
      <c r="EFL53" s="300"/>
      <c r="EFM53" s="300"/>
      <c r="EFN53" s="300"/>
      <c r="EFO53" s="300"/>
      <c r="EJQ53" s="300"/>
      <c r="EJR53" s="300"/>
      <c r="EJS53" s="300"/>
      <c r="EJT53" s="300"/>
      <c r="EJU53" s="300"/>
      <c r="EJV53" s="300"/>
      <c r="ENX53" s="300"/>
      <c r="ENY53" s="300"/>
      <c r="ENZ53" s="300"/>
      <c r="EOA53" s="300"/>
      <c r="EOB53" s="300"/>
      <c r="EOC53" s="300"/>
      <c r="ESE53" s="300"/>
      <c r="ESF53" s="300"/>
      <c r="ESG53" s="300"/>
      <c r="ESH53" s="300"/>
      <c r="ESI53" s="300"/>
      <c r="ESJ53" s="300"/>
      <c r="EWL53" s="300"/>
      <c r="EWM53" s="300"/>
      <c r="EWN53" s="300"/>
      <c r="EWO53" s="300"/>
      <c r="EWP53" s="300"/>
      <c r="EWQ53" s="300"/>
      <c r="FAS53" s="300"/>
      <c r="FAT53" s="300"/>
      <c r="FAU53" s="300"/>
      <c r="FAV53" s="300"/>
      <c r="FAW53" s="300"/>
      <c r="FAX53" s="300"/>
      <c r="FEZ53" s="300"/>
      <c r="FFA53" s="300"/>
      <c r="FFB53" s="300"/>
      <c r="FFC53" s="300"/>
      <c r="FFD53" s="300"/>
      <c r="FFE53" s="300"/>
      <c r="FJG53" s="300"/>
      <c r="FJH53" s="300"/>
      <c r="FJI53" s="300"/>
      <c r="FJJ53" s="300"/>
      <c r="FJK53" s="300"/>
      <c r="FJL53" s="300"/>
      <c r="FNN53" s="300"/>
      <c r="FNO53" s="300"/>
      <c r="FNP53" s="300"/>
      <c r="FNQ53" s="300"/>
      <c r="FNR53" s="300"/>
      <c r="FNS53" s="300"/>
      <c r="FRU53" s="300"/>
      <c r="FRV53" s="300"/>
      <c r="FRW53" s="300"/>
      <c r="FRX53" s="300"/>
      <c r="FRY53" s="300"/>
      <c r="FRZ53" s="300"/>
      <c r="FWB53" s="300"/>
      <c r="FWC53" s="300"/>
      <c r="FWD53" s="300"/>
      <c r="FWE53" s="300"/>
      <c r="FWF53" s="300"/>
      <c r="FWG53" s="300"/>
      <c r="GAI53" s="300"/>
      <c r="GAJ53" s="300"/>
      <c r="GAK53" s="300"/>
      <c r="GAL53" s="300"/>
      <c r="GAM53" s="300"/>
      <c r="GAN53" s="300"/>
      <c r="GEP53" s="300"/>
      <c r="GEQ53" s="300"/>
      <c r="GER53" s="300"/>
      <c r="GES53" s="300"/>
      <c r="GET53" s="300"/>
      <c r="GEU53" s="300"/>
      <c r="GIW53" s="300"/>
      <c r="GIX53" s="300"/>
      <c r="GIY53" s="300"/>
      <c r="GIZ53" s="300"/>
      <c r="GJA53" s="300"/>
      <c r="GJB53" s="300"/>
      <c r="GND53" s="300"/>
      <c r="GNE53" s="300"/>
      <c r="GNF53" s="300"/>
      <c r="GNG53" s="300"/>
      <c r="GNH53" s="300"/>
      <c r="GNI53" s="300"/>
      <c r="GRK53" s="300"/>
      <c r="GRL53" s="300"/>
      <c r="GRM53" s="300"/>
      <c r="GRN53" s="300"/>
      <c r="GRO53" s="300"/>
      <c r="GRP53" s="300"/>
      <c r="GVR53" s="300"/>
      <c r="GVS53" s="300"/>
      <c r="GVT53" s="300"/>
      <c r="GVU53" s="300"/>
      <c r="GVV53" s="300"/>
      <c r="GVW53" s="300"/>
      <c r="GZY53" s="300"/>
      <c r="GZZ53" s="300"/>
      <c r="HAA53" s="300"/>
      <c r="HAB53" s="300"/>
      <c r="HAC53" s="300"/>
      <c r="HAD53" s="300"/>
      <c r="HEF53" s="300"/>
      <c r="HEG53" s="300"/>
      <c r="HEH53" s="300"/>
      <c r="HEI53" s="300"/>
      <c r="HEJ53" s="300"/>
      <c r="HEK53" s="300"/>
      <c r="HIM53" s="300"/>
      <c r="HIN53" s="300"/>
      <c r="HIO53" s="300"/>
      <c r="HIP53" s="300"/>
      <c r="HIQ53" s="300"/>
      <c r="HIR53" s="300"/>
      <c r="HMT53" s="300"/>
      <c r="HMU53" s="300"/>
      <c r="HMV53" s="300"/>
      <c r="HMW53" s="300"/>
      <c r="HMX53" s="300"/>
      <c r="HMY53" s="300"/>
      <c r="HRA53" s="300"/>
      <c r="HRB53" s="300"/>
      <c r="HRC53" s="300"/>
      <c r="HRD53" s="300"/>
      <c r="HRE53" s="300"/>
      <c r="HRF53" s="300"/>
      <c r="HVH53" s="300"/>
      <c r="HVI53" s="300"/>
      <c r="HVJ53" s="300"/>
      <c r="HVK53" s="300"/>
      <c r="HVL53" s="300"/>
      <c r="HVM53" s="300"/>
      <c r="HZO53" s="300"/>
      <c r="HZP53" s="300"/>
      <c r="HZQ53" s="300"/>
      <c r="HZR53" s="300"/>
      <c r="HZS53" s="300"/>
      <c r="HZT53" s="300"/>
      <c r="IDV53" s="300"/>
      <c r="IDW53" s="300"/>
      <c r="IDX53" s="300"/>
      <c r="IDY53" s="300"/>
      <c r="IDZ53" s="300"/>
      <c r="IEA53" s="300"/>
      <c r="IIC53" s="300"/>
      <c r="IID53" s="300"/>
      <c r="IIE53" s="300"/>
      <c r="IIF53" s="300"/>
      <c r="IIG53" s="300"/>
      <c r="IIH53" s="300"/>
      <c r="IMJ53" s="300"/>
      <c r="IMK53" s="300"/>
      <c r="IML53" s="300"/>
      <c r="IMM53" s="300"/>
      <c r="IMN53" s="300"/>
      <c r="IMO53" s="300"/>
      <c r="IQQ53" s="300"/>
      <c r="IQR53" s="300"/>
      <c r="IQS53" s="300"/>
      <c r="IQT53" s="300"/>
      <c r="IQU53" s="300"/>
      <c r="IQV53" s="300"/>
      <c r="IUX53" s="300"/>
      <c r="IUY53" s="300"/>
      <c r="IUZ53" s="300"/>
      <c r="IVA53" s="300"/>
      <c r="IVB53" s="300"/>
      <c r="IVC53" s="300"/>
      <c r="IZE53" s="300"/>
      <c r="IZF53" s="300"/>
      <c r="IZG53" s="300"/>
      <c r="IZH53" s="300"/>
      <c r="IZI53" s="300"/>
      <c r="IZJ53" s="300"/>
      <c r="JDL53" s="300"/>
      <c r="JDM53" s="300"/>
      <c r="JDN53" s="300"/>
      <c r="JDO53" s="300"/>
      <c r="JDP53" s="300"/>
      <c r="JDQ53" s="300"/>
      <c r="JHS53" s="300"/>
      <c r="JHT53" s="300"/>
      <c r="JHU53" s="300"/>
      <c r="JHV53" s="300"/>
      <c r="JHW53" s="300"/>
      <c r="JHX53" s="300"/>
      <c r="JLZ53" s="300"/>
      <c r="JMA53" s="300"/>
      <c r="JMB53" s="300"/>
      <c r="JMC53" s="300"/>
      <c r="JMD53" s="300"/>
      <c r="JME53" s="300"/>
      <c r="JQG53" s="300"/>
      <c r="JQH53" s="300"/>
      <c r="JQI53" s="300"/>
      <c r="JQJ53" s="300"/>
      <c r="JQK53" s="300"/>
      <c r="JQL53" s="300"/>
      <c r="JUN53" s="300"/>
      <c r="JUO53" s="300"/>
      <c r="JUP53" s="300"/>
      <c r="JUQ53" s="300"/>
      <c r="JUR53" s="300"/>
      <c r="JUS53" s="300"/>
      <c r="JYU53" s="300"/>
      <c r="JYV53" s="300"/>
      <c r="JYW53" s="300"/>
      <c r="JYX53" s="300"/>
      <c r="JYY53" s="300"/>
      <c r="JYZ53" s="300"/>
      <c r="KDB53" s="300"/>
      <c r="KDC53" s="300"/>
      <c r="KDD53" s="300"/>
      <c r="KDE53" s="300"/>
      <c r="KDF53" s="300"/>
      <c r="KDG53" s="300"/>
      <c r="KHI53" s="300"/>
      <c r="KHJ53" s="300"/>
      <c r="KHK53" s="300"/>
      <c r="KHL53" s="300"/>
      <c r="KHM53" s="300"/>
      <c r="KHN53" s="300"/>
      <c r="KLP53" s="300"/>
      <c r="KLQ53" s="300"/>
      <c r="KLR53" s="300"/>
      <c r="KLS53" s="300"/>
      <c r="KLT53" s="300"/>
      <c r="KLU53" s="300"/>
      <c r="KPW53" s="300"/>
      <c r="KPX53" s="300"/>
      <c r="KPY53" s="300"/>
      <c r="KPZ53" s="300"/>
      <c r="KQA53" s="300"/>
      <c r="KQB53" s="300"/>
      <c r="KUD53" s="300"/>
      <c r="KUE53" s="300"/>
      <c r="KUF53" s="300"/>
      <c r="KUG53" s="300"/>
      <c r="KUH53" s="300"/>
      <c r="KUI53" s="300"/>
      <c r="KYK53" s="300"/>
      <c r="KYL53" s="300"/>
      <c r="KYM53" s="300"/>
      <c r="KYN53" s="300"/>
      <c r="KYO53" s="300"/>
      <c r="KYP53" s="300"/>
      <c r="LCR53" s="300"/>
      <c r="LCS53" s="300"/>
      <c r="LCT53" s="300"/>
      <c r="LCU53" s="300"/>
      <c r="LCV53" s="300"/>
      <c r="LCW53" s="300"/>
      <c r="LGY53" s="300"/>
      <c r="LGZ53" s="300"/>
      <c r="LHA53" s="300"/>
      <c r="LHB53" s="300"/>
      <c r="LHC53" s="300"/>
      <c r="LHD53" s="300"/>
      <c r="LLF53" s="300"/>
      <c r="LLG53" s="300"/>
      <c r="LLH53" s="300"/>
      <c r="LLI53" s="300"/>
      <c r="LLJ53" s="300"/>
      <c r="LLK53" s="300"/>
      <c r="LPM53" s="300"/>
      <c r="LPN53" s="300"/>
      <c r="LPO53" s="300"/>
      <c r="LPP53" s="300"/>
      <c r="LPQ53" s="300"/>
      <c r="LPR53" s="300"/>
      <c r="LTT53" s="300"/>
      <c r="LTU53" s="300"/>
      <c r="LTV53" s="300"/>
      <c r="LTW53" s="300"/>
      <c r="LTX53" s="300"/>
      <c r="LTY53" s="300"/>
      <c r="LYA53" s="300"/>
      <c r="LYB53" s="300"/>
      <c r="LYC53" s="300"/>
      <c r="LYD53" s="300"/>
      <c r="LYE53" s="300"/>
      <c r="LYF53" s="300"/>
      <c r="MCH53" s="300"/>
      <c r="MCI53" s="300"/>
      <c r="MCJ53" s="300"/>
      <c r="MCK53" s="300"/>
      <c r="MCL53" s="300"/>
      <c r="MCM53" s="300"/>
      <c r="MGO53" s="300"/>
      <c r="MGP53" s="300"/>
      <c r="MGQ53" s="300"/>
      <c r="MGR53" s="300"/>
      <c r="MGS53" s="300"/>
      <c r="MGT53" s="300"/>
      <c r="MKV53" s="300"/>
      <c r="MKW53" s="300"/>
      <c r="MKX53" s="300"/>
      <c r="MKY53" s="300"/>
      <c r="MKZ53" s="300"/>
      <c r="MLA53" s="300"/>
      <c r="MPC53" s="300"/>
      <c r="MPD53" s="300"/>
      <c r="MPE53" s="300"/>
      <c r="MPF53" s="300"/>
      <c r="MPG53" s="300"/>
      <c r="MPH53" s="300"/>
      <c r="MTJ53" s="300"/>
      <c r="MTK53" s="300"/>
      <c r="MTL53" s="300"/>
      <c r="MTM53" s="300"/>
      <c r="MTN53" s="300"/>
      <c r="MTO53" s="300"/>
      <c r="MXQ53" s="300"/>
      <c r="MXR53" s="300"/>
      <c r="MXS53" s="300"/>
      <c r="MXT53" s="300"/>
      <c r="MXU53" s="300"/>
      <c r="MXV53" s="300"/>
      <c r="NBX53" s="300"/>
      <c r="NBY53" s="300"/>
      <c r="NBZ53" s="300"/>
      <c r="NCA53" s="300"/>
      <c r="NCB53" s="300"/>
      <c r="NCC53" s="300"/>
      <c r="NGE53" s="300"/>
      <c r="NGF53" s="300"/>
      <c r="NGG53" s="300"/>
      <c r="NGH53" s="300"/>
      <c r="NGI53" s="300"/>
      <c r="NGJ53" s="300"/>
      <c r="NKL53" s="300"/>
      <c r="NKM53" s="300"/>
      <c r="NKN53" s="300"/>
      <c r="NKO53" s="300"/>
      <c r="NKP53" s="300"/>
      <c r="NKQ53" s="300"/>
      <c r="NOS53" s="300"/>
      <c r="NOT53" s="300"/>
      <c r="NOU53" s="300"/>
      <c r="NOV53" s="300"/>
      <c r="NOW53" s="300"/>
      <c r="NOX53" s="300"/>
      <c r="NSZ53" s="300"/>
      <c r="NTA53" s="300"/>
      <c r="NTB53" s="300"/>
      <c r="NTC53" s="300"/>
      <c r="NTD53" s="300"/>
      <c r="NTE53" s="300"/>
      <c r="NXG53" s="300"/>
      <c r="NXH53" s="300"/>
      <c r="NXI53" s="300"/>
      <c r="NXJ53" s="300"/>
      <c r="NXK53" s="300"/>
      <c r="NXL53" s="300"/>
      <c r="OBN53" s="300"/>
      <c r="OBO53" s="300"/>
      <c r="OBP53" s="300"/>
      <c r="OBQ53" s="300"/>
      <c r="OBR53" s="300"/>
      <c r="OBS53" s="300"/>
      <c r="OFU53" s="300"/>
      <c r="OFV53" s="300"/>
      <c r="OFW53" s="300"/>
      <c r="OFX53" s="300"/>
      <c r="OFY53" s="300"/>
      <c r="OFZ53" s="300"/>
      <c r="OKB53" s="300"/>
      <c r="OKC53" s="300"/>
      <c r="OKD53" s="300"/>
      <c r="OKE53" s="300"/>
      <c r="OKF53" s="300"/>
      <c r="OKG53" s="300"/>
      <c r="OOI53" s="300"/>
      <c r="OOJ53" s="300"/>
      <c r="OOK53" s="300"/>
      <c r="OOL53" s="300"/>
      <c r="OOM53" s="300"/>
      <c r="OON53" s="300"/>
      <c r="OSP53" s="300"/>
      <c r="OSQ53" s="300"/>
      <c r="OSR53" s="300"/>
      <c r="OSS53" s="300"/>
      <c r="OST53" s="300"/>
      <c r="OSU53" s="300"/>
      <c r="OWW53" s="300"/>
      <c r="OWX53" s="300"/>
      <c r="OWY53" s="300"/>
      <c r="OWZ53" s="300"/>
      <c r="OXA53" s="300"/>
      <c r="OXB53" s="300"/>
      <c r="PBD53" s="300"/>
      <c r="PBE53" s="300"/>
      <c r="PBF53" s="300"/>
      <c r="PBG53" s="300"/>
      <c r="PBH53" s="300"/>
      <c r="PBI53" s="300"/>
      <c r="PFK53" s="300"/>
      <c r="PFL53" s="300"/>
      <c r="PFM53" s="300"/>
      <c r="PFN53" s="300"/>
      <c r="PFO53" s="300"/>
      <c r="PFP53" s="300"/>
      <c r="PJR53" s="300"/>
      <c r="PJS53" s="300"/>
      <c r="PJT53" s="300"/>
      <c r="PJU53" s="300"/>
      <c r="PJV53" s="300"/>
      <c r="PJW53" s="300"/>
      <c r="PNY53" s="300"/>
      <c r="PNZ53" s="300"/>
      <c r="POA53" s="300"/>
      <c r="POB53" s="300"/>
      <c r="POC53" s="300"/>
      <c r="POD53" s="300"/>
      <c r="PSF53" s="300"/>
      <c r="PSG53" s="300"/>
      <c r="PSH53" s="300"/>
      <c r="PSI53" s="300"/>
      <c r="PSJ53" s="300"/>
      <c r="PSK53" s="300"/>
    </row>
    <row r="54" spans="1:998 1104:1997 2103:2996 3102:3995 4101:5105 5211:6104 6210:7103 7209:8102 8208:9212 9318:10211 10317:11210 11316:11321" x14ac:dyDescent="0.25">
      <c r="DA54" s="300" t="str">
        <f>Matches!F59</f>
        <v>Bosnia and Herzegovina</v>
      </c>
      <c r="DB54" s="300">
        <f>IF(DA2&lt;&gt;"",IF(AND(Matches!H59&lt;&gt;"",Matches!I59&lt;&gt;""),Matches!H59,0),"")</f>
        <v>0</v>
      </c>
      <c r="DC54" s="300">
        <f>IF(DA2&lt;&gt;"",IF(AND(Matches!H59&lt;&gt;"",Matches!I59&lt;&gt;""),Matches!I59,0),"")</f>
        <v>0</v>
      </c>
      <c r="DD54" s="300" t="str">
        <f>Matches!K59</f>
        <v>Qatar</v>
      </c>
      <c r="DE54" s="300" t="str">
        <f>IF(AND(Matches!H59&lt;&gt;"",Matches!I59&lt;&gt;""),IF(DB54&gt;DC54,"W",IF(DB54=DC54,"D","L")),"")</f>
        <v/>
      </c>
      <c r="DF54" s="300" t="str">
        <f t="shared" si="0"/>
        <v/>
      </c>
      <c r="HH54" s="300"/>
      <c r="HI54" s="300"/>
      <c r="HJ54" s="300"/>
      <c r="HK54" s="300"/>
      <c r="HL54" s="300"/>
      <c r="HM54" s="300"/>
      <c r="LO54" s="300"/>
      <c r="LP54" s="300"/>
      <c r="LQ54" s="300"/>
      <c r="LR54" s="300"/>
      <c r="LS54" s="300"/>
      <c r="LT54" s="300"/>
      <c r="PV54" s="300"/>
      <c r="PW54" s="300"/>
      <c r="PX54" s="300"/>
      <c r="PY54" s="300"/>
      <c r="PZ54" s="300"/>
      <c r="QA54" s="300"/>
      <c r="UC54" s="300"/>
      <c r="UD54" s="300"/>
      <c r="UE54" s="300"/>
      <c r="UF54" s="300"/>
      <c r="UG54" s="300"/>
      <c r="UH54" s="300"/>
      <c r="YJ54" s="300"/>
      <c r="YK54" s="300"/>
      <c r="YL54" s="300"/>
      <c r="YM54" s="300"/>
      <c r="YN54" s="300"/>
      <c r="YO54" s="300"/>
      <c r="ACQ54" s="300"/>
      <c r="ACR54" s="300"/>
      <c r="ACS54" s="300"/>
      <c r="ACT54" s="300"/>
      <c r="ACU54" s="300"/>
      <c r="ACV54" s="300"/>
      <c r="AGX54" s="300"/>
      <c r="AGY54" s="300"/>
      <c r="AGZ54" s="300"/>
      <c r="AHA54" s="300"/>
      <c r="AHB54" s="300"/>
      <c r="AHC54" s="300"/>
      <c r="ALE54" s="300"/>
      <c r="ALF54" s="300"/>
      <c r="ALG54" s="300"/>
      <c r="ALH54" s="300"/>
      <c r="ALI54" s="300"/>
      <c r="ALJ54" s="300"/>
      <c r="APL54" s="300"/>
      <c r="APM54" s="300"/>
      <c r="APN54" s="300"/>
      <c r="APO54" s="300"/>
      <c r="APP54" s="300"/>
      <c r="APQ54" s="300"/>
      <c r="ATS54" s="300"/>
      <c r="ATT54" s="300"/>
      <c r="ATU54" s="300"/>
      <c r="ATV54" s="300"/>
      <c r="ATW54" s="300"/>
      <c r="ATX54" s="300"/>
      <c r="AXZ54" s="300"/>
      <c r="AYA54" s="300"/>
      <c r="AYB54" s="300"/>
      <c r="AYC54" s="300"/>
      <c r="AYD54" s="300"/>
      <c r="AYE54" s="300"/>
      <c r="BCG54" s="300"/>
      <c r="BCH54" s="300"/>
      <c r="BCI54" s="300"/>
      <c r="BCJ54" s="300"/>
      <c r="BCK54" s="300"/>
      <c r="BCL54" s="300"/>
      <c r="BGN54" s="300"/>
      <c r="BGO54" s="300"/>
      <c r="BGP54" s="300"/>
      <c r="BGQ54" s="300"/>
      <c r="BGR54" s="300"/>
      <c r="BGS54" s="300"/>
      <c r="BKU54" s="300"/>
      <c r="BKV54" s="300"/>
      <c r="BKW54" s="300"/>
      <c r="BKX54" s="300"/>
      <c r="BKY54" s="300"/>
      <c r="BKZ54" s="300"/>
      <c r="BPB54" s="300"/>
      <c r="BPC54" s="300"/>
      <c r="BPD54" s="300"/>
      <c r="BPE54" s="300"/>
      <c r="BPF54" s="300"/>
      <c r="BPG54" s="300"/>
      <c r="BTI54" s="300"/>
      <c r="BTJ54" s="300"/>
      <c r="BTK54" s="300"/>
      <c r="BTL54" s="300"/>
      <c r="BTM54" s="300"/>
      <c r="BTN54" s="300"/>
      <c r="BXP54" s="300"/>
      <c r="BXQ54" s="300"/>
      <c r="BXR54" s="300"/>
      <c r="BXS54" s="300"/>
      <c r="BXT54" s="300"/>
      <c r="BXU54" s="300"/>
      <c r="CBW54" s="300"/>
      <c r="CBX54" s="300"/>
      <c r="CBY54" s="300"/>
      <c r="CBZ54" s="300"/>
      <c r="CCA54" s="300"/>
      <c r="CCB54" s="300"/>
      <c r="CGD54" s="300"/>
      <c r="CGE54" s="300"/>
      <c r="CGF54" s="300"/>
      <c r="CGG54" s="300"/>
      <c r="CGH54" s="300"/>
      <c r="CGI54" s="300"/>
      <c r="CKK54" s="300"/>
      <c r="CKL54" s="300"/>
      <c r="CKM54" s="300"/>
      <c r="CKN54" s="300"/>
      <c r="CKO54" s="300"/>
      <c r="CKP54" s="300"/>
      <c r="COR54" s="300"/>
      <c r="COS54" s="300"/>
      <c r="COT54" s="300"/>
      <c r="COU54" s="300"/>
      <c r="COV54" s="300"/>
      <c r="COW54" s="300"/>
      <c r="CSY54" s="300"/>
      <c r="CSZ54" s="300"/>
      <c r="CTA54" s="300"/>
      <c r="CTB54" s="300"/>
      <c r="CTC54" s="300"/>
      <c r="CTD54" s="300"/>
      <c r="CXF54" s="300"/>
      <c r="CXG54" s="300"/>
      <c r="CXH54" s="300"/>
      <c r="CXI54" s="300"/>
      <c r="CXJ54" s="300"/>
      <c r="CXK54" s="300"/>
      <c r="DBM54" s="300"/>
      <c r="DBN54" s="300"/>
      <c r="DBO54" s="300"/>
      <c r="DBP54" s="300"/>
      <c r="DBQ54" s="300"/>
      <c r="DBR54" s="300"/>
      <c r="DFT54" s="300"/>
      <c r="DFU54" s="300"/>
      <c r="DFV54" s="300"/>
      <c r="DFW54" s="300"/>
      <c r="DFX54" s="300"/>
      <c r="DFY54" s="300"/>
      <c r="DKA54" s="300"/>
      <c r="DKB54" s="300"/>
      <c r="DKC54" s="300"/>
      <c r="DKD54" s="300"/>
      <c r="DKE54" s="300"/>
      <c r="DKF54" s="300"/>
      <c r="DOH54" s="300"/>
      <c r="DOI54" s="300"/>
      <c r="DOJ54" s="300"/>
      <c r="DOK54" s="300"/>
      <c r="DOL54" s="300"/>
      <c r="DOM54" s="300"/>
      <c r="DSO54" s="300"/>
      <c r="DSP54" s="300"/>
      <c r="DSQ54" s="300"/>
      <c r="DSR54" s="300"/>
      <c r="DSS54" s="300"/>
      <c r="DST54" s="300"/>
      <c r="DWV54" s="300"/>
      <c r="DWW54" s="300"/>
      <c r="DWX54" s="300"/>
      <c r="DWY54" s="300"/>
      <c r="DWZ54" s="300"/>
      <c r="DXA54" s="300"/>
      <c r="EBC54" s="300"/>
      <c r="EBD54" s="300"/>
      <c r="EBE54" s="300"/>
      <c r="EBF54" s="300"/>
      <c r="EBG54" s="300"/>
      <c r="EBH54" s="300"/>
      <c r="EFJ54" s="300"/>
      <c r="EFK54" s="300"/>
      <c r="EFL54" s="300"/>
      <c r="EFM54" s="300"/>
      <c r="EFN54" s="300"/>
      <c r="EFO54" s="300"/>
      <c r="EJQ54" s="300"/>
      <c r="EJR54" s="300"/>
      <c r="EJS54" s="300"/>
      <c r="EJT54" s="300"/>
      <c r="EJU54" s="300"/>
      <c r="EJV54" s="300"/>
      <c r="ENX54" s="300"/>
      <c r="ENY54" s="300"/>
      <c r="ENZ54" s="300"/>
      <c r="EOA54" s="300"/>
      <c r="EOB54" s="300"/>
      <c r="EOC54" s="300"/>
      <c r="ESE54" s="300"/>
      <c r="ESF54" s="300"/>
      <c r="ESG54" s="300"/>
      <c r="ESH54" s="300"/>
      <c r="ESI54" s="300"/>
      <c r="ESJ54" s="300"/>
      <c r="EWL54" s="300"/>
      <c r="EWM54" s="300"/>
      <c r="EWN54" s="300"/>
      <c r="EWO54" s="300"/>
      <c r="EWP54" s="300"/>
      <c r="EWQ54" s="300"/>
      <c r="FAS54" s="300"/>
      <c r="FAT54" s="300"/>
      <c r="FAU54" s="300"/>
      <c r="FAV54" s="300"/>
      <c r="FAW54" s="300"/>
      <c r="FAX54" s="300"/>
      <c r="FEZ54" s="300"/>
      <c r="FFA54" s="300"/>
      <c r="FFB54" s="300"/>
      <c r="FFC54" s="300"/>
      <c r="FFD54" s="300"/>
      <c r="FFE54" s="300"/>
      <c r="FJG54" s="300"/>
      <c r="FJH54" s="300"/>
      <c r="FJI54" s="300"/>
      <c r="FJJ54" s="300"/>
      <c r="FJK54" s="300"/>
      <c r="FJL54" s="300"/>
      <c r="FNN54" s="300"/>
      <c r="FNO54" s="300"/>
      <c r="FNP54" s="300"/>
      <c r="FNQ54" s="300"/>
      <c r="FNR54" s="300"/>
      <c r="FNS54" s="300"/>
      <c r="FRU54" s="300"/>
      <c r="FRV54" s="300"/>
      <c r="FRW54" s="300"/>
      <c r="FRX54" s="300"/>
      <c r="FRY54" s="300"/>
      <c r="FRZ54" s="300"/>
      <c r="FWB54" s="300"/>
      <c r="FWC54" s="300"/>
      <c r="FWD54" s="300"/>
      <c r="FWE54" s="300"/>
      <c r="FWF54" s="300"/>
      <c r="FWG54" s="300"/>
      <c r="GAI54" s="300"/>
      <c r="GAJ54" s="300"/>
      <c r="GAK54" s="300"/>
      <c r="GAL54" s="300"/>
      <c r="GAM54" s="300"/>
      <c r="GAN54" s="300"/>
      <c r="GEP54" s="300"/>
      <c r="GEQ54" s="300"/>
      <c r="GER54" s="300"/>
      <c r="GES54" s="300"/>
      <c r="GET54" s="300"/>
      <c r="GEU54" s="300"/>
      <c r="GIW54" s="300"/>
      <c r="GIX54" s="300"/>
      <c r="GIY54" s="300"/>
      <c r="GIZ54" s="300"/>
      <c r="GJA54" s="300"/>
      <c r="GJB54" s="300"/>
      <c r="GND54" s="300"/>
      <c r="GNE54" s="300"/>
      <c r="GNF54" s="300"/>
      <c r="GNG54" s="300"/>
      <c r="GNH54" s="300"/>
      <c r="GNI54" s="300"/>
      <c r="GRK54" s="300"/>
      <c r="GRL54" s="300"/>
      <c r="GRM54" s="300"/>
      <c r="GRN54" s="300"/>
      <c r="GRO54" s="300"/>
      <c r="GRP54" s="300"/>
      <c r="GVR54" s="300"/>
      <c r="GVS54" s="300"/>
      <c r="GVT54" s="300"/>
      <c r="GVU54" s="300"/>
      <c r="GVV54" s="300"/>
      <c r="GVW54" s="300"/>
      <c r="GZY54" s="300"/>
      <c r="GZZ54" s="300"/>
      <c r="HAA54" s="300"/>
      <c r="HAB54" s="300"/>
      <c r="HAC54" s="300"/>
      <c r="HAD54" s="300"/>
      <c r="HEF54" s="300"/>
      <c r="HEG54" s="300"/>
      <c r="HEH54" s="300"/>
      <c r="HEI54" s="300"/>
      <c r="HEJ54" s="300"/>
      <c r="HEK54" s="300"/>
      <c r="HIM54" s="300"/>
      <c r="HIN54" s="300"/>
      <c r="HIO54" s="300"/>
      <c r="HIP54" s="300"/>
      <c r="HIQ54" s="300"/>
      <c r="HIR54" s="300"/>
      <c r="HMT54" s="300"/>
      <c r="HMU54" s="300"/>
      <c r="HMV54" s="300"/>
      <c r="HMW54" s="300"/>
      <c r="HMX54" s="300"/>
      <c r="HMY54" s="300"/>
      <c r="HRA54" s="300"/>
      <c r="HRB54" s="300"/>
      <c r="HRC54" s="300"/>
      <c r="HRD54" s="300"/>
      <c r="HRE54" s="300"/>
      <c r="HRF54" s="300"/>
      <c r="HVH54" s="300"/>
      <c r="HVI54" s="300"/>
      <c r="HVJ54" s="300"/>
      <c r="HVK54" s="300"/>
      <c r="HVL54" s="300"/>
      <c r="HVM54" s="300"/>
      <c r="HZO54" s="300"/>
      <c r="HZP54" s="300"/>
      <c r="HZQ54" s="300"/>
      <c r="HZR54" s="300"/>
      <c r="HZS54" s="300"/>
      <c r="HZT54" s="300"/>
      <c r="IDV54" s="300"/>
      <c r="IDW54" s="300"/>
      <c r="IDX54" s="300"/>
      <c r="IDY54" s="300"/>
      <c r="IDZ54" s="300"/>
      <c r="IEA54" s="300"/>
      <c r="IIC54" s="300"/>
      <c r="IID54" s="300"/>
      <c r="IIE54" s="300"/>
      <c r="IIF54" s="300"/>
      <c r="IIG54" s="300"/>
      <c r="IIH54" s="300"/>
      <c r="IMJ54" s="300"/>
      <c r="IMK54" s="300"/>
      <c r="IML54" s="300"/>
      <c r="IMM54" s="300"/>
      <c r="IMN54" s="300"/>
      <c r="IMO54" s="300"/>
      <c r="IQQ54" s="300"/>
      <c r="IQR54" s="300"/>
      <c r="IQS54" s="300"/>
      <c r="IQT54" s="300"/>
      <c r="IQU54" s="300"/>
      <c r="IQV54" s="300"/>
      <c r="IUX54" s="300"/>
      <c r="IUY54" s="300"/>
      <c r="IUZ54" s="300"/>
      <c r="IVA54" s="300"/>
      <c r="IVB54" s="300"/>
      <c r="IVC54" s="300"/>
      <c r="IZE54" s="300"/>
      <c r="IZF54" s="300"/>
      <c r="IZG54" s="300"/>
      <c r="IZH54" s="300"/>
      <c r="IZI54" s="300"/>
      <c r="IZJ54" s="300"/>
      <c r="JDL54" s="300"/>
      <c r="JDM54" s="300"/>
      <c r="JDN54" s="300"/>
      <c r="JDO54" s="300"/>
      <c r="JDP54" s="300"/>
      <c r="JDQ54" s="300"/>
      <c r="JHS54" s="300"/>
      <c r="JHT54" s="300"/>
      <c r="JHU54" s="300"/>
      <c r="JHV54" s="300"/>
      <c r="JHW54" s="300"/>
      <c r="JHX54" s="300"/>
      <c r="JLZ54" s="300"/>
      <c r="JMA54" s="300"/>
      <c r="JMB54" s="300"/>
      <c r="JMC54" s="300"/>
      <c r="JMD54" s="300"/>
      <c r="JME54" s="300"/>
      <c r="JQG54" s="300"/>
      <c r="JQH54" s="300"/>
      <c r="JQI54" s="300"/>
      <c r="JQJ54" s="300"/>
      <c r="JQK54" s="300"/>
      <c r="JQL54" s="300"/>
      <c r="JUN54" s="300"/>
      <c r="JUO54" s="300"/>
      <c r="JUP54" s="300"/>
      <c r="JUQ54" s="300"/>
      <c r="JUR54" s="300"/>
      <c r="JUS54" s="300"/>
      <c r="JYU54" s="300"/>
      <c r="JYV54" s="300"/>
      <c r="JYW54" s="300"/>
      <c r="JYX54" s="300"/>
      <c r="JYY54" s="300"/>
      <c r="JYZ54" s="300"/>
      <c r="KDB54" s="300"/>
      <c r="KDC54" s="300"/>
      <c r="KDD54" s="300"/>
      <c r="KDE54" s="300"/>
      <c r="KDF54" s="300"/>
      <c r="KDG54" s="300"/>
      <c r="KHI54" s="300"/>
      <c r="KHJ54" s="300"/>
      <c r="KHK54" s="300"/>
      <c r="KHL54" s="300"/>
      <c r="KHM54" s="300"/>
      <c r="KHN54" s="300"/>
      <c r="KLP54" s="300"/>
      <c r="KLQ54" s="300"/>
      <c r="KLR54" s="300"/>
      <c r="KLS54" s="300"/>
      <c r="KLT54" s="300"/>
      <c r="KLU54" s="300"/>
      <c r="KPW54" s="300"/>
      <c r="KPX54" s="300"/>
      <c r="KPY54" s="300"/>
      <c r="KPZ54" s="300"/>
      <c r="KQA54" s="300"/>
      <c r="KQB54" s="300"/>
      <c r="KUD54" s="300"/>
      <c r="KUE54" s="300"/>
      <c r="KUF54" s="300"/>
      <c r="KUG54" s="300"/>
      <c r="KUH54" s="300"/>
      <c r="KUI54" s="300"/>
      <c r="KYK54" s="300"/>
      <c r="KYL54" s="300"/>
      <c r="KYM54" s="300"/>
      <c r="KYN54" s="300"/>
      <c r="KYO54" s="300"/>
      <c r="KYP54" s="300"/>
      <c r="LCR54" s="300"/>
      <c r="LCS54" s="300"/>
      <c r="LCT54" s="300"/>
      <c r="LCU54" s="300"/>
      <c r="LCV54" s="300"/>
      <c r="LCW54" s="300"/>
      <c r="LGY54" s="300"/>
      <c r="LGZ54" s="300"/>
      <c r="LHA54" s="300"/>
      <c r="LHB54" s="300"/>
      <c r="LHC54" s="300"/>
      <c r="LHD54" s="300"/>
      <c r="LLF54" s="300"/>
      <c r="LLG54" s="300"/>
      <c r="LLH54" s="300"/>
      <c r="LLI54" s="300"/>
      <c r="LLJ54" s="300"/>
      <c r="LLK54" s="300"/>
      <c r="LPM54" s="300"/>
      <c r="LPN54" s="300"/>
      <c r="LPO54" s="300"/>
      <c r="LPP54" s="300"/>
      <c r="LPQ54" s="300"/>
      <c r="LPR54" s="300"/>
      <c r="LTT54" s="300"/>
      <c r="LTU54" s="300"/>
      <c r="LTV54" s="300"/>
      <c r="LTW54" s="300"/>
      <c r="LTX54" s="300"/>
      <c r="LTY54" s="300"/>
      <c r="LYA54" s="300"/>
      <c r="LYB54" s="300"/>
      <c r="LYC54" s="300"/>
      <c r="LYD54" s="300"/>
      <c r="LYE54" s="300"/>
      <c r="LYF54" s="300"/>
      <c r="MCH54" s="300"/>
      <c r="MCI54" s="300"/>
      <c r="MCJ54" s="300"/>
      <c r="MCK54" s="300"/>
      <c r="MCL54" s="300"/>
      <c r="MCM54" s="300"/>
      <c r="MGO54" s="300"/>
      <c r="MGP54" s="300"/>
      <c r="MGQ54" s="300"/>
      <c r="MGR54" s="300"/>
      <c r="MGS54" s="300"/>
      <c r="MGT54" s="300"/>
      <c r="MKV54" s="300"/>
      <c r="MKW54" s="300"/>
      <c r="MKX54" s="300"/>
      <c r="MKY54" s="300"/>
      <c r="MKZ54" s="300"/>
      <c r="MLA54" s="300"/>
      <c r="MPC54" s="300"/>
      <c r="MPD54" s="300"/>
      <c r="MPE54" s="300"/>
      <c r="MPF54" s="300"/>
      <c r="MPG54" s="300"/>
      <c r="MPH54" s="300"/>
      <c r="MTJ54" s="300"/>
      <c r="MTK54" s="300"/>
      <c r="MTL54" s="300"/>
      <c r="MTM54" s="300"/>
      <c r="MTN54" s="300"/>
      <c r="MTO54" s="300"/>
      <c r="MXQ54" s="300"/>
      <c r="MXR54" s="300"/>
      <c r="MXS54" s="300"/>
      <c r="MXT54" s="300"/>
      <c r="MXU54" s="300"/>
      <c r="MXV54" s="300"/>
      <c r="NBX54" s="300"/>
      <c r="NBY54" s="300"/>
      <c r="NBZ54" s="300"/>
      <c r="NCA54" s="300"/>
      <c r="NCB54" s="300"/>
      <c r="NCC54" s="300"/>
      <c r="NGE54" s="300"/>
      <c r="NGF54" s="300"/>
      <c r="NGG54" s="300"/>
      <c r="NGH54" s="300"/>
      <c r="NGI54" s="300"/>
      <c r="NGJ54" s="300"/>
      <c r="NKL54" s="300"/>
      <c r="NKM54" s="300"/>
      <c r="NKN54" s="300"/>
      <c r="NKO54" s="300"/>
      <c r="NKP54" s="300"/>
      <c r="NKQ54" s="300"/>
      <c r="NOS54" s="300"/>
      <c r="NOT54" s="300"/>
      <c r="NOU54" s="300"/>
      <c r="NOV54" s="300"/>
      <c r="NOW54" s="300"/>
      <c r="NOX54" s="300"/>
      <c r="NSZ54" s="300"/>
      <c r="NTA54" s="300"/>
      <c r="NTB54" s="300"/>
      <c r="NTC54" s="300"/>
      <c r="NTD54" s="300"/>
      <c r="NTE54" s="300"/>
      <c r="NXG54" s="300"/>
      <c r="NXH54" s="300"/>
      <c r="NXI54" s="300"/>
      <c r="NXJ54" s="300"/>
      <c r="NXK54" s="300"/>
      <c r="NXL54" s="300"/>
      <c r="OBN54" s="300"/>
      <c r="OBO54" s="300"/>
      <c r="OBP54" s="300"/>
      <c r="OBQ54" s="300"/>
      <c r="OBR54" s="300"/>
      <c r="OBS54" s="300"/>
      <c r="OFU54" s="300"/>
      <c r="OFV54" s="300"/>
      <c r="OFW54" s="300"/>
      <c r="OFX54" s="300"/>
      <c r="OFY54" s="300"/>
      <c r="OFZ54" s="300"/>
      <c r="OKB54" s="300"/>
      <c r="OKC54" s="300"/>
      <c r="OKD54" s="300"/>
      <c r="OKE54" s="300"/>
      <c r="OKF54" s="300"/>
      <c r="OKG54" s="300"/>
      <c r="OOI54" s="300"/>
      <c r="OOJ54" s="300"/>
      <c r="OOK54" s="300"/>
      <c r="OOL54" s="300"/>
      <c r="OOM54" s="300"/>
      <c r="OON54" s="300"/>
      <c r="OSP54" s="300"/>
      <c r="OSQ54" s="300"/>
      <c r="OSR54" s="300"/>
      <c r="OSS54" s="300"/>
      <c r="OST54" s="300"/>
      <c r="OSU54" s="300"/>
      <c r="OWW54" s="300"/>
      <c r="OWX54" s="300"/>
      <c r="OWY54" s="300"/>
      <c r="OWZ54" s="300"/>
      <c r="OXA54" s="300"/>
      <c r="OXB54" s="300"/>
      <c r="PBD54" s="300"/>
      <c r="PBE54" s="300"/>
      <c r="PBF54" s="300"/>
      <c r="PBG54" s="300"/>
      <c r="PBH54" s="300"/>
      <c r="PBI54" s="300"/>
      <c r="PFK54" s="300"/>
      <c r="PFL54" s="300"/>
      <c r="PFM54" s="300"/>
      <c r="PFN54" s="300"/>
      <c r="PFO54" s="300"/>
      <c r="PFP54" s="300"/>
      <c r="PJR54" s="300"/>
      <c r="PJS54" s="300"/>
      <c r="PJT54" s="300"/>
      <c r="PJU54" s="300"/>
      <c r="PJV54" s="300"/>
      <c r="PJW54" s="300"/>
      <c r="PNY54" s="300"/>
      <c r="PNZ54" s="300"/>
      <c r="POA54" s="300"/>
      <c r="POB54" s="300"/>
      <c r="POC54" s="300"/>
      <c r="POD54" s="300"/>
      <c r="PSF54" s="300"/>
      <c r="PSG54" s="300"/>
      <c r="PSH54" s="300"/>
      <c r="PSI54" s="300"/>
      <c r="PSJ54" s="300"/>
      <c r="PSK54" s="300"/>
    </row>
    <row r="55" spans="1:998 1104:1997 2103:2996 3102:3995 4101:5105 5211:6104 6210:7103 7209:8102 8208:9212 9318:10211 10317:11210 11316:11321" x14ac:dyDescent="0.25">
      <c r="A55" s="302">
        <f>Setup!E38+100</f>
        <v>103</v>
      </c>
      <c r="B55" s="297">
        <f>VLOOKUP(C55,CX55:CY58,2,FALSE)</f>
        <v>1</v>
      </c>
      <c r="C55" s="298" t="str">
        <f>Setup!D38</f>
        <v>France</v>
      </c>
      <c r="D55" s="297">
        <f>SUMPRODUCT((DA3:DA105=C55)*(DE3:DE105="W"))+SUMPRODUCT((DD3:DD105=C55)*(DF3:DF105="W"))</f>
        <v>0</v>
      </c>
      <c r="E55" s="297">
        <f>SUMPRODUCT((DA3:DA105=C55)*(DE3:DE105="D"))+SUMPRODUCT((DD3:DD105=C55)*(DF3:DF105="D"))</f>
        <v>0</v>
      </c>
      <c r="F55" s="297">
        <f>SUMPRODUCT((DA3:DA105=C55)*(DE3:DE105="L"))+SUMPRODUCT((DD3:DD105=C55)*(DF3:DF105="L"))</f>
        <v>0</v>
      </c>
      <c r="G55" s="297">
        <f>SUMIF(DA3:DA123,C55,DB3:DB123)+SUMIF(DD3:DD123,C55,DC3:DC123)</f>
        <v>0</v>
      </c>
      <c r="H55" s="297">
        <f>SUMIF(DD3:DD123,C55,DB3:DB123)+SUMIF(DA3:DA123,C55,DC3:DC123)</f>
        <v>0</v>
      </c>
      <c r="I55" s="297">
        <f t="shared" ref="I55:I58" si="89">G55-H55+1000</f>
        <v>1000</v>
      </c>
      <c r="J55" s="297">
        <f t="shared" ref="J55:J58" si="90">D55*3+E55*1</f>
        <v>0</v>
      </c>
      <c r="K55" s="297">
        <f>IF(Setup!F38&lt;&gt;"",Setup!F38,-A55)</f>
        <v>-103</v>
      </c>
      <c r="L55" s="297">
        <f>IF(COUNTIF(J55:J58,4)&lt;&gt;4,RANK(J55,J55:J58),J134)</f>
        <v>1</v>
      </c>
      <c r="N55" s="297">
        <f>SUMPRODUCT((L55:L58=L55)*(K55:K58&lt;K55))+L55</f>
        <v>4</v>
      </c>
      <c r="O55" s="298" t="str">
        <f>INDEX(C55:C58,MATCH(1,N55:N58,0),0)</f>
        <v>Iraq</v>
      </c>
      <c r="P55" s="297">
        <f>INDEX(L55:L58,MATCH(O55,C55:C58,0),0)</f>
        <v>1</v>
      </c>
      <c r="Q55" s="297" t="str">
        <f>IF(P56=1,O55,"")</f>
        <v>Iraq</v>
      </c>
      <c r="R55" s="297" t="str">
        <f>IF(P57=2,O56,"")</f>
        <v/>
      </c>
      <c r="S55" s="297" t="str">
        <f>IF(P58=3,O57,"")</f>
        <v/>
      </c>
      <c r="T55" s="297" t="str">
        <f>IF(P59=4,O58,"")</f>
        <v/>
      </c>
      <c r="V55" s="297" t="str">
        <f>IF(Q55&lt;&gt;"",Q55,"")</f>
        <v>Iraq</v>
      </c>
      <c r="W55" s="297">
        <f>SUMPRODUCT((DA3:DA105=V55)*(DD3:DD105=V56)*(DE3:DE105="W"))+SUMPRODUCT((DA3:DA105=V55)*(DD3:DD105=V57)*(DE3:DE105="W"))+SUMPRODUCT((DA3:DA105=V55)*(DD3:DD105=V58)*(DE3:DE105="W"))+SUMPRODUCT((DA3:DA105=V55)*(DD3:DD105=V59)*(DE3:DE105="W"))+SUMPRODUCT((DA3:DA105=V56)*(DD3:DD105=V55)*(DF3:DF105="W"))+SUMPRODUCT((DA3:DA105=V57)*(DD3:DD105=V55)*(DF3:DF105="W"))+SUMPRODUCT((DA3:DA105=V58)*(DD3:DD105=V55)*(DF3:DF105="W"))+SUMPRODUCT((DA3:DA105=V59)*(DD3:DD105=V55)*(DF3:DF105="W"))</f>
        <v>0</v>
      </c>
      <c r="X55" s="297">
        <f>SUMPRODUCT((DA3:DA105=V55)*(DD3:DD105=V56)*(DE3:DE105="D"))+SUMPRODUCT((DA3:DA105=V55)*(DD3:DD105=V57)*(DE3:DE105="D"))+SUMPRODUCT((DA3:DA105=V55)*(DD3:DD105=V58)*(DE3:DE105="D"))+SUMPRODUCT((DA3:DA105=V55)*(DD3:DD105=V59)*(DE3:DE105="D"))+SUMPRODUCT((DA3:DA105=V56)*(DD3:DD105=V55)*(DE3:DE105="D"))+SUMPRODUCT((DA3:DA105=V57)*(DD3:DD105=V55)*(DE3:DE105="D"))+SUMPRODUCT((DA3:DA105=V58)*(DD3:DD105=V55)*(DE3:DE105="D"))+SUMPRODUCT((DA3:DA105=V59)*(DD3:DD105=V55)*(DE3:DE105="D"))</f>
        <v>0</v>
      </c>
      <c r="Y55" s="297">
        <f>SUMPRODUCT((DA3:DA105=V55)*(DD3:DD105=V56)*(DE3:DE105="L"))+SUMPRODUCT((DA3:DA105=V55)*(DD3:DD105=V57)*(DE3:DE105="L"))+SUMPRODUCT((DA3:DA105=V55)*(DD3:DD105=V58)*(DE3:DE105="L"))+SUMPRODUCT((DA3:DA105=V55)*(DD3:DD105=V59)*(DE3:DE105="L"))+SUMPRODUCT((DA3:DA105=V56)*(DD3:DD105=V55)*(DF3:DF105="L"))+SUMPRODUCT((DA3:DA105=V57)*(DD3:DD105=V55)*(DF3:DF105="L"))+SUMPRODUCT((DA3:DA105=V58)*(DD3:DD105=V55)*(DF3:DF105="L"))+SUMPRODUCT((DA3:DA105=V59)*(DD3:DD105=V55)*(DF3:DF105="L"))</f>
        <v>0</v>
      </c>
      <c r="Z55" s="297">
        <f>SUMPRODUCT((DA3:DA105=V55)*(DD3:DD105=V56)*DB3:DB105)+SUMPRODUCT((DA3:DA105=V55)*(DD3:DD105=V57)*DB3:DB105)+SUMPRODUCT((DA3:DA105=V55)*(DD3:DD105=V58)*DB3:DB105)+SUMPRODUCT((DA3:DA105=V55)*(DD3:DD105=V59)*DB3:DB105)+SUMPRODUCT((DA3:DA105=V56)*(DD3:DD105=V55)*DC3:DC105)+SUMPRODUCT((DA3:DA105=V57)*(DD3:DD105=V55)*DC3:DC105)+SUMPRODUCT((DA3:DA105=V58)*(DD3:DD105=V55)*DC3:DC105)+SUMPRODUCT((DA3:DA105=V59)*(DD3:DD105=V55)*DC3:DC105)</f>
        <v>0</v>
      </c>
      <c r="AA55" s="297">
        <f>SUMPRODUCT((DA3:DA105=V55)*(DD3:DD105=V56)*DC3:DC105)+SUMPRODUCT((DA3:DA105=V55)*(DD3:DD105=V57)*DC3:DC105)+SUMPRODUCT((DA3:DA105=V55)*(DD3:DD105=V58)*DC3:DC105)+SUMPRODUCT((DA3:DA105=V55)*(DD3:DD105=V59)*DC3:DC105)+SUMPRODUCT((DA3:DA105=V56)*(DD3:DD105=V55)*DB3:DB105)+SUMPRODUCT((DA3:DA105=V57)*(DD3:DD105=V55)*DB3:DB105)+SUMPRODUCT((DA3:DA105=V58)*(DD3:DD105=V55)*DB3:DB105)+SUMPRODUCT((DA3:DA105=V59)*(DD3:DD105=V55)*DB3:DB105)</f>
        <v>0</v>
      </c>
      <c r="AB55" s="297">
        <f>Z55-AA55+1000</f>
        <v>1000</v>
      </c>
      <c r="AC55" s="297">
        <f t="shared" ref="AC55:AC58" si="91">IF(V55&lt;&gt;"",W55*3+X55*1,"")</f>
        <v>0</v>
      </c>
      <c r="AD55" s="297">
        <f>IF(V55&lt;&gt;"",VLOOKUP(V55,C4:I58,7,FALSE),"")</f>
        <v>1000</v>
      </c>
      <c r="AE55" s="297">
        <f>IF(V55&lt;&gt;"",VLOOKUP(V55,C4:I58,5,FALSE),"")</f>
        <v>0</v>
      </c>
      <c r="AF55" s="297">
        <f>IF(V55&lt;&gt;"",VLOOKUP(V55,C4:K58,9,FALSE),"")</f>
        <v>-158</v>
      </c>
      <c r="AG55" s="297">
        <f t="shared" ref="AG55:AG58" si="92">AC55</f>
        <v>0</v>
      </c>
      <c r="AH55" s="297">
        <f>IF(V55&lt;&gt;"",RANK(AG55,AG55:AG58),"")</f>
        <v>1</v>
      </c>
      <c r="AI55" s="297">
        <f>IF(V55&lt;&gt;"",SUMPRODUCT((AG55:AG58=AG55)*(AB55:AB58&gt;AB55)),"")</f>
        <v>0</v>
      </c>
      <c r="AJ55" s="297">
        <f>IF(V55&lt;&gt;"",SUMPRODUCT((AG55:AG58=AG55)*(AB55:AB58=AB55)*(Z55:Z58&gt;Z55)),"")</f>
        <v>0</v>
      </c>
      <c r="AK55" s="297">
        <f>IF(V55&lt;&gt;"",SUMPRODUCT((AG55:AG58=AG55)*(AB55:AB58=AB55)*(Z55:Z58=Z55)*(AD55:AD58&gt;AD55)),"")</f>
        <v>0</v>
      </c>
      <c r="AL55" s="297">
        <f>IF(V55&lt;&gt;"",SUMPRODUCT((AG55:AG58=AG55)*(AB55:AB58=AB55)*(Z55:Z58=Z55)*(AD55:AD58=AD55)*(AE55:AE58&gt;AE55)),"")</f>
        <v>0</v>
      </c>
      <c r="AM55" s="297">
        <f>IF(V55&lt;&gt;"",SUMPRODUCT((AG55:AG58=AG55)*(AB55:AB58=AB55)*(Z55:Z58=Z55)*(AD55:AD58=AD55)*(AE55:AE58=AE55)*(AF55:AF58&gt;AF55)),"")</f>
        <v>3</v>
      </c>
      <c r="AN55" s="297">
        <f>IF(V55&lt;&gt;"",IF(SUM(X55:X58)=12,SUM(AH55:AM55),IF(AN134&lt;&gt;"",IF(U133=3,AN134,AN134+U133),SUM(AH55:AM55))),"")</f>
        <v>4</v>
      </c>
      <c r="AO55" s="297" t="str">
        <f>IF(V55&lt;&gt;"",INDEX(V55:V58,MATCH(1,AN55:AN58,0),0),"")</f>
        <v>France</v>
      </c>
      <c r="CX55" s="297" t="str">
        <f>IF(AO55&lt;&gt;"",AO55,O55)</f>
        <v>France</v>
      </c>
      <c r="CY55" s="297">
        <v>1</v>
      </c>
      <c r="DA55" s="300" t="str">
        <f>Matches!F60</f>
        <v>Czechia</v>
      </c>
      <c r="DB55" s="300">
        <f>IF(DA2&lt;&gt;"",IF(AND(Matches!H60&lt;&gt;"",Matches!I60&lt;&gt;""),Matches!H60,0),"")</f>
        <v>0</v>
      </c>
      <c r="DC55" s="300">
        <f>IF(DA2&lt;&gt;"",IF(AND(Matches!H60&lt;&gt;"",Matches!I60&lt;&gt;""),Matches!I60,0),"")</f>
        <v>0</v>
      </c>
      <c r="DD55" s="300" t="str">
        <f>Matches!K60</f>
        <v>Mexico</v>
      </c>
      <c r="DE55" s="300" t="str">
        <f>IF(AND(Matches!H60&lt;&gt;"",Matches!I60&lt;&gt;""),IF(DB55&gt;DC55,"W",IF(DB55=DC55,"D","L")),"")</f>
        <v/>
      </c>
      <c r="DF55" s="300" t="str">
        <f t="shared" si="0"/>
        <v/>
      </c>
      <c r="HH55" s="300"/>
      <c r="HI55" s="300"/>
      <c r="HJ55" s="300"/>
      <c r="HK55" s="300"/>
      <c r="HL55" s="300"/>
      <c r="HM55" s="300"/>
      <c r="LO55" s="300"/>
      <c r="LP55" s="300"/>
      <c r="LQ55" s="300"/>
      <c r="LR55" s="300"/>
      <c r="LS55" s="300"/>
      <c r="LT55" s="300"/>
      <c r="PV55" s="300"/>
      <c r="PW55" s="300"/>
      <c r="PX55" s="300"/>
      <c r="PY55" s="300"/>
      <c r="PZ55" s="300"/>
      <c r="QA55" s="300"/>
      <c r="UC55" s="300"/>
      <c r="UD55" s="300"/>
      <c r="UE55" s="300"/>
      <c r="UF55" s="300"/>
      <c r="UG55" s="300"/>
      <c r="UH55" s="300"/>
      <c r="YJ55" s="300"/>
      <c r="YK55" s="300"/>
      <c r="YL55" s="300"/>
      <c r="YM55" s="300"/>
      <c r="YN55" s="300"/>
      <c r="YO55" s="300"/>
      <c r="ACQ55" s="300"/>
      <c r="ACR55" s="300"/>
      <c r="ACS55" s="300"/>
      <c r="ACT55" s="300"/>
      <c r="ACU55" s="300"/>
      <c r="ACV55" s="300"/>
      <c r="AGX55" s="300"/>
      <c r="AGY55" s="300"/>
      <c r="AGZ55" s="300"/>
      <c r="AHA55" s="300"/>
      <c r="AHB55" s="300"/>
      <c r="AHC55" s="300"/>
      <c r="ALE55" s="300"/>
      <c r="ALF55" s="300"/>
      <c r="ALG55" s="300"/>
      <c r="ALH55" s="300"/>
      <c r="ALI55" s="300"/>
      <c r="ALJ55" s="300"/>
      <c r="APL55" s="300"/>
      <c r="APM55" s="300"/>
      <c r="APN55" s="300"/>
      <c r="APO55" s="300"/>
      <c r="APP55" s="300"/>
      <c r="APQ55" s="300"/>
      <c r="ATS55" s="300"/>
      <c r="ATT55" s="300"/>
      <c r="ATU55" s="300"/>
      <c r="ATV55" s="300"/>
      <c r="ATW55" s="300"/>
      <c r="ATX55" s="300"/>
      <c r="AXZ55" s="300"/>
      <c r="AYA55" s="300"/>
      <c r="AYB55" s="300"/>
      <c r="AYC55" s="300"/>
      <c r="AYD55" s="300"/>
      <c r="AYE55" s="300"/>
      <c r="BCG55" s="300"/>
      <c r="BCH55" s="300"/>
      <c r="BCI55" s="300"/>
      <c r="BCJ55" s="300"/>
      <c r="BCK55" s="300"/>
      <c r="BCL55" s="300"/>
      <c r="BGN55" s="300"/>
      <c r="BGO55" s="300"/>
      <c r="BGP55" s="300"/>
      <c r="BGQ55" s="300"/>
      <c r="BGR55" s="300"/>
      <c r="BGS55" s="300"/>
      <c r="BKU55" s="300"/>
      <c r="BKV55" s="300"/>
      <c r="BKW55" s="300"/>
      <c r="BKX55" s="300"/>
      <c r="BKY55" s="300"/>
      <c r="BKZ55" s="300"/>
      <c r="BPB55" s="300"/>
      <c r="BPC55" s="300"/>
      <c r="BPD55" s="300"/>
      <c r="BPE55" s="300"/>
      <c r="BPF55" s="300"/>
      <c r="BPG55" s="300"/>
      <c r="BTI55" s="300"/>
      <c r="BTJ55" s="300"/>
      <c r="BTK55" s="300"/>
      <c r="BTL55" s="300"/>
      <c r="BTM55" s="300"/>
      <c r="BTN55" s="300"/>
      <c r="BXP55" s="300"/>
      <c r="BXQ55" s="300"/>
      <c r="BXR55" s="300"/>
      <c r="BXS55" s="300"/>
      <c r="BXT55" s="300"/>
      <c r="BXU55" s="300"/>
      <c r="CBW55" s="300"/>
      <c r="CBX55" s="300"/>
      <c r="CBY55" s="300"/>
      <c r="CBZ55" s="300"/>
      <c r="CCA55" s="300"/>
      <c r="CCB55" s="300"/>
      <c r="CGD55" s="300"/>
      <c r="CGE55" s="300"/>
      <c r="CGF55" s="300"/>
      <c r="CGG55" s="300"/>
      <c r="CGH55" s="300"/>
      <c r="CGI55" s="300"/>
      <c r="CKK55" s="300"/>
      <c r="CKL55" s="300"/>
      <c r="CKM55" s="300"/>
      <c r="CKN55" s="300"/>
      <c r="CKO55" s="300"/>
      <c r="CKP55" s="300"/>
      <c r="COR55" s="300"/>
      <c r="COS55" s="300"/>
      <c r="COT55" s="300"/>
      <c r="COU55" s="300"/>
      <c r="COV55" s="300"/>
      <c r="COW55" s="300"/>
      <c r="CSY55" s="300"/>
      <c r="CSZ55" s="300"/>
      <c r="CTA55" s="300"/>
      <c r="CTB55" s="300"/>
      <c r="CTC55" s="300"/>
      <c r="CTD55" s="300"/>
      <c r="CXF55" s="300"/>
      <c r="CXG55" s="300"/>
      <c r="CXH55" s="300"/>
      <c r="CXI55" s="300"/>
      <c r="CXJ55" s="300"/>
      <c r="CXK55" s="300"/>
      <c r="DBM55" s="300"/>
      <c r="DBN55" s="300"/>
      <c r="DBO55" s="300"/>
      <c r="DBP55" s="300"/>
      <c r="DBQ55" s="300"/>
      <c r="DBR55" s="300"/>
      <c r="DFT55" s="300"/>
      <c r="DFU55" s="300"/>
      <c r="DFV55" s="300"/>
      <c r="DFW55" s="300"/>
      <c r="DFX55" s="300"/>
      <c r="DFY55" s="300"/>
      <c r="DKA55" s="300"/>
      <c r="DKB55" s="300"/>
      <c r="DKC55" s="300"/>
      <c r="DKD55" s="300"/>
      <c r="DKE55" s="300"/>
      <c r="DKF55" s="300"/>
      <c r="DOH55" s="300"/>
      <c r="DOI55" s="300"/>
      <c r="DOJ55" s="300"/>
      <c r="DOK55" s="300"/>
      <c r="DOL55" s="300"/>
      <c r="DOM55" s="300"/>
      <c r="DSO55" s="300"/>
      <c r="DSP55" s="300"/>
      <c r="DSQ55" s="300"/>
      <c r="DSR55" s="300"/>
      <c r="DSS55" s="300"/>
      <c r="DST55" s="300"/>
      <c r="DWV55" s="300"/>
      <c r="DWW55" s="300"/>
      <c r="DWX55" s="300"/>
      <c r="DWY55" s="300"/>
      <c r="DWZ55" s="300"/>
      <c r="DXA55" s="300"/>
      <c r="EBC55" s="300"/>
      <c r="EBD55" s="300"/>
      <c r="EBE55" s="300"/>
      <c r="EBF55" s="300"/>
      <c r="EBG55" s="300"/>
      <c r="EBH55" s="300"/>
      <c r="EFJ55" s="300"/>
      <c r="EFK55" s="300"/>
      <c r="EFL55" s="300"/>
      <c r="EFM55" s="300"/>
      <c r="EFN55" s="300"/>
      <c r="EFO55" s="300"/>
      <c r="EJQ55" s="300"/>
      <c r="EJR55" s="300"/>
      <c r="EJS55" s="300"/>
      <c r="EJT55" s="300"/>
      <c r="EJU55" s="300"/>
      <c r="EJV55" s="300"/>
      <c r="ENX55" s="300"/>
      <c r="ENY55" s="300"/>
      <c r="ENZ55" s="300"/>
      <c r="EOA55" s="300"/>
      <c r="EOB55" s="300"/>
      <c r="EOC55" s="300"/>
      <c r="ESE55" s="300"/>
      <c r="ESF55" s="300"/>
      <c r="ESG55" s="300"/>
      <c r="ESH55" s="300"/>
      <c r="ESI55" s="300"/>
      <c r="ESJ55" s="300"/>
      <c r="EWL55" s="300"/>
      <c r="EWM55" s="300"/>
      <c r="EWN55" s="300"/>
      <c r="EWO55" s="300"/>
      <c r="EWP55" s="300"/>
      <c r="EWQ55" s="300"/>
      <c r="FAS55" s="300"/>
      <c r="FAT55" s="300"/>
      <c r="FAU55" s="300"/>
      <c r="FAV55" s="300"/>
      <c r="FAW55" s="300"/>
      <c r="FAX55" s="300"/>
      <c r="FEZ55" s="300"/>
      <c r="FFA55" s="300"/>
      <c r="FFB55" s="300"/>
      <c r="FFC55" s="300"/>
      <c r="FFD55" s="300"/>
      <c r="FFE55" s="300"/>
      <c r="FJG55" s="300"/>
      <c r="FJH55" s="300"/>
      <c r="FJI55" s="300"/>
      <c r="FJJ55" s="300"/>
      <c r="FJK55" s="300"/>
      <c r="FJL55" s="300"/>
      <c r="FNN55" s="300"/>
      <c r="FNO55" s="300"/>
      <c r="FNP55" s="300"/>
      <c r="FNQ55" s="300"/>
      <c r="FNR55" s="300"/>
      <c r="FNS55" s="300"/>
      <c r="FRU55" s="300"/>
      <c r="FRV55" s="300"/>
      <c r="FRW55" s="300"/>
      <c r="FRX55" s="300"/>
      <c r="FRY55" s="300"/>
      <c r="FRZ55" s="300"/>
      <c r="FWB55" s="300"/>
      <c r="FWC55" s="300"/>
      <c r="FWD55" s="300"/>
      <c r="FWE55" s="300"/>
      <c r="FWF55" s="300"/>
      <c r="FWG55" s="300"/>
      <c r="GAI55" s="300"/>
      <c r="GAJ55" s="300"/>
      <c r="GAK55" s="300"/>
      <c r="GAL55" s="300"/>
      <c r="GAM55" s="300"/>
      <c r="GAN55" s="300"/>
      <c r="GEP55" s="300"/>
      <c r="GEQ55" s="300"/>
      <c r="GER55" s="300"/>
      <c r="GES55" s="300"/>
      <c r="GET55" s="300"/>
      <c r="GEU55" s="300"/>
      <c r="GIW55" s="300"/>
      <c r="GIX55" s="300"/>
      <c r="GIY55" s="300"/>
      <c r="GIZ55" s="300"/>
      <c r="GJA55" s="300"/>
      <c r="GJB55" s="300"/>
      <c r="GND55" s="300"/>
      <c r="GNE55" s="300"/>
      <c r="GNF55" s="300"/>
      <c r="GNG55" s="300"/>
      <c r="GNH55" s="300"/>
      <c r="GNI55" s="300"/>
      <c r="GRK55" s="300"/>
      <c r="GRL55" s="300"/>
      <c r="GRM55" s="300"/>
      <c r="GRN55" s="300"/>
      <c r="GRO55" s="300"/>
      <c r="GRP55" s="300"/>
      <c r="GVR55" s="300"/>
      <c r="GVS55" s="300"/>
      <c r="GVT55" s="300"/>
      <c r="GVU55" s="300"/>
      <c r="GVV55" s="300"/>
      <c r="GVW55" s="300"/>
      <c r="GZY55" s="300"/>
      <c r="GZZ55" s="300"/>
      <c r="HAA55" s="300"/>
      <c r="HAB55" s="300"/>
      <c r="HAC55" s="300"/>
      <c r="HAD55" s="300"/>
      <c r="HEF55" s="300"/>
      <c r="HEG55" s="300"/>
      <c r="HEH55" s="300"/>
      <c r="HEI55" s="300"/>
      <c r="HEJ55" s="300"/>
      <c r="HEK55" s="300"/>
      <c r="HIM55" s="300"/>
      <c r="HIN55" s="300"/>
      <c r="HIO55" s="300"/>
      <c r="HIP55" s="300"/>
      <c r="HIQ55" s="300"/>
      <c r="HIR55" s="300"/>
      <c r="HMT55" s="300"/>
      <c r="HMU55" s="300"/>
      <c r="HMV55" s="300"/>
      <c r="HMW55" s="300"/>
      <c r="HMX55" s="300"/>
      <c r="HMY55" s="300"/>
      <c r="HRA55" s="300"/>
      <c r="HRB55" s="300"/>
      <c r="HRC55" s="300"/>
      <c r="HRD55" s="300"/>
      <c r="HRE55" s="300"/>
      <c r="HRF55" s="300"/>
      <c r="HVH55" s="300"/>
      <c r="HVI55" s="300"/>
      <c r="HVJ55" s="300"/>
      <c r="HVK55" s="300"/>
      <c r="HVL55" s="300"/>
      <c r="HVM55" s="300"/>
      <c r="HZO55" s="300"/>
      <c r="HZP55" s="300"/>
      <c r="HZQ55" s="300"/>
      <c r="HZR55" s="300"/>
      <c r="HZS55" s="300"/>
      <c r="HZT55" s="300"/>
      <c r="IDV55" s="300"/>
      <c r="IDW55" s="300"/>
      <c r="IDX55" s="300"/>
      <c r="IDY55" s="300"/>
      <c r="IDZ55" s="300"/>
      <c r="IEA55" s="300"/>
      <c r="IIC55" s="300"/>
      <c r="IID55" s="300"/>
      <c r="IIE55" s="300"/>
      <c r="IIF55" s="300"/>
      <c r="IIG55" s="300"/>
      <c r="IIH55" s="300"/>
      <c r="IMJ55" s="300"/>
      <c r="IMK55" s="300"/>
      <c r="IML55" s="300"/>
      <c r="IMM55" s="300"/>
      <c r="IMN55" s="300"/>
      <c r="IMO55" s="300"/>
      <c r="IQQ55" s="300"/>
      <c r="IQR55" s="300"/>
      <c r="IQS55" s="300"/>
      <c r="IQT55" s="300"/>
      <c r="IQU55" s="300"/>
      <c r="IQV55" s="300"/>
      <c r="IUX55" s="300"/>
      <c r="IUY55" s="300"/>
      <c r="IUZ55" s="300"/>
      <c r="IVA55" s="300"/>
      <c r="IVB55" s="300"/>
      <c r="IVC55" s="300"/>
      <c r="IZE55" s="300"/>
      <c r="IZF55" s="300"/>
      <c r="IZG55" s="300"/>
      <c r="IZH55" s="300"/>
      <c r="IZI55" s="300"/>
      <c r="IZJ55" s="300"/>
      <c r="JDL55" s="300"/>
      <c r="JDM55" s="300"/>
      <c r="JDN55" s="300"/>
      <c r="JDO55" s="300"/>
      <c r="JDP55" s="300"/>
      <c r="JDQ55" s="300"/>
      <c r="JHS55" s="300"/>
      <c r="JHT55" s="300"/>
      <c r="JHU55" s="300"/>
      <c r="JHV55" s="300"/>
      <c r="JHW55" s="300"/>
      <c r="JHX55" s="300"/>
      <c r="JLZ55" s="300"/>
      <c r="JMA55" s="300"/>
      <c r="JMB55" s="300"/>
      <c r="JMC55" s="300"/>
      <c r="JMD55" s="300"/>
      <c r="JME55" s="300"/>
      <c r="JQG55" s="300"/>
      <c r="JQH55" s="300"/>
      <c r="JQI55" s="300"/>
      <c r="JQJ55" s="300"/>
      <c r="JQK55" s="300"/>
      <c r="JQL55" s="300"/>
      <c r="JUN55" s="300"/>
      <c r="JUO55" s="300"/>
      <c r="JUP55" s="300"/>
      <c r="JUQ55" s="300"/>
      <c r="JUR55" s="300"/>
      <c r="JUS55" s="300"/>
      <c r="JYU55" s="300"/>
      <c r="JYV55" s="300"/>
      <c r="JYW55" s="300"/>
      <c r="JYX55" s="300"/>
      <c r="JYY55" s="300"/>
      <c r="JYZ55" s="300"/>
      <c r="KDB55" s="300"/>
      <c r="KDC55" s="300"/>
      <c r="KDD55" s="300"/>
      <c r="KDE55" s="300"/>
      <c r="KDF55" s="300"/>
      <c r="KDG55" s="300"/>
      <c r="KHI55" s="300"/>
      <c r="KHJ55" s="300"/>
      <c r="KHK55" s="300"/>
      <c r="KHL55" s="300"/>
      <c r="KHM55" s="300"/>
      <c r="KHN55" s="300"/>
      <c r="KLP55" s="300"/>
      <c r="KLQ55" s="300"/>
      <c r="KLR55" s="300"/>
      <c r="KLS55" s="300"/>
      <c r="KLT55" s="300"/>
      <c r="KLU55" s="300"/>
      <c r="KPW55" s="300"/>
      <c r="KPX55" s="300"/>
      <c r="KPY55" s="300"/>
      <c r="KPZ55" s="300"/>
      <c r="KQA55" s="300"/>
      <c r="KQB55" s="300"/>
      <c r="KUD55" s="300"/>
      <c r="KUE55" s="300"/>
      <c r="KUF55" s="300"/>
      <c r="KUG55" s="300"/>
      <c r="KUH55" s="300"/>
      <c r="KUI55" s="300"/>
      <c r="KYK55" s="300"/>
      <c r="KYL55" s="300"/>
      <c r="KYM55" s="300"/>
      <c r="KYN55" s="300"/>
      <c r="KYO55" s="300"/>
      <c r="KYP55" s="300"/>
      <c r="LCR55" s="300"/>
      <c r="LCS55" s="300"/>
      <c r="LCT55" s="300"/>
      <c r="LCU55" s="300"/>
      <c r="LCV55" s="300"/>
      <c r="LCW55" s="300"/>
      <c r="LGY55" s="300"/>
      <c r="LGZ55" s="300"/>
      <c r="LHA55" s="300"/>
      <c r="LHB55" s="300"/>
      <c r="LHC55" s="300"/>
      <c r="LHD55" s="300"/>
      <c r="LLF55" s="300"/>
      <c r="LLG55" s="300"/>
      <c r="LLH55" s="300"/>
      <c r="LLI55" s="300"/>
      <c r="LLJ55" s="300"/>
      <c r="LLK55" s="300"/>
      <c r="LPM55" s="300"/>
      <c r="LPN55" s="300"/>
      <c r="LPO55" s="300"/>
      <c r="LPP55" s="300"/>
      <c r="LPQ55" s="300"/>
      <c r="LPR55" s="300"/>
      <c r="LTT55" s="300"/>
      <c r="LTU55" s="300"/>
      <c r="LTV55" s="300"/>
      <c r="LTW55" s="300"/>
      <c r="LTX55" s="300"/>
      <c r="LTY55" s="300"/>
      <c r="LYA55" s="300"/>
      <c r="LYB55" s="300"/>
      <c r="LYC55" s="300"/>
      <c r="LYD55" s="300"/>
      <c r="LYE55" s="300"/>
      <c r="LYF55" s="300"/>
      <c r="MCH55" s="300"/>
      <c r="MCI55" s="300"/>
      <c r="MCJ55" s="300"/>
      <c r="MCK55" s="300"/>
      <c r="MCL55" s="300"/>
      <c r="MCM55" s="300"/>
      <c r="MGO55" s="300"/>
      <c r="MGP55" s="300"/>
      <c r="MGQ55" s="300"/>
      <c r="MGR55" s="300"/>
      <c r="MGS55" s="300"/>
      <c r="MGT55" s="300"/>
      <c r="MKV55" s="300"/>
      <c r="MKW55" s="300"/>
      <c r="MKX55" s="300"/>
      <c r="MKY55" s="300"/>
      <c r="MKZ55" s="300"/>
      <c r="MLA55" s="300"/>
      <c r="MPC55" s="300"/>
      <c r="MPD55" s="300"/>
      <c r="MPE55" s="300"/>
      <c r="MPF55" s="300"/>
      <c r="MPG55" s="300"/>
      <c r="MPH55" s="300"/>
      <c r="MTJ55" s="300"/>
      <c r="MTK55" s="300"/>
      <c r="MTL55" s="300"/>
      <c r="MTM55" s="300"/>
      <c r="MTN55" s="300"/>
      <c r="MTO55" s="300"/>
      <c r="MXQ55" s="300"/>
      <c r="MXR55" s="300"/>
      <c r="MXS55" s="300"/>
      <c r="MXT55" s="300"/>
      <c r="MXU55" s="300"/>
      <c r="MXV55" s="300"/>
      <c r="NBX55" s="300"/>
      <c r="NBY55" s="300"/>
      <c r="NBZ55" s="300"/>
      <c r="NCA55" s="300"/>
      <c r="NCB55" s="300"/>
      <c r="NCC55" s="300"/>
      <c r="NGE55" s="300"/>
      <c r="NGF55" s="300"/>
      <c r="NGG55" s="300"/>
      <c r="NGH55" s="300"/>
      <c r="NGI55" s="300"/>
      <c r="NGJ55" s="300"/>
      <c r="NKL55" s="300"/>
      <c r="NKM55" s="300"/>
      <c r="NKN55" s="300"/>
      <c r="NKO55" s="300"/>
      <c r="NKP55" s="300"/>
      <c r="NKQ55" s="300"/>
      <c r="NOS55" s="300"/>
      <c r="NOT55" s="300"/>
      <c r="NOU55" s="300"/>
      <c r="NOV55" s="300"/>
      <c r="NOW55" s="300"/>
      <c r="NOX55" s="300"/>
      <c r="NSZ55" s="300"/>
      <c r="NTA55" s="300"/>
      <c r="NTB55" s="300"/>
      <c r="NTC55" s="300"/>
      <c r="NTD55" s="300"/>
      <c r="NTE55" s="300"/>
      <c r="NXG55" s="300"/>
      <c r="NXH55" s="300"/>
      <c r="NXI55" s="300"/>
      <c r="NXJ55" s="300"/>
      <c r="NXK55" s="300"/>
      <c r="NXL55" s="300"/>
      <c r="OBN55" s="300"/>
      <c r="OBO55" s="300"/>
      <c r="OBP55" s="300"/>
      <c r="OBQ55" s="300"/>
      <c r="OBR55" s="300"/>
      <c r="OBS55" s="300"/>
      <c r="OFU55" s="300"/>
      <c r="OFV55" s="300"/>
      <c r="OFW55" s="300"/>
      <c r="OFX55" s="300"/>
      <c r="OFY55" s="300"/>
      <c r="OFZ55" s="300"/>
      <c r="OKB55" s="300"/>
      <c r="OKC55" s="300"/>
      <c r="OKD55" s="300"/>
      <c r="OKE55" s="300"/>
      <c r="OKF55" s="300"/>
      <c r="OKG55" s="300"/>
      <c r="OOI55" s="300"/>
      <c r="OOJ55" s="300"/>
      <c r="OOK55" s="300"/>
      <c r="OOL55" s="300"/>
      <c r="OOM55" s="300"/>
      <c r="OON55" s="300"/>
      <c r="OSP55" s="300"/>
      <c r="OSQ55" s="300"/>
      <c r="OSR55" s="300"/>
      <c r="OSS55" s="300"/>
      <c r="OST55" s="300"/>
      <c r="OSU55" s="300"/>
      <c r="OWW55" s="300"/>
      <c r="OWX55" s="300"/>
      <c r="OWY55" s="300"/>
      <c r="OWZ55" s="300"/>
      <c r="OXA55" s="300"/>
      <c r="OXB55" s="300"/>
      <c r="PBD55" s="300"/>
      <c r="PBE55" s="300"/>
      <c r="PBF55" s="300"/>
      <c r="PBG55" s="300"/>
      <c r="PBH55" s="300"/>
      <c r="PBI55" s="300"/>
      <c r="PFK55" s="300"/>
      <c r="PFL55" s="300"/>
      <c r="PFM55" s="300"/>
      <c r="PFN55" s="300"/>
      <c r="PFO55" s="300"/>
      <c r="PFP55" s="300"/>
      <c r="PJR55" s="300"/>
      <c r="PJS55" s="300"/>
      <c r="PJT55" s="300"/>
      <c r="PJU55" s="300"/>
      <c r="PJV55" s="300"/>
      <c r="PJW55" s="300"/>
      <c r="PNY55" s="300"/>
      <c r="PNZ55" s="300"/>
      <c r="POA55" s="300"/>
      <c r="POB55" s="300"/>
      <c r="POC55" s="300"/>
      <c r="POD55" s="300"/>
      <c r="PSF55" s="300"/>
      <c r="PSG55" s="300"/>
      <c r="PSH55" s="300"/>
      <c r="PSI55" s="300"/>
      <c r="PSJ55" s="300"/>
      <c r="PSK55" s="300"/>
    </row>
    <row r="56" spans="1:998 1104:1997 2103:2996 3102:3995 4101:5105 5211:6104 6210:7103 7209:8102 8208:9212 9318:10211 10317:11210 11316:11321" x14ac:dyDescent="0.25">
      <c r="A56" s="302">
        <f>Setup!E39+100</f>
        <v>112</v>
      </c>
      <c r="B56" s="297">
        <f>VLOOKUP(C56,CX55:CY58,2,FALSE)</f>
        <v>2</v>
      </c>
      <c r="C56" s="298" t="str">
        <f>Setup!D39</f>
        <v>Senegal</v>
      </c>
      <c r="D56" s="297">
        <f>SUMPRODUCT((DA3:DA105=C56)*(DE3:DE105="W"))+SUMPRODUCT((DD3:DD105=C56)*(DF3:DF105="W"))</f>
        <v>0</v>
      </c>
      <c r="E56" s="297">
        <f>SUMPRODUCT((DA3:DA105=C56)*(DE3:DE105="D"))+SUMPRODUCT((DD3:DD105=C56)*(DF3:DF105="D"))</f>
        <v>0</v>
      </c>
      <c r="F56" s="297">
        <f>SUMPRODUCT((DA3:DA105=C56)*(DE3:DE105="L"))+SUMPRODUCT((DD3:DD105=C56)*(DF3:DF105="L"))</f>
        <v>0</v>
      </c>
      <c r="G56" s="297">
        <f>SUMIF(DA3:DA123,C56,DB3:DB123)+SUMIF(DD3:DD123,C56,DC3:DC123)</f>
        <v>0</v>
      </c>
      <c r="H56" s="297">
        <f>SUMIF(DD3:DD123,C56,DB3:DB123)+SUMIF(DA3:DA123,C56,DC3:DC123)</f>
        <v>0</v>
      </c>
      <c r="I56" s="297">
        <f t="shared" si="89"/>
        <v>1000</v>
      </c>
      <c r="J56" s="297">
        <f t="shared" si="90"/>
        <v>0</v>
      </c>
      <c r="K56" s="297">
        <f>IF(Setup!F39&lt;&gt;"",Setup!F39,-A56)</f>
        <v>-112</v>
      </c>
      <c r="L56" s="297">
        <f>IF(COUNTIF(J55:J58,4)&lt;&gt;4,RANK(J56,J55:J58),J135)</f>
        <v>1</v>
      </c>
      <c r="N56" s="297">
        <f>SUMPRODUCT((L55:L58=L56)*(K55:K58&lt;K56))+L56</f>
        <v>3</v>
      </c>
      <c r="O56" s="298" t="str">
        <f>INDEX(C55:C58,MATCH(2,N55:N58,0),0)</f>
        <v>Norway</v>
      </c>
      <c r="P56" s="297">
        <f>INDEX(L55:L58,MATCH(O56,C55:C58,0),0)</f>
        <v>1</v>
      </c>
      <c r="Q56" s="297" t="str">
        <f>IF(Q55&lt;&gt;"",O56,"")</f>
        <v>Norway</v>
      </c>
      <c r="R56" s="297" t="str">
        <f>IF(R55&lt;&gt;"",O57,"")</f>
        <v/>
      </c>
      <c r="S56" s="297" t="str">
        <f>IF(S55&lt;&gt;"",O58,"")</f>
        <v/>
      </c>
      <c r="T56" s="297" t="str">
        <f>IF(T55&lt;&gt;"",O59,"")</f>
        <v/>
      </c>
      <c r="V56" s="297" t="str">
        <f t="shared" ref="V56:V58" si="93">IF(Q56&lt;&gt;"",Q56,"")</f>
        <v>Norway</v>
      </c>
      <c r="W56" s="297">
        <f>SUMPRODUCT((DA3:DA105=V56)*(DD3:DD105=V57)*(DE3:DE105="W"))+SUMPRODUCT((DA3:DA105=V56)*(DD3:DD105=V58)*(DE3:DE105="W"))+SUMPRODUCT((DA3:DA105=V56)*(DD3:DD105=V59)*(DE3:DE105="W"))+SUMPRODUCT((DA3:DA105=V56)*(DD3:DD105=V55)*(DE3:DE105="W"))+SUMPRODUCT((DA3:DA105=V57)*(DD3:DD105=V56)*(DF3:DF105="W"))+SUMPRODUCT((DA3:DA105=V58)*(DD3:DD105=V56)*(DF3:DF105="W"))+SUMPRODUCT((DA3:DA105=V59)*(DD3:DD105=V56)*(DF3:DF105="W"))+SUMPRODUCT((DA3:DA105=V55)*(DD3:DD105=V56)*(DF3:DF105="W"))</f>
        <v>0</v>
      </c>
      <c r="X56" s="297">
        <f>SUMPRODUCT((DA3:DA105=V56)*(DD3:DD105=V57)*(DE3:DE105="D"))+SUMPRODUCT((DA3:DA105=V56)*(DD3:DD105=V58)*(DE3:DE105="D"))+SUMPRODUCT((DA3:DA105=V56)*(DD3:DD105=V59)*(DE3:DE105="D"))+SUMPRODUCT((DA3:DA105=V56)*(DD3:DD105=V55)*(DE3:DE105="D"))+SUMPRODUCT((DA3:DA105=V57)*(DD3:DD105=V56)*(DE3:DE105="D"))+SUMPRODUCT((DA3:DA105=V58)*(DD3:DD105=V56)*(DE3:DE105="D"))+SUMPRODUCT((DA3:DA105=V59)*(DD3:DD105=V56)*(DE3:DE105="D"))+SUMPRODUCT((DA3:DA105=V55)*(DD3:DD105=V56)*(DE3:DE105="D"))</f>
        <v>0</v>
      </c>
      <c r="Y56" s="297">
        <f>SUMPRODUCT((DA3:DA105=V56)*(DD3:DD105=V57)*(DE3:DE105="L"))+SUMPRODUCT((DA3:DA105=V56)*(DD3:DD105=V58)*(DE3:DE105="L"))+SUMPRODUCT((DA3:DA105=V56)*(DD3:DD105=V59)*(DE3:DE105="L"))+SUMPRODUCT((DA3:DA105=V56)*(DD3:DD105=V55)*(DE3:DE105="L"))+SUMPRODUCT((DA3:DA105=V57)*(DD3:DD105=V56)*(DF3:DF105="L"))+SUMPRODUCT((DA3:DA105=V58)*(DD3:DD105=V56)*(DF3:DF105="L"))+SUMPRODUCT((DA3:DA105=V59)*(DD3:DD105=V56)*(DF3:DF105="L"))+SUMPRODUCT((DA3:DA105=V55)*(DD3:DD105=V56)*(DF3:DF105="L"))</f>
        <v>0</v>
      </c>
      <c r="Z56" s="297">
        <f>SUMPRODUCT((DA3:DA105=V56)*(DD3:DD105=V57)*DB3:DB105)+SUMPRODUCT((DA3:DA105=V56)*(DD3:DD105=V58)*DB3:DB105)+SUMPRODUCT((DA3:DA105=V56)*(DD3:DD105=V59)*DB3:DB105)+SUMPRODUCT((DA3:DA105=V56)*(DD3:DD105=V55)*DB3:DB105)+SUMPRODUCT((DA3:DA105=V57)*(DD3:DD105=V56)*DC3:DC105)+SUMPRODUCT((DA3:DA105=V58)*(DD3:DD105=V56)*DC3:DC105)+SUMPRODUCT((DA3:DA105=V59)*(DD3:DD105=V56)*DC3:DC105)+SUMPRODUCT((DA3:DA105=V55)*(DD3:DD105=V56)*DC3:DC105)</f>
        <v>0</v>
      </c>
      <c r="AA56" s="297">
        <f>SUMPRODUCT((DA3:DA105=V56)*(DD3:DD105=V57)*DC3:DC105)+SUMPRODUCT((DA3:DA105=V56)*(DD3:DD105=V58)*DC3:DC105)+SUMPRODUCT((DA3:DA105=V56)*(DD3:DD105=V59)*DC3:DC105)+SUMPRODUCT((DA3:DA105=V56)*(DD3:DD105=V55)*DC3:DC105)+SUMPRODUCT((DA3:DA105=V57)*(DD3:DD105=V56)*DB3:DB105)+SUMPRODUCT((DA3:DA105=V58)*(DD3:DD105=V56)*DB3:DB105)+SUMPRODUCT((DA3:DA105=V59)*(DD3:DD105=V56)*DB3:DB105)+SUMPRODUCT((DA3:DA105=V55)*(DD3:DD105=V56)*DB3:DB105)</f>
        <v>0</v>
      </c>
      <c r="AB56" s="297">
        <f>Z56-AA56+1000</f>
        <v>1000</v>
      </c>
      <c r="AC56" s="297">
        <f t="shared" si="91"/>
        <v>0</v>
      </c>
      <c r="AD56" s="297">
        <f>IF(V56&lt;&gt;"",VLOOKUP(V56,C4:I58,7,FALSE),"")</f>
        <v>1000</v>
      </c>
      <c r="AE56" s="297">
        <f>IF(V56&lt;&gt;"",VLOOKUP(V56,C4:I58,5,FALSE),"")</f>
        <v>0</v>
      </c>
      <c r="AF56" s="297">
        <f>IF(V56&lt;&gt;"",VLOOKUP(V56,C4:K58,9,FALSE),"")</f>
        <v>-132</v>
      </c>
      <c r="AG56" s="297">
        <f t="shared" si="92"/>
        <v>0</v>
      </c>
      <c r="AH56" s="297">
        <f>IF(V56&lt;&gt;"",RANK(AG56,AG55:AG58),"")</f>
        <v>1</v>
      </c>
      <c r="AI56" s="297">
        <f>IF(V56&lt;&gt;"",SUMPRODUCT((AG55:AG58=AG56)*(AB55:AB58&gt;AB56)),"")</f>
        <v>0</v>
      </c>
      <c r="AJ56" s="297">
        <f>IF(V56&lt;&gt;"",SUMPRODUCT((AG55:AG58=AG56)*(AB55:AB58=AB56)*(Z55:Z58&gt;Z56)),"")</f>
        <v>0</v>
      </c>
      <c r="AK56" s="297">
        <f>IF(V56&lt;&gt;"",SUMPRODUCT((AG55:AG58=AG56)*(AB55:AB58=AB56)*(Z55:Z58=Z56)*(AD55:AD58&gt;AD56)),"")</f>
        <v>0</v>
      </c>
      <c r="AL56" s="297">
        <f>IF(V56&lt;&gt;"",SUMPRODUCT((AG55:AG58=AG56)*(AB55:AB58=AB56)*(Z55:Z58=Z56)*(AD55:AD58=AD56)*(AE55:AE58&gt;AE56)),"")</f>
        <v>0</v>
      </c>
      <c r="AM56" s="297">
        <f>IF(V56&lt;&gt;"",SUMPRODUCT((AG55:AG58=AG56)*(AB55:AB58=AB56)*(Z55:Z58=Z56)*(AD55:AD58=AD56)*(AE55:AE58=AE56)*(AF55:AF58&gt;AF56)),"")</f>
        <v>2</v>
      </c>
      <c r="AN56" s="297">
        <f>IF(V56&lt;&gt;"",IF(SUM(X55:X58)=12,SUM(AH56:AM56),IF(AN135&lt;&gt;"",IF(U133=3,AN135,AN135+U133),SUM(AH56:AM56))),"")</f>
        <v>3</v>
      </c>
      <c r="AO56" s="297" t="str">
        <f>IF(V56&lt;&gt;"",INDEX(V55:V58,MATCH(2,AN55:AN58,0),0),"")</f>
        <v>Senegal</v>
      </c>
      <c r="AP56" s="297" t="str">
        <f>IF(R55&lt;&gt;"",R55,"")</f>
        <v/>
      </c>
      <c r="AQ56" s="297">
        <f>SUMPRODUCT((DA3:DA105=AP56)*(DD3:DD105=AP57)*(DE3:DE105="W"))+SUMPRODUCT((DA3:DA105=AP56)*(DD3:DD105=AP58)*(DE3:DE105="W"))+SUMPRODUCT((DA3:DA105=AP56)*(DD3:DD105=AP59)*(DE3:DE105="W"))+SUMPRODUCT((DA3:DA105=AP57)*(DD3:DD105=AP56)*(DF3:DF105="W"))+SUMPRODUCT((DA3:DA105=AP58)*(DD3:DD105=AP56)*(DF3:DF105="W"))+SUMPRODUCT((DA3:DA105=AP59)*(DD3:DD105=AP56)*(DF3:DF105="W"))</f>
        <v>0</v>
      </c>
      <c r="AR56" s="297">
        <f>SUMPRODUCT((DA3:DA105=AP56)*(DD3:DD105=AP57)*(DE3:DE105="D"))+SUMPRODUCT((DA3:DA105=AP56)*(DD3:DD105=AP58)*(DE3:DE105="D"))+SUMPRODUCT((DA3:DA105=AP56)*(DD3:DD105=AP59)*(DE3:DE105="D"))+SUMPRODUCT((DA3:DA105=AP57)*(DD3:DD105=AP56)*(DE3:DE105="D"))+SUMPRODUCT((DA3:DA105=AP58)*(DD3:DD105=AP56)*(DE3:DE105="D"))+SUMPRODUCT((DA3:DA105=AP59)*(DD3:DD105=AP56)*(DE3:DE105="D"))</f>
        <v>0</v>
      </c>
      <c r="AS56" s="297">
        <f>SUMPRODUCT((DA3:DA105=AP56)*(DD3:DD105=AP57)*(DE3:DE105="L"))+SUMPRODUCT((DA3:DA105=AP56)*(DD3:DD105=AP58)*(DE3:DE105="L"))+SUMPRODUCT((DA3:DA105=AP56)*(DD3:DD105=AP59)*(DE3:DE105="L"))+SUMPRODUCT((DA3:DA105=AP57)*(DD3:DD105=AP56)*(DF3:DF105="L"))+SUMPRODUCT((DA3:DA105=AP58)*(DD3:DD105=AP56)*(DF3:DF105="L"))+SUMPRODUCT((DA3:DA105=AP59)*(DD3:DD105=AP56)*(DF3:DF105="L"))</f>
        <v>0</v>
      </c>
      <c r="AT56" s="297">
        <f>SUMPRODUCT((DA3:DA105=AP56)*(DD3:DD105=AP57)*DB3:DB105)+SUMPRODUCT((DA3:DA105=AP56)*(DD3:DD105=AP58)*DB3:DB105)+SUMPRODUCT((DA3:DA105=AP56)*(DD3:DD105=AP59)*DB3:DB105)+SUMPRODUCT((DA3:DA105=AP56)*(DD3:DD105=AP55)*DB3:DB105)+SUMPRODUCT((DA3:DA105=AP57)*(DD3:DD105=AP56)*DC3:DC105)+SUMPRODUCT((DA3:DA105=AP58)*(DD3:DD105=AP56)*DC3:DC105)+SUMPRODUCT((DA3:DA105=AP59)*(DD3:DD105=AP56)*DC3:DC105)+SUMPRODUCT((DA3:DA105=AP55)*(DD3:DD105=AP56)*DC3:DC105)</f>
        <v>0</v>
      </c>
      <c r="AU56" s="297">
        <f>SUMPRODUCT((DA3:DA105=AP56)*(DD3:DD105=AP57)*DC3:DC105)+SUMPRODUCT((DA3:DA105=AP56)*(DD3:DD105=AP58)*DC3:DC105)+SUMPRODUCT((DA3:DA105=AP56)*(DD3:DD105=AP59)*DC3:DC105)+SUMPRODUCT((DA3:DA105=AP56)*(DD3:DD105=AP55)*DC3:DC105)+SUMPRODUCT((DA3:DA105=AP57)*(DD3:DD105=AP56)*DB3:DB105)+SUMPRODUCT((DA3:DA105=AP58)*(DD3:DD105=AP56)*DB3:DB105)+SUMPRODUCT((DA3:DA105=AP59)*(DD3:DD105=AP56)*DB3:DB105)+SUMPRODUCT((DA3:DA105=AP55)*(DD3:DD105=AP56)*DB3:DB105)</f>
        <v>0</v>
      </c>
      <c r="AV56" s="297">
        <f>AT56-AU56+1000</f>
        <v>1000</v>
      </c>
      <c r="AW56" s="297" t="str">
        <f t="shared" ref="AW56:AW58" si="94">IF(AP56&lt;&gt;"",AQ56*3+AR56*1,"")</f>
        <v/>
      </c>
      <c r="AX56" s="297" t="str">
        <f>IF(AP56&lt;&gt;"",VLOOKUP(AP56,C4:I58,7,FALSE),"")</f>
        <v/>
      </c>
      <c r="AY56" s="297" t="str">
        <f>IF(AP56&lt;&gt;"",VLOOKUP(AP56,C4:I58,5,FALSE),"")</f>
        <v/>
      </c>
      <c r="AZ56" s="297" t="str">
        <f>IF(AP56&lt;&gt;"",VLOOKUP(AP56,C4:K58,9,FALSE),"")</f>
        <v/>
      </c>
      <c r="BA56" s="297" t="str">
        <f t="shared" ref="BA56:BA58" si="95">AW56</f>
        <v/>
      </c>
      <c r="BB56" s="297" t="str">
        <f>IF(AP56&lt;&gt;"",RANK(BA56,BA55:BA58),"")</f>
        <v/>
      </c>
      <c r="BC56" s="297" t="str">
        <f>IF(AP56&lt;&gt;"",SUMPRODUCT((BA55:BA58=BA56)*(AV55:AV58&gt;AV56)),"")</f>
        <v/>
      </c>
      <c r="BD56" s="297" t="str">
        <f>IF(AP56&lt;&gt;"",SUMPRODUCT((BA55:BA58=BA56)*(AV55:AV58=AV56)*(AT55:AT58&gt;AT56)),"")</f>
        <v/>
      </c>
      <c r="BE56" s="297" t="str">
        <f>IF(AP56&lt;&gt;"",SUMPRODUCT((BA55:BA58=BA56)*(AV55:AV58=AV56)*(AT55:AT58=AT56)*(AX55:AX58&gt;AX56)),"")</f>
        <v/>
      </c>
      <c r="BF56" s="297" t="str">
        <f>IF(AP56&lt;&gt;"",SUMPRODUCT((BA55:BA58=BA56)*(AV55:AV58=AV56)*(AT55:AT58=AT56)*(AX55:AX58=AX56)*(AY55:AY58&gt;AY56)),"")</f>
        <v/>
      </c>
      <c r="BG56" s="297" t="str">
        <f>IF(AP56&lt;&gt;"",SUMPRODUCT((BA55:BA58=BA56)*(AV55:AV58=AV56)*(AT55:AT58=AT56)*(AX55:AX58=AX56)*(AY55:AY58=AY56)*(AZ55:AZ58&gt;AZ56)),"")</f>
        <v/>
      </c>
      <c r="BH56" s="297" t="str">
        <f>IF(AP56&lt;&gt;"",IF(BH135&lt;&gt;"",IF(AO123=3,BH135,BH135+AO133),SUM(BB56:BG56)+1),"")</f>
        <v/>
      </c>
      <c r="BI56" s="297" t="str">
        <f>IF(AP56&lt;&gt;"",INDEX(AP56:AP59,MATCH(2,BH56:BH59,0),0),"")</f>
        <v/>
      </c>
      <c r="CX56" s="297" t="str">
        <f>IF(BI56&lt;&gt;"",BI56,IF(AO56&lt;&gt;"",AO56,O56))</f>
        <v>Senegal</v>
      </c>
      <c r="CY56" s="297">
        <v>2</v>
      </c>
      <c r="DA56" s="300" t="str">
        <f>Matches!F61</f>
        <v>South Africa</v>
      </c>
      <c r="DB56" s="300">
        <f>IF(DA2&lt;&gt;"",IF(AND(Matches!H61&lt;&gt;"",Matches!I61&lt;&gt;""),Matches!H61,0),"")</f>
        <v>0</v>
      </c>
      <c r="DC56" s="300">
        <f>IF(DA2&lt;&gt;"",IF(AND(Matches!H61&lt;&gt;"",Matches!I61&lt;&gt;""),Matches!I61,0),"")</f>
        <v>0</v>
      </c>
      <c r="DD56" s="300" t="str">
        <f>Matches!K61</f>
        <v>Korea Republic</v>
      </c>
      <c r="DE56" s="300" t="str">
        <f>IF(AND(Matches!H61&lt;&gt;"",Matches!I61&lt;&gt;""),IF(DB56&gt;DC56,"W",IF(DB56=DC56,"D","L")),"")</f>
        <v/>
      </c>
      <c r="DF56" s="300" t="str">
        <f t="shared" si="0"/>
        <v/>
      </c>
      <c r="HH56" s="300"/>
      <c r="HI56" s="300"/>
      <c r="HJ56" s="300"/>
      <c r="HK56" s="300"/>
      <c r="HL56" s="300"/>
      <c r="HM56" s="300"/>
      <c r="LO56" s="300"/>
      <c r="LP56" s="300"/>
      <c r="LQ56" s="300"/>
      <c r="LR56" s="300"/>
      <c r="LS56" s="300"/>
      <c r="LT56" s="300"/>
      <c r="PV56" s="300"/>
      <c r="PW56" s="300"/>
      <c r="PX56" s="300"/>
      <c r="PY56" s="300"/>
      <c r="PZ56" s="300"/>
      <c r="QA56" s="300"/>
      <c r="UC56" s="300"/>
      <c r="UD56" s="300"/>
      <c r="UE56" s="300"/>
      <c r="UF56" s="300"/>
      <c r="UG56" s="300"/>
      <c r="UH56" s="300"/>
      <c r="YJ56" s="300"/>
      <c r="YK56" s="300"/>
      <c r="YL56" s="300"/>
      <c r="YM56" s="300"/>
      <c r="YN56" s="300"/>
      <c r="YO56" s="300"/>
      <c r="ACQ56" s="300"/>
      <c r="ACR56" s="300"/>
      <c r="ACS56" s="300"/>
      <c r="ACT56" s="300"/>
      <c r="ACU56" s="300"/>
      <c r="ACV56" s="300"/>
      <c r="AGX56" s="300"/>
      <c r="AGY56" s="300"/>
      <c r="AGZ56" s="300"/>
      <c r="AHA56" s="300"/>
      <c r="AHB56" s="300"/>
      <c r="AHC56" s="300"/>
      <c r="ALE56" s="300"/>
      <c r="ALF56" s="300"/>
      <c r="ALG56" s="300"/>
      <c r="ALH56" s="300"/>
      <c r="ALI56" s="300"/>
      <c r="ALJ56" s="300"/>
      <c r="APL56" s="300"/>
      <c r="APM56" s="300"/>
      <c r="APN56" s="300"/>
      <c r="APO56" s="300"/>
      <c r="APP56" s="300"/>
      <c r="APQ56" s="300"/>
      <c r="ATS56" s="300"/>
      <c r="ATT56" s="300"/>
      <c r="ATU56" s="300"/>
      <c r="ATV56" s="300"/>
      <c r="ATW56" s="300"/>
      <c r="ATX56" s="300"/>
      <c r="AXZ56" s="300"/>
      <c r="AYA56" s="300"/>
      <c r="AYB56" s="300"/>
      <c r="AYC56" s="300"/>
      <c r="AYD56" s="300"/>
      <c r="AYE56" s="300"/>
      <c r="BCG56" s="300"/>
      <c r="BCH56" s="300"/>
      <c r="BCI56" s="300"/>
      <c r="BCJ56" s="300"/>
      <c r="BCK56" s="300"/>
      <c r="BCL56" s="300"/>
      <c r="BGN56" s="300"/>
      <c r="BGO56" s="300"/>
      <c r="BGP56" s="300"/>
      <c r="BGQ56" s="300"/>
      <c r="BGR56" s="300"/>
      <c r="BGS56" s="300"/>
      <c r="BKU56" s="300"/>
      <c r="BKV56" s="300"/>
      <c r="BKW56" s="300"/>
      <c r="BKX56" s="300"/>
      <c r="BKY56" s="300"/>
      <c r="BKZ56" s="300"/>
      <c r="BPB56" s="300"/>
      <c r="BPC56" s="300"/>
      <c r="BPD56" s="300"/>
      <c r="BPE56" s="300"/>
      <c r="BPF56" s="300"/>
      <c r="BPG56" s="300"/>
      <c r="BTI56" s="300"/>
      <c r="BTJ56" s="300"/>
      <c r="BTK56" s="300"/>
      <c r="BTL56" s="300"/>
      <c r="BTM56" s="300"/>
      <c r="BTN56" s="300"/>
      <c r="BXP56" s="300"/>
      <c r="BXQ56" s="300"/>
      <c r="BXR56" s="300"/>
      <c r="BXS56" s="300"/>
      <c r="BXT56" s="300"/>
      <c r="BXU56" s="300"/>
      <c r="CBW56" s="300"/>
      <c r="CBX56" s="300"/>
      <c r="CBY56" s="300"/>
      <c r="CBZ56" s="300"/>
      <c r="CCA56" s="300"/>
      <c r="CCB56" s="300"/>
      <c r="CGD56" s="300"/>
      <c r="CGE56" s="300"/>
      <c r="CGF56" s="300"/>
      <c r="CGG56" s="300"/>
      <c r="CGH56" s="300"/>
      <c r="CGI56" s="300"/>
      <c r="CKK56" s="300"/>
      <c r="CKL56" s="300"/>
      <c r="CKM56" s="300"/>
      <c r="CKN56" s="300"/>
      <c r="CKO56" s="300"/>
      <c r="CKP56" s="300"/>
      <c r="COR56" s="300"/>
      <c r="COS56" s="300"/>
      <c r="COT56" s="300"/>
      <c r="COU56" s="300"/>
      <c r="COV56" s="300"/>
      <c r="COW56" s="300"/>
      <c r="CSY56" s="300"/>
      <c r="CSZ56" s="300"/>
      <c r="CTA56" s="300"/>
      <c r="CTB56" s="300"/>
      <c r="CTC56" s="300"/>
      <c r="CTD56" s="300"/>
      <c r="CXF56" s="300"/>
      <c r="CXG56" s="300"/>
      <c r="CXH56" s="300"/>
      <c r="CXI56" s="300"/>
      <c r="CXJ56" s="300"/>
      <c r="CXK56" s="300"/>
      <c r="DBM56" s="300"/>
      <c r="DBN56" s="300"/>
      <c r="DBO56" s="300"/>
      <c r="DBP56" s="300"/>
      <c r="DBQ56" s="300"/>
      <c r="DBR56" s="300"/>
      <c r="DFT56" s="300"/>
      <c r="DFU56" s="300"/>
      <c r="DFV56" s="300"/>
      <c r="DFW56" s="300"/>
      <c r="DFX56" s="300"/>
      <c r="DFY56" s="300"/>
      <c r="DKA56" s="300"/>
      <c r="DKB56" s="300"/>
      <c r="DKC56" s="300"/>
      <c r="DKD56" s="300"/>
      <c r="DKE56" s="300"/>
      <c r="DKF56" s="300"/>
      <c r="DOH56" s="300"/>
      <c r="DOI56" s="300"/>
      <c r="DOJ56" s="300"/>
      <c r="DOK56" s="300"/>
      <c r="DOL56" s="300"/>
      <c r="DOM56" s="300"/>
      <c r="DSO56" s="300"/>
      <c r="DSP56" s="300"/>
      <c r="DSQ56" s="300"/>
      <c r="DSR56" s="300"/>
      <c r="DSS56" s="300"/>
      <c r="DST56" s="300"/>
      <c r="DWV56" s="300"/>
      <c r="DWW56" s="300"/>
      <c r="DWX56" s="300"/>
      <c r="DWY56" s="300"/>
      <c r="DWZ56" s="300"/>
      <c r="DXA56" s="300"/>
      <c r="EBC56" s="300"/>
      <c r="EBD56" s="300"/>
      <c r="EBE56" s="300"/>
      <c r="EBF56" s="300"/>
      <c r="EBG56" s="300"/>
      <c r="EBH56" s="300"/>
      <c r="EFJ56" s="300"/>
      <c r="EFK56" s="300"/>
      <c r="EFL56" s="300"/>
      <c r="EFM56" s="300"/>
      <c r="EFN56" s="300"/>
      <c r="EFO56" s="300"/>
      <c r="EJQ56" s="300"/>
      <c r="EJR56" s="300"/>
      <c r="EJS56" s="300"/>
      <c r="EJT56" s="300"/>
      <c r="EJU56" s="300"/>
      <c r="EJV56" s="300"/>
      <c r="ENX56" s="300"/>
      <c r="ENY56" s="300"/>
      <c r="ENZ56" s="300"/>
      <c r="EOA56" s="300"/>
      <c r="EOB56" s="300"/>
      <c r="EOC56" s="300"/>
      <c r="ESE56" s="300"/>
      <c r="ESF56" s="300"/>
      <c r="ESG56" s="300"/>
      <c r="ESH56" s="300"/>
      <c r="ESI56" s="300"/>
      <c r="ESJ56" s="300"/>
      <c r="EWL56" s="300"/>
      <c r="EWM56" s="300"/>
      <c r="EWN56" s="300"/>
      <c r="EWO56" s="300"/>
      <c r="EWP56" s="300"/>
      <c r="EWQ56" s="300"/>
      <c r="FAS56" s="300"/>
      <c r="FAT56" s="300"/>
      <c r="FAU56" s="300"/>
      <c r="FAV56" s="300"/>
      <c r="FAW56" s="300"/>
      <c r="FAX56" s="300"/>
      <c r="FEZ56" s="300"/>
      <c r="FFA56" s="300"/>
      <c r="FFB56" s="300"/>
      <c r="FFC56" s="300"/>
      <c r="FFD56" s="300"/>
      <c r="FFE56" s="300"/>
      <c r="FJG56" s="300"/>
      <c r="FJH56" s="300"/>
      <c r="FJI56" s="300"/>
      <c r="FJJ56" s="300"/>
      <c r="FJK56" s="300"/>
      <c r="FJL56" s="300"/>
      <c r="FNN56" s="300"/>
      <c r="FNO56" s="300"/>
      <c r="FNP56" s="300"/>
      <c r="FNQ56" s="300"/>
      <c r="FNR56" s="300"/>
      <c r="FNS56" s="300"/>
      <c r="FRU56" s="300"/>
      <c r="FRV56" s="300"/>
      <c r="FRW56" s="300"/>
      <c r="FRX56" s="300"/>
      <c r="FRY56" s="300"/>
      <c r="FRZ56" s="300"/>
      <c r="FWB56" s="300"/>
      <c r="FWC56" s="300"/>
      <c r="FWD56" s="300"/>
      <c r="FWE56" s="300"/>
      <c r="FWF56" s="300"/>
      <c r="FWG56" s="300"/>
      <c r="GAI56" s="300"/>
      <c r="GAJ56" s="300"/>
      <c r="GAK56" s="300"/>
      <c r="GAL56" s="300"/>
      <c r="GAM56" s="300"/>
      <c r="GAN56" s="300"/>
      <c r="GEP56" s="300"/>
      <c r="GEQ56" s="300"/>
      <c r="GER56" s="300"/>
      <c r="GES56" s="300"/>
      <c r="GET56" s="300"/>
      <c r="GEU56" s="300"/>
      <c r="GIW56" s="300"/>
      <c r="GIX56" s="300"/>
      <c r="GIY56" s="300"/>
      <c r="GIZ56" s="300"/>
      <c r="GJA56" s="300"/>
      <c r="GJB56" s="300"/>
      <c r="GND56" s="300"/>
      <c r="GNE56" s="300"/>
      <c r="GNF56" s="300"/>
      <c r="GNG56" s="300"/>
      <c r="GNH56" s="300"/>
      <c r="GNI56" s="300"/>
      <c r="GRK56" s="300"/>
      <c r="GRL56" s="300"/>
      <c r="GRM56" s="300"/>
      <c r="GRN56" s="300"/>
      <c r="GRO56" s="300"/>
      <c r="GRP56" s="300"/>
      <c r="GVR56" s="300"/>
      <c r="GVS56" s="300"/>
      <c r="GVT56" s="300"/>
      <c r="GVU56" s="300"/>
      <c r="GVV56" s="300"/>
      <c r="GVW56" s="300"/>
      <c r="GZY56" s="300"/>
      <c r="GZZ56" s="300"/>
      <c r="HAA56" s="300"/>
      <c r="HAB56" s="300"/>
      <c r="HAC56" s="300"/>
      <c r="HAD56" s="300"/>
      <c r="HEF56" s="300"/>
      <c r="HEG56" s="300"/>
      <c r="HEH56" s="300"/>
      <c r="HEI56" s="300"/>
      <c r="HEJ56" s="300"/>
      <c r="HEK56" s="300"/>
      <c r="HIM56" s="300"/>
      <c r="HIN56" s="300"/>
      <c r="HIO56" s="300"/>
      <c r="HIP56" s="300"/>
      <c r="HIQ56" s="300"/>
      <c r="HIR56" s="300"/>
      <c r="HMT56" s="300"/>
      <c r="HMU56" s="300"/>
      <c r="HMV56" s="300"/>
      <c r="HMW56" s="300"/>
      <c r="HMX56" s="300"/>
      <c r="HMY56" s="300"/>
      <c r="HRA56" s="300"/>
      <c r="HRB56" s="300"/>
      <c r="HRC56" s="300"/>
      <c r="HRD56" s="300"/>
      <c r="HRE56" s="300"/>
      <c r="HRF56" s="300"/>
      <c r="HVH56" s="300"/>
      <c r="HVI56" s="300"/>
      <c r="HVJ56" s="300"/>
      <c r="HVK56" s="300"/>
      <c r="HVL56" s="300"/>
      <c r="HVM56" s="300"/>
      <c r="HZO56" s="300"/>
      <c r="HZP56" s="300"/>
      <c r="HZQ56" s="300"/>
      <c r="HZR56" s="300"/>
      <c r="HZS56" s="300"/>
      <c r="HZT56" s="300"/>
      <c r="IDV56" s="300"/>
      <c r="IDW56" s="300"/>
      <c r="IDX56" s="300"/>
      <c r="IDY56" s="300"/>
      <c r="IDZ56" s="300"/>
      <c r="IEA56" s="300"/>
      <c r="IIC56" s="300"/>
      <c r="IID56" s="300"/>
      <c r="IIE56" s="300"/>
      <c r="IIF56" s="300"/>
      <c r="IIG56" s="300"/>
      <c r="IIH56" s="300"/>
      <c r="IMJ56" s="300"/>
      <c r="IMK56" s="300"/>
      <c r="IML56" s="300"/>
      <c r="IMM56" s="300"/>
      <c r="IMN56" s="300"/>
      <c r="IMO56" s="300"/>
      <c r="IQQ56" s="300"/>
      <c r="IQR56" s="300"/>
      <c r="IQS56" s="300"/>
      <c r="IQT56" s="300"/>
      <c r="IQU56" s="300"/>
      <c r="IQV56" s="300"/>
      <c r="IUX56" s="300"/>
      <c r="IUY56" s="300"/>
      <c r="IUZ56" s="300"/>
      <c r="IVA56" s="300"/>
      <c r="IVB56" s="300"/>
      <c r="IVC56" s="300"/>
      <c r="IZE56" s="300"/>
      <c r="IZF56" s="300"/>
      <c r="IZG56" s="300"/>
      <c r="IZH56" s="300"/>
      <c r="IZI56" s="300"/>
      <c r="IZJ56" s="300"/>
      <c r="JDL56" s="300"/>
      <c r="JDM56" s="300"/>
      <c r="JDN56" s="300"/>
      <c r="JDO56" s="300"/>
      <c r="JDP56" s="300"/>
      <c r="JDQ56" s="300"/>
      <c r="JHS56" s="300"/>
      <c r="JHT56" s="300"/>
      <c r="JHU56" s="300"/>
      <c r="JHV56" s="300"/>
      <c r="JHW56" s="300"/>
      <c r="JHX56" s="300"/>
      <c r="JLZ56" s="300"/>
      <c r="JMA56" s="300"/>
      <c r="JMB56" s="300"/>
      <c r="JMC56" s="300"/>
      <c r="JMD56" s="300"/>
      <c r="JME56" s="300"/>
      <c r="JQG56" s="300"/>
      <c r="JQH56" s="300"/>
      <c r="JQI56" s="300"/>
      <c r="JQJ56" s="300"/>
      <c r="JQK56" s="300"/>
      <c r="JQL56" s="300"/>
      <c r="JUN56" s="300"/>
      <c r="JUO56" s="300"/>
      <c r="JUP56" s="300"/>
      <c r="JUQ56" s="300"/>
      <c r="JUR56" s="300"/>
      <c r="JUS56" s="300"/>
      <c r="JYU56" s="300"/>
      <c r="JYV56" s="300"/>
      <c r="JYW56" s="300"/>
      <c r="JYX56" s="300"/>
      <c r="JYY56" s="300"/>
      <c r="JYZ56" s="300"/>
      <c r="KDB56" s="300"/>
      <c r="KDC56" s="300"/>
      <c r="KDD56" s="300"/>
      <c r="KDE56" s="300"/>
      <c r="KDF56" s="300"/>
      <c r="KDG56" s="300"/>
      <c r="KHI56" s="300"/>
      <c r="KHJ56" s="300"/>
      <c r="KHK56" s="300"/>
      <c r="KHL56" s="300"/>
      <c r="KHM56" s="300"/>
      <c r="KHN56" s="300"/>
      <c r="KLP56" s="300"/>
      <c r="KLQ56" s="300"/>
      <c r="KLR56" s="300"/>
      <c r="KLS56" s="300"/>
      <c r="KLT56" s="300"/>
      <c r="KLU56" s="300"/>
      <c r="KPW56" s="300"/>
      <c r="KPX56" s="300"/>
      <c r="KPY56" s="300"/>
      <c r="KPZ56" s="300"/>
      <c r="KQA56" s="300"/>
      <c r="KQB56" s="300"/>
      <c r="KUD56" s="300"/>
      <c r="KUE56" s="300"/>
      <c r="KUF56" s="300"/>
      <c r="KUG56" s="300"/>
      <c r="KUH56" s="300"/>
      <c r="KUI56" s="300"/>
      <c r="KYK56" s="300"/>
      <c r="KYL56" s="300"/>
      <c r="KYM56" s="300"/>
      <c r="KYN56" s="300"/>
      <c r="KYO56" s="300"/>
      <c r="KYP56" s="300"/>
      <c r="LCR56" s="300"/>
      <c r="LCS56" s="300"/>
      <c r="LCT56" s="300"/>
      <c r="LCU56" s="300"/>
      <c r="LCV56" s="300"/>
      <c r="LCW56" s="300"/>
      <c r="LGY56" s="300"/>
      <c r="LGZ56" s="300"/>
      <c r="LHA56" s="300"/>
      <c r="LHB56" s="300"/>
      <c r="LHC56" s="300"/>
      <c r="LHD56" s="300"/>
      <c r="LLF56" s="300"/>
      <c r="LLG56" s="300"/>
      <c r="LLH56" s="300"/>
      <c r="LLI56" s="300"/>
      <c r="LLJ56" s="300"/>
      <c r="LLK56" s="300"/>
      <c r="LPM56" s="300"/>
      <c r="LPN56" s="300"/>
      <c r="LPO56" s="300"/>
      <c r="LPP56" s="300"/>
      <c r="LPQ56" s="300"/>
      <c r="LPR56" s="300"/>
      <c r="LTT56" s="300"/>
      <c r="LTU56" s="300"/>
      <c r="LTV56" s="300"/>
      <c r="LTW56" s="300"/>
      <c r="LTX56" s="300"/>
      <c r="LTY56" s="300"/>
      <c r="LYA56" s="300"/>
      <c r="LYB56" s="300"/>
      <c r="LYC56" s="300"/>
      <c r="LYD56" s="300"/>
      <c r="LYE56" s="300"/>
      <c r="LYF56" s="300"/>
      <c r="MCH56" s="300"/>
      <c r="MCI56" s="300"/>
      <c r="MCJ56" s="300"/>
      <c r="MCK56" s="300"/>
      <c r="MCL56" s="300"/>
      <c r="MCM56" s="300"/>
      <c r="MGO56" s="300"/>
      <c r="MGP56" s="300"/>
      <c r="MGQ56" s="300"/>
      <c r="MGR56" s="300"/>
      <c r="MGS56" s="300"/>
      <c r="MGT56" s="300"/>
      <c r="MKV56" s="300"/>
      <c r="MKW56" s="300"/>
      <c r="MKX56" s="300"/>
      <c r="MKY56" s="300"/>
      <c r="MKZ56" s="300"/>
      <c r="MLA56" s="300"/>
      <c r="MPC56" s="300"/>
      <c r="MPD56" s="300"/>
      <c r="MPE56" s="300"/>
      <c r="MPF56" s="300"/>
      <c r="MPG56" s="300"/>
      <c r="MPH56" s="300"/>
      <c r="MTJ56" s="300"/>
      <c r="MTK56" s="300"/>
      <c r="MTL56" s="300"/>
      <c r="MTM56" s="300"/>
      <c r="MTN56" s="300"/>
      <c r="MTO56" s="300"/>
      <c r="MXQ56" s="300"/>
      <c r="MXR56" s="300"/>
      <c r="MXS56" s="300"/>
      <c r="MXT56" s="300"/>
      <c r="MXU56" s="300"/>
      <c r="MXV56" s="300"/>
      <c r="NBX56" s="300"/>
      <c r="NBY56" s="300"/>
      <c r="NBZ56" s="300"/>
      <c r="NCA56" s="300"/>
      <c r="NCB56" s="300"/>
      <c r="NCC56" s="300"/>
      <c r="NGE56" s="300"/>
      <c r="NGF56" s="300"/>
      <c r="NGG56" s="300"/>
      <c r="NGH56" s="300"/>
      <c r="NGI56" s="300"/>
      <c r="NGJ56" s="300"/>
      <c r="NKL56" s="300"/>
      <c r="NKM56" s="300"/>
      <c r="NKN56" s="300"/>
      <c r="NKO56" s="300"/>
      <c r="NKP56" s="300"/>
      <c r="NKQ56" s="300"/>
      <c r="NOS56" s="300"/>
      <c r="NOT56" s="300"/>
      <c r="NOU56" s="300"/>
      <c r="NOV56" s="300"/>
      <c r="NOW56" s="300"/>
      <c r="NOX56" s="300"/>
      <c r="NSZ56" s="300"/>
      <c r="NTA56" s="300"/>
      <c r="NTB56" s="300"/>
      <c r="NTC56" s="300"/>
      <c r="NTD56" s="300"/>
      <c r="NTE56" s="300"/>
      <c r="NXG56" s="300"/>
      <c r="NXH56" s="300"/>
      <c r="NXI56" s="300"/>
      <c r="NXJ56" s="300"/>
      <c r="NXK56" s="300"/>
      <c r="NXL56" s="300"/>
      <c r="OBN56" s="300"/>
      <c r="OBO56" s="300"/>
      <c r="OBP56" s="300"/>
      <c r="OBQ56" s="300"/>
      <c r="OBR56" s="300"/>
      <c r="OBS56" s="300"/>
      <c r="OFU56" s="300"/>
      <c r="OFV56" s="300"/>
      <c r="OFW56" s="300"/>
      <c r="OFX56" s="300"/>
      <c r="OFY56" s="300"/>
      <c r="OFZ56" s="300"/>
      <c r="OKB56" s="300"/>
      <c r="OKC56" s="300"/>
      <c r="OKD56" s="300"/>
      <c r="OKE56" s="300"/>
      <c r="OKF56" s="300"/>
      <c r="OKG56" s="300"/>
      <c r="OOI56" s="300"/>
      <c r="OOJ56" s="300"/>
      <c r="OOK56" s="300"/>
      <c r="OOL56" s="300"/>
      <c r="OOM56" s="300"/>
      <c r="OON56" s="300"/>
      <c r="OSP56" s="300"/>
      <c r="OSQ56" s="300"/>
      <c r="OSR56" s="300"/>
      <c r="OSS56" s="300"/>
      <c r="OST56" s="300"/>
      <c r="OSU56" s="300"/>
      <c r="OWW56" s="300"/>
      <c r="OWX56" s="300"/>
      <c r="OWY56" s="300"/>
      <c r="OWZ56" s="300"/>
      <c r="OXA56" s="300"/>
      <c r="OXB56" s="300"/>
      <c r="PBD56" s="300"/>
      <c r="PBE56" s="300"/>
      <c r="PBF56" s="300"/>
      <c r="PBG56" s="300"/>
      <c r="PBH56" s="300"/>
      <c r="PBI56" s="300"/>
      <c r="PFK56" s="300"/>
      <c r="PFL56" s="300"/>
      <c r="PFM56" s="300"/>
      <c r="PFN56" s="300"/>
      <c r="PFO56" s="300"/>
      <c r="PFP56" s="300"/>
      <c r="PJR56" s="300"/>
      <c r="PJS56" s="300"/>
      <c r="PJT56" s="300"/>
      <c r="PJU56" s="300"/>
      <c r="PJV56" s="300"/>
      <c r="PJW56" s="300"/>
      <c r="PNY56" s="300"/>
      <c r="PNZ56" s="300"/>
      <c r="POA56" s="300"/>
      <c r="POB56" s="300"/>
      <c r="POC56" s="300"/>
      <c r="POD56" s="300"/>
      <c r="PSF56" s="300"/>
      <c r="PSG56" s="300"/>
      <c r="PSH56" s="300"/>
      <c r="PSI56" s="300"/>
      <c r="PSJ56" s="300"/>
      <c r="PSK56" s="300"/>
    </row>
    <row r="57" spans="1:998 1104:1997 2103:2996 3102:3995 4101:5105 5211:6104 6210:7103 7209:8102 8208:9212 9318:10211 10317:11210 11316:11321" x14ac:dyDescent="0.25">
      <c r="A57" s="302">
        <f>Setup!E40+100</f>
        <v>158</v>
      </c>
      <c r="B57" s="297">
        <f>VLOOKUP(C57,CX55:CY58,2,FALSE)</f>
        <v>4</v>
      </c>
      <c r="C57" s="298" t="str">
        <f>Setup!D40</f>
        <v>Iraq</v>
      </c>
      <c r="D57" s="297">
        <f>SUMPRODUCT((DA3:DA105=C57)*(DE3:DE105="W"))+SUMPRODUCT((DD3:DD105=C57)*(DF3:DF105="W"))</f>
        <v>0</v>
      </c>
      <c r="E57" s="297">
        <f>SUMPRODUCT((DA3:DA105=C57)*(DE3:DE105="D"))+SUMPRODUCT((DD3:DD105=C57)*(DF3:DF105="D"))</f>
        <v>0</v>
      </c>
      <c r="F57" s="297">
        <f>SUMPRODUCT((DA3:DA105=C57)*(DE3:DE105="L"))+SUMPRODUCT((DD3:DD105=C57)*(DF3:DF105="L"))</f>
        <v>0</v>
      </c>
      <c r="G57" s="297">
        <f>SUMIF(DA3:DA123,C57,DB3:DB123)+SUMIF(DD3:DD123,C57,DC3:DC123)</f>
        <v>0</v>
      </c>
      <c r="H57" s="297">
        <f>SUMIF(DD3:DD123,C57,DB3:DB123)+SUMIF(DA3:DA123,C57,DC3:DC123)</f>
        <v>0</v>
      </c>
      <c r="I57" s="297">
        <f t="shared" si="89"/>
        <v>1000</v>
      </c>
      <c r="J57" s="297">
        <f t="shared" si="90"/>
        <v>0</v>
      </c>
      <c r="K57" s="297">
        <f>IF(Setup!F40&lt;&gt;"",Setup!F40,-A57)</f>
        <v>-158</v>
      </c>
      <c r="L57" s="297">
        <f>IF(COUNTIF(J55:J58,4)&lt;&gt;4,RANK(J57,J55:J58),J136)</f>
        <v>1</v>
      </c>
      <c r="N57" s="297">
        <f>SUMPRODUCT((L55:L58=L57)*(K55:K58&lt;K57))+L57</f>
        <v>1</v>
      </c>
      <c r="O57" s="298" t="str">
        <f>INDEX(C55:C58,MATCH(3,N55:N58,0),0)</f>
        <v>Senegal</v>
      </c>
      <c r="P57" s="297">
        <f>INDEX(L55:L58,MATCH(O57,C55:C58,0),0)</f>
        <v>1</v>
      </c>
      <c r="Q57" s="297" t="str">
        <f>IF(AND(Q56&lt;&gt;"",P57=1),O57,"")</f>
        <v>Senegal</v>
      </c>
      <c r="R57" s="297" t="str">
        <f>IF(AND(R56&lt;&gt;"",P58=2),O58,"")</f>
        <v/>
      </c>
      <c r="S57" s="297" t="str">
        <f>IF(AND(S56&lt;&gt;"",P59=3),O59,"")</f>
        <v/>
      </c>
      <c r="V57" s="297" t="str">
        <f t="shared" si="93"/>
        <v>Senegal</v>
      </c>
      <c r="W57" s="297">
        <f>SUMPRODUCT((DA3:DA105=V57)*(DD3:DD105=V58)*(DE3:DE105="W"))+SUMPRODUCT((DA3:DA105=V57)*(DD3:DD105=V59)*(DE3:DE105="W"))+SUMPRODUCT((DA3:DA105=V57)*(DD3:DD105=V55)*(DE3:DE105="W"))+SUMPRODUCT((DA3:DA105=V57)*(DD3:DD105=V56)*(DE3:DE105="W"))+SUMPRODUCT((DA3:DA105=V58)*(DD3:DD105=V57)*(DF3:DF105="W"))+SUMPRODUCT((DA3:DA105=V59)*(DD3:DD105=V57)*(DF3:DF105="W"))+SUMPRODUCT((DA3:DA105=V55)*(DD3:DD105=V57)*(DF3:DF105="W"))+SUMPRODUCT((DA3:DA105=V56)*(DD3:DD105=V57)*(DF3:DF105="W"))</f>
        <v>0</v>
      </c>
      <c r="X57" s="297">
        <f>SUMPRODUCT((DA3:DA105=V57)*(DD3:DD105=V58)*(DE3:DE105="D"))+SUMPRODUCT((DA3:DA105=V57)*(DD3:DD105=V59)*(DE3:DE105="D"))+SUMPRODUCT((DA3:DA105=V57)*(DD3:DD105=V55)*(DE3:DE105="D"))+SUMPRODUCT((DA3:DA105=V57)*(DD3:DD105=V56)*(DE3:DE105="D"))+SUMPRODUCT((DA3:DA105=V58)*(DD3:DD105=V57)*(DE3:DE105="D"))+SUMPRODUCT((DA3:DA105=V59)*(DD3:DD105=V57)*(DE3:DE105="D"))+SUMPRODUCT((DA3:DA105=V55)*(DD3:DD105=V57)*(DE3:DE105="D"))+SUMPRODUCT((DA3:DA105=V56)*(DD3:DD105=V57)*(DE3:DE105="D"))</f>
        <v>0</v>
      </c>
      <c r="Y57" s="297">
        <f>SUMPRODUCT((DA3:DA105=V57)*(DD3:DD105=V58)*(DE3:DE105="L"))+SUMPRODUCT((DA3:DA105=V57)*(DD3:DD105=V59)*(DE3:DE105="L"))+SUMPRODUCT((DA3:DA105=V57)*(DD3:DD105=V55)*(DE3:DE105="L"))+SUMPRODUCT((DA3:DA105=V57)*(DD3:DD105=V56)*(DE3:DE105="L"))+SUMPRODUCT((DA3:DA105=V58)*(DD3:DD105=V57)*(DF3:DF105="L"))+SUMPRODUCT((DA3:DA105=V59)*(DD3:DD105=V57)*(DF3:DF105="L"))+SUMPRODUCT((DA3:DA105=V55)*(DD3:DD105=V57)*(DF3:DF105="L"))+SUMPRODUCT((DA3:DA105=V56)*(DD3:DD105=V57)*(DF3:DF105="L"))</f>
        <v>0</v>
      </c>
      <c r="Z57" s="297">
        <f>SUMPRODUCT((DA3:DA105=V57)*(DD3:DD105=V58)*DB3:DB105)+SUMPRODUCT((DA3:DA105=V57)*(DD3:DD105=V59)*DB3:DB105)+SUMPRODUCT((DA3:DA105=V57)*(DD3:DD105=V55)*DB3:DB105)+SUMPRODUCT((DA3:DA105=V57)*(DD3:DD105=V56)*DB3:DB105)+SUMPRODUCT((DA3:DA105=V58)*(DD3:DD105=V57)*DC3:DC105)+SUMPRODUCT((DA3:DA105=V59)*(DD3:DD105=V57)*DC3:DC105)+SUMPRODUCT((DA3:DA105=V55)*(DD3:DD105=V57)*DC3:DC105)+SUMPRODUCT((DA3:DA105=V56)*(DD3:DD105=V57)*DC3:DC105)</f>
        <v>0</v>
      </c>
      <c r="AA57" s="297">
        <f>SUMPRODUCT((DA3:DA105=V57)*(DD3:DD105=V58)*DC3:DC105)+SUMPRODUCT((DA3:DA105=V57)*(DD3:DD105=V59)*DC3:DC105)+SUMPRODUCT((DA3:DA105=V57)*(DD3:DD105=V55)*DC3:DC105)+SUMPRODUCT((DA3:DA105=V57)*(DD3:DD105=V56)*DC3:DC105)+SUMPRODUCT((DA3:DA105=V58)*(DD3:DD105=V57)*DB3:DB105)+SUMPRODUCT((DA3:DA105=V59)*(DD3:DD105=V57)*DB3:DB105)+SUMPRODUCT((DA3:DA105=V55)*(DD3:DD105=V57)*DB3:DB105)+SUMPRODUCT((DA3:DA105=V56)*(DD3:DD105=V57)*DB3:DB105)</f>
        <v>0</v>
      </c>
      <c r="AB57" s="297">
        <f>Z57-AA57+1000</f>
        <v>1000</v>
      </c>
      <c r="AC57" s="297">
        <f t="shared" si="91"/>
        <v>0</v>
      </c>
      <c r="AD57" s="297">
        <f>IF(V57&lt;&gt;"",VLOOKUP(V57,C4:I58,7,FALSE),"")</f>
        <v>1000</v>
      </c>
      <c r="AE57" s="297">
        <f>IF(V57&lt;&gt;"",VLOOKUP(V57,C4:I58,5,FALSE),"")</f>
        <v>0</v>
      </c>
      <c r="AF57" s="297">
        <f>IF(V57&lt;&gt;"",VLOOKUP(V57,C4:K58,9,FALSE),"")</f>
        <v>-112</v>
      </c>
      <c r="AG57" s="297">
        <f t="shared" si="92"/>
        <v>0</v>
      </c>
      <c r="AH57" s="297">
        <f>IF(V57&lt;&gt;"",RANK(AG57,AG55:AG58),"")</f>
        <v>1</v>
      </c>
      <c r="AI57" s="297">
        <f>IF(V57&lt;&gt;"",SUMPRODUCT((AG55:AG58=AG57)*(AB55:AB58&gt;AB57)),"")</f>
        <v>0</v>
      </c>
      <c r="AJ57" s="297">
        <f>IF(V57&lt;&gt;"",SUMPRODUCT((AG55:AG58=AG57)*(AB55:AB58=AB57)*(Z55:Z58&gt;Z57)),"")</f>
        <v>0</v>
      </c>
      <c r="AK57" s="297">
        <f>IF(V57&lt;&gt;"",SUMPRODUCT((AG55:AG58=AG57)*(AB55:AB58=AB57)*(Z55:Z58=Z57)*(AD55:AD58&gt;AD57)),"")</f>
        <v>0</v>
      </c>
      <c r="AL57" s="297">
        <f>IF(V57&lt;&gt;"",SUMPRODUCT((AG55:AG58=AG57)*(AB55:AB58=AB57)*(Z55:Z58=Z57)*(AD55:AD58=AD57)*(AE55:AE58&gt;AE57)),"")</f>
        <v>0</v>
      </c>
      <c r="AM57" s="297">
        <f>IF(V57&lt;&gt;"",SUMPRODUCT((AG55:AG58=AG57)*(AB55:AB58=AB57)*(Z55:Z58=Z57)*(AD55:AD58=AD57)*(AE55:AE58=AE57)*(AF55:AF58&gt;AF57)),"")</f>
        <v>1</v>
      </c>
      <c r="AN57" s="297">
        <f>IF(V57&lt;&gt;"",IF(SUM(X55:X58)=12,SUM(AH57:AM57),IF(AN136&lt;&gt;"",IF(U133=3,AN136,AN136+U133),SUM(AH57:AM57))),"")</f>
        <v>2</v>
      </c>
      <c r="AO57" s="297" t="str">
        <f>IF(V57&lt;&gt;"",INDEX(V55:V58,MATCH(3,AN55:AN58,0),0),"")</f>
        <v>Norway</v>
      </c>
      <c r="AP57" s="297" t="str">
        <f>IF(R56&lt;&gt;"",R56,"")</f>
        <v/>
      </c>
      <c r="AQ57" s="297">
        <f>SUMPRODUCT((DA3:DA105=AP57)*(DD3:DD105=AP58)*(DE3:DE105="W"))+SUMPRODUCT((DA3:DA105=AP57)*(DD3:DD105=AP59)*(DE3:DE105="W"))+SUMPRODUCT((DA3:DA105=AP57)*(DD3:DD105=AP56)*(DE3:DE105="W"))+SUMPRODUCT((DA3:DA105=AP58)*(DD3:DD105=AP57)*(DF3:DF105="W"))+SUMPRODUCT((DA3:DA105=AP59)*(DD3:DD105=AP57)*(DF3:DF105="W"))+SUMPRODUCT((DA3:DA105=AP56)*(DD3:DD105=AP57)*(DF3:DF105="W"))</f>
        <v>0</v>
      </c>
      <c r="AR57" s="297">
        <f>SUMPRODUCT((DA3:DA105=AP57)*(DD3:DD105=AP58)*(DE3:DE105="D"))+SUMPRODUCT((DA3:DA105=AP57)*(DD3:DD105=AP59)*(DE3:DE105="D"))+SUMPRODUCT((DA3:DA105=AP57)*(DD3:DD105=AP56)*(DE3:DE105="D"))+SUMPRODUCT((DA3:DA105=AP58)*(DD3:DD105=AP57)*(DE3:DE105="D"))+SUMPRODUCT((DA3:DA105=AP59)*(DD3:DD105=AP57)*(DE3:DE105="D"))+SUMPRODUCT((DA3:DA105=AP56)*(DD3:DD105=AP57)*(DE3:DE105="D"))</f>
        <v>0</v>
      </c>
      <c r="AS57" s="297">
        <f>SUMPRODUCT((DA3:DA105=AP57)*(DD3:DD105=AP58)*(DE3:DE105="L"))+SUMPRODUCT((DA3:DA105=AP57)*(DD3:DD105=AP59)*(DE3:DE105="L"))+SUMPRODUCT((DA3:DA105=AP57)*(DD3:DD105=AP56)*(DE3:DE105="L"))+SUMPRODUCT((DA3:DA105=AP58)*(DD3:DD105=AP57)*(DF3:DF105="L"))+SUMPRODUCT((DA3:DA105=AP59)*(DD3:DD105=AP57)*(DF3:DF105="L"))+SUMPRODUCT((DA3:DA105=AP56)*(DD3:DD105=AP57)*(DF3:DF105="L"))</f>
        <v>0</v>
      </c>
      <c r="AT57" s="297">
        <f>SUMPRODUCT((DA3:DA105=AP57)*(DD3:DD105=AP58)*DB3:DB105)+SUMPRODUCT((DA3:DA105=AP57)*(DD3:DD105=AP59)*DB3:DB105)+SUMPRODUCT((DA3:DA105=AP57)*(DD3:DD105=AP55)*DB3:DB105)+SUMPRODUCT((DA3:DA105=AP57)*(DD3:DD105=AP56)*DB3:DB105)+SUMPRODUCT((DA3:DA105=AP58)*(DD3:DD105=AP57)*DC3:DC105)+SUMPRODUCT((DA3:DA105=AP59)*(DD3:DD105=AP57)*DC3:DC105)+SUMPRODUCT((DA3:DA105=AP55)*(DD3:DD105=AP57)*DC3:DC105)+SUMPRODUCT((DA3:DA105=AP56)*(DD3:DD105=AP57)*DC3:DC105)</f>
        <v>0</v>
      </c>
      <c r="AU57" s="297">
        <f>SUMPRODUCT((DA3:DA105=AP57)*(DD3:DD105=AP58)*DC3:DC105)+SUMPRODUCT((DA3:DA105=AP57)*(DD3:DD105=AP59)*DC3:DC105)+SUMPRODUCT((DA3:DA105=AP57)*(DD3:DD105=AP55)*DC3:DC105)+SUMPRODUCT((DA3:DA105=AP57)*(DD3:DD105=AP56)*DC3:DC105)+SUMPRODUCT((DA3:DA105=AP58)*(DD3:DD105=AP57)*DB3:DB105)+SUMPRODUCT((DA3:DA105=AP59)*(DD3:DD105=AP57)*DB3:DB105)+SUMPRODUCT((DA3:DA105=AP55)*(DD3:DD105=AP57)*DB3:DB105)+SUMPRODUCT((DA3:DA105=AP56)*(DD3:DD105=AP57)*DB3:DB105)</f>
        <v>0</v>
      </c>
      <c r="AV57" s="297">
        <f>AT57-AU57+1000</f>
        <v>1000</v>
      </c>
      <c r="AW57" s="297" t="str">
        <f t="shared" si="94"/>
        <v/>
      </c>
      <c r="AX57" s="297" t="str">
        <f>IF(AP57&lt;&gt;"",VLOOKUP(AP57,C4:I58,7,FALSE),"")</f>
        <v/>
      </c>
      <c r="AY57" s="297" t="str">
        <f>IF(AP57&lt;&gt;"",VLOOKUP(AP57,C4:I58,5,FALSE),"")</f>
        <v/>
      </c>
      <c r="AZ57" s="297" t="str">
        <f>IF(AP57&lt;&gt;"",VLOOKUP(AP57,C4:K58,9,FALSE),"")</f>
        <v/>
      </c>
      <c r="BA57" s="297" t="str">
        <f t="shared" si="95"/>
        <v/>
      </c>
      <c r="BB57" s="297" t="str">
        <f>IF(AP57&lt;&gt;"",RANK(BA57,BA55:BA58),"")</f>
        <v/>
      </c>
      <c r="BC57" s="297" t="str">
        <f>IF(AP57&lt;&gt;"",SUMPRODUCT((BA55:BA58=BA57)*(AV55:AV58&gt;AV57)),"")</f>
        <v/>
      </c>
      <c r="BD57" s="297" t="str">
        <f>IF(AP57&lt;&gt;"",SUMPRODUCT((BA55:BA58=BA57)*(AV55:AV58=AV57)*(AT55:AT58&gt;AT57)),"")</f>
        <v/>
      </c>
      <c r="BE57" s="297" t="str">
        <f>IF(AP57&lt;&gt;"",SUMPRODUCT((BA55:BA58=BA57)*(AV55:AV58=AV57)*(AT55:AT58=AT57)*(AX55:AX58&gt;AX57)),"")</f>
        <v/>
      </c>
      <c r="BF57" s="297" t="str">
        <f>IF(AP57&lt;&gt;"",SUMPRODUCT((BA55:BA58=BA57)*(AV55:AV58=AV57)*(AT55:AT58=AT57)*(AX55:AX58=AX57)*(AY55:AY58&gt;AY57)),"")</f>
        <v/>
      </c>
      <c r="BG57" s="297" t="str">
        <f>IF(AP57&lt;&gt;"",SUMPRODUCT((BA55:BA58=BA57)*(AV55:AV58=AV57)*(AT55:AT58=AT57)*(AX55:AX58=AX57)*(AY55:AY58=AY57)*(AZ55:AZ58&gt;AZ57)),"")</f>
        <v/>
      </c>
      <c r="BH57" s="297" t="str">
        <f>IF(AP57&lt;&gt;"",IF(BH136&lt;&gt;"",IF(AO133=3,BH136,BH136+AO133),SUM(BB57:BG57)+1),"")</f>
        <v/>
      </c>
      <c r="BI57" s="297" t="str">
        <f>IF(AP57&lt;&gt;"",INDEX(AP56:AP59,MATCH(3,BH56:BH59,0),0),"")</f>
        <v/>
      </c>
      <c r="BJ57" s="297" t="str">
        <f>IF(S55&lt;&gt;"",S55,"")</f>
        <v/>
      </c>
      <c r="BK57" s="297">
        <f>SUMPRODUCT((DA3:DA105=BJ57)*(DD3:DD105=BJ58)*(DE3:DE105="W"))+SUMPRODUCT((DA3:DA105=BJ57)*(DD3:DD105=BJ59)*(DE3:DE105="W"))+SUMPRODUCT((DA3:DA105=BJ57)*(DD3:DD105=BJ99)*(DE3:DE105="W"))+SUMPRODUCT((DA3:DA105=BJ58)*(DD3:DD105=BJ57)*(DF3:DF105="W"))+SUMPRODUCT((DA3:DA105=BJ59)*(DD3:DD105=BJ57)*(DF3:DF105="W"))+SUMPRODUCT((DA3:DA105=BJ99)*(DD3:DD105=BJ57)*(DF3:DF105="W"))</f>
        <v>0</v>
      </c>
      <c r="BL57" s="297">
        <f>SUMPRODUCT((DA3:DA105=BJ57)*(DD3:DD105=BJ58)*(DE3:DE105="D"))+SUMPRODUCT((DA3:DA105=BJ57)*(DD3:DD105=BJ59)*(DE3:DE105="D"))+SUMPRODUCT((DA3:DA105=BJ57)*(DD3:DD105=BJ99)*(DE3:DE105="D"))+SUMPRODUCT((DA3:DA105=BJ58)*(DD3:DD105=BJ57)*(DE3:DE105="D"))+SUMPRODUCT((DA3:DA105=BJ59)*(DD3:DD105=BJ57)*(DE3:DE105="D"))+SUMPRODUCT((DA3:DA105=BJ99)*(DD3:DD105=BJ57)*(DE3:DE105="D"))</f>
        <v>0</v>
      </c>
      <c r="BM57" s="297">
        <f>SUMPRODUCT((DA3:DA105=BJ57)*(DD3:DD105=BJ58)*(DE3:DE105="L"))+SUMPRODUCT((DA3:DA105=BJ57)*(DD3:DD105=BJ59)*(DE3:DE105="L"))+SUMPRODUCT((DA3:DA105=BJ57)*(DD3:DD105=BJ99)*(DE3:DE105="L"))+SUMPRODUCT((DA3:DA105=BJ58)*(DD3:DD105=BJ57)*(DF3:DF105="L"))+SUMPRODUCT((DA3:DA105=BJ59)*(DD3:DD105=BJ57)*(DF3:DF105="L"))+SUMPRODUCT((DA3:DA105=BJ99)*(DD3:DD105=BJ57)*(DF3:DF105="L"))</f>
        <v>0</v>
      </c>
      <c r="BN57" s="297">
        <f>SUMPRODUCT((DA3:DA105=BJ57)*(DD3:DD105=BJ58)*DB3:DB105)+SUMPRODUCT((DA3:DA105=BJ57)*(DD3:DD105=BJ59)*DB3:DB105)+SUMPRODUCT((DA3:DA105=BJ57)*(DD3:DD105=BJ55)*DB3:DB105)+SUMPRODUCT((DA3:DA105=BJ57)*(DD3:DD105=BJ56)*DB3:DB105)+SUMPRODUCT((DA3:DA105=BJ58)*(DD3:DD105=BJ57)*DC3:DC105)+SUMPRODUCT((DA3:DA105=BJ59)*(DD3:DD105=BJ57)*DC3:DC105)+SUMPRODUCT((DA3:DA105=BJ55)*(DD3:DD105=BJ57)*DC3:DC105)+SUMPRODUCT((DA3:DA105=BJ56)*(DD3:DD105=BJ57)*DC3:DC105)</f>
        <v>0</v>
      </c>
      <c r="BO57" s="297">
        <f>SUMPRODUCT((DA3:DA105=BJ57)*(DD3:DD105=BJ58)*DC3:DC105)+SUMPRODUCT((DA3:DA105=BJ57)*(DD3:DD105=BJ59)*DC3:DC105)+SUMPRODUCT((DA3:DA105=BJ57)*(DD3:DD105=BJ55)*DC3:DC105)+SUMPRODUCT((DA3:DA105=BJ57)*(DD3:DD105=BJ56)*DC3:DC105)+SUMPRODUCT((DA3:DA105=BJ58)*(DD3:DD105=BJ57)*DB3:DB105)+SUMPRODUCT((DA3:DA105=BJ59)*(DD3:DD105=BJ57)*DB3:DB105)+SUMPRODUCT((DA3:DA105=BJ55)*(DD3:DD105=BJ57)*DB3:DB105)+SUMPRODUCT((DA3:DA105=BJ56)*(DD3:DD105=BJ57)*DB3:DB105)</f>
        <v>0</v>
      </c>
      <c r="BP57" s="297">
        <f>BN57-BO57+1000</f>
        <v>1000</v>
      </c>
      <c r="BQ57" s="297" t="str">
        <f t="shared" ref="BQ57:BQ58" si="96">IF(BJ57&lt;&gt;"",BK57*3+BL57*1,"")</f>
        <v/>
      </c>
      <c r="BR57" s="297" t="str">
        <f>IF(BJ57&lt;&gt;"",VLOOKUP(BJ57,C4:I58,7,FALSE),"")</f>
        <v/>
      </c>
      <c r="BS57" s="297" t="str">
        <f>IF(BJ57&lt;&gt;"",VLOOKUP(BJ57,C4:I58,5,FALSE),"")</f>
        <v/>
      </c>
      <c r="BT57" s="297" t="str">
        <f>IF(BJ57&lt;&gt;"",VLOOKUP(BJ57,C4:K58,9,FALSE),"")</f>
        <v/>
      </c>
      <c r="BU57" s="297" t="str">
        <f t="shared" ref="BU57:BU58" si="97">BQ57</f>
        <v/>
      </c>
      <c r="BV57" s="297" t="str">
        <f>IF(BJ57&lt;&gt;"",RANK(BU57,BU56:BU58),"")</f>
        <v/>
      </c>
      <c r="BW57" s="297" t="str">
        <f>IF(BJ57&lt;&gt;"",SUMPRODUCT((BU55:BU58=BU57)*(BP55:BP58&gt;BP57)),"")</f>
        <v/>
      </c>
      <c r="BX57" s="297" t="str">
        <f>IF(BJ57&lt;&gt;"",SUMPRODUCT((BU55:BU58=BU57)*(BP55:BP58=BP57)*(BN55:BN58&gt;BN57)),"")</f>
        <v/>
      </c>
      <c r="BY57" s="297" t="str">
        <f>IF(BJ57&lt;&gt;"",SUMPRODUCT((BU55:BU58=BU57)*(BP55:BP58=BP57)*(BN55:BN58=BN57)*(BR55:BR58&gt;BR57)),"")</f>
        <v/>
      </c>
      <c r="BZ57" s="297" t="str">
        <f>IF(BJ57&lt;&gt;"",SUMPRODUCT((BU55:BU58=BU57)*(BP55:BP58=BP57)*(BN55:BN58=BN57)*(BR55:BR58=BR57)*(BS55:BS58&gt;BS57)),"")</f>
        <v/>
      </c>
      <c r="CA57" s="297" t="str">
        <f>IF(BJ57&lt;&gt;"",SUMPRODUCT((BU55:BU58=BU57)*(BP55:BP58=BP57)*(BN55:BN58=BN57)*(BR55:BR58=BR57)*(BS55:BS58=BS57)*(BT55:BT58&gt;BT57)),"")</f>
        <v/>
      </c>
      <c r="CB57" s="297" t="str">
        <f>IF(BJ57&lt;&gt;"",SUM(BV57:CA57)+2,"")</f>
        <v/>
      </c>
      <c r="CC57" s="297" t="str">
        <f>IF(BJ57&lt;&gt;"",INDEX(BJ57:BJ59,MATCH(3,CB57:CB59,0),0),"")</f>
        <v/>
      </c>
      <c r="CX57" s="297" t="str">
        <f>IF(CC57&lt;&gt;"",CC57,IF(BI57&lt;&gt;"",BI57,IF(AO57&lt;&gt;"",AO57,O57)))</f>
        <v>Norway</v>
      </c>
      <c r="CY57" s="297">
        <v>3</v>
      </c>
      <c r="DA57" s="300" t="str">
        <f>Matches!F62</f>
        <v>Curacao</v>
      </c>
      <c r="DB57" s="300">
        <f>IF(DA2&lt;&gt;"",IF(AND(Matches!H62&lt;&gt;"",Matches!I62&lt;&gt;""),Matches!H62,0),"")</f>
        <v>0</v>
      </c>
      <c r="DC57" s="300">
        <f>IF(DA2&lt;&gt;"",IF(AND(Matches!H62&lt;&gt;"",Matches!I62&lt;&gt;""),Matches!I62,0),"")</f>
        <v>0</v>
      </c>
      <c r="DD57" s="300" t="str">
        <f>Matches!K62</f>
        <v>Cote D'Voire</v>
      </c>
      <c r="DE57" s="300" t="str">
        <f>IF(AND(Matches!H62&lt;&gt;"",Matches!I62&lt;&gt;""),IF(DB57&gt;DC57,"W",IF(DB57=DC57,"D","L")),"")</f>
        <v/>
      </c>
      <c r="DF57" s="300" t="str">
        <f t="shared" si="0"/>
        <v/>
      </c>
      <c r="HH57" s="300"/>
      <c r="HI57" s="300"/>
      <c r="HJ57" s="300"/>
      <c r="HK57" s="300"/>
      <c r="HL57" s="300"/>
      <c r="HM57" s="300"/>
      <c r="LO57" s="300"/>
      <c r="LP57" s="300"/>
      <c r="LQ57" s="300"/>
      <c r="LR57" s="300"/>
      <c r="LS57" s="300"/>
      <c r="LT57" s="300"/>
      <c r="PV57" s="300"/>
      <c r="PW57" s="300"/>
      <c r="PX57" s="300"/>
      <c r="PY57" s="300"/>
      <c r="PZ57" s="300"/>
      <c r="QA57" s="300"/>
      <c r="UC57" s="300"/>
      <c r="UD57" s="300"/>
      <c r="UE57" s="300"/>
      <c r="UF57" s="300"/>
      <c r="UG57" s="300"/>
      <c r="UH57" s="300"/>
      <c r="YJ57" s="300"/>
      <c r="YK57" s="300"/>
      <c r="YL57" s="300"/>
      <c r="YM57" s="300"/>
      <c r="YN57" s="300"/>
      <c r="YO57" s="300"/>
      <c r="ACQ57" s="300"/>
      <c r="ACR57" s="300"/>
      <c r="ACS57" s="300"/>
      <c r="ACT57" s="300"/>
      <c r="ACU57" s="300"/>
      <c r="ACV57" s="300"/>
      <c r="AGX57" s="300"/>
      <c r="AGY57" s="300"/>
      <c r="AGZ57" s="300"/>
      <c r="AHA57" s="300"/>
      <c r="AHB57" s="300"/>
      <c r="AHC57" s="300"/>
      <c r="ALE57" s="300"/>
      <c r="ALF57" s="300"/>
      <c r="ALG57" s="300"/>
      <c r="ALH57" s="300"/>
      <c r="ALI57" s="300"/>
      <c r="ALJ57" s="300"/>
      <c r="APL57" s="300"/>
      <c r="APM57" s="300"/>
      <c r="APN57" s="300"/>
      <c r="APO57" s="300"/>
      <c r="APP57" s="300"/>
      <c r="APQ57" s="300"/>
      <c r="ATS57" s="300"/>
      <c r="ATT57" s="300"/>
      <c r="ATU57" s="300"/>
      <c r="ATV57" s="300"/>
      <c r="ATW57" s="300"/>
      <c r="ATX57" s="300"/>
      <c r="AXZ57" s="300"/>
      <c r="AYA57" s="300"/>
      <c r="AYB57" s="300"/>
      <c r="AYC57" s="300"/>
      <c r="AYD57" s="300"/>
      <c r="AYE57" s="300"/>
      <c r="BCG57" s="300"/>
      <c r="BCH57" s="300"/>
      <c r="BCI57" s="300"/>
      <c r="BCJ57" s="300"/>
      <c r="BCK57" s="300"/>
      <c r="BCL57" s="300"/>
      <c r="BGN57" s="300"/>
      <c r="BGO57" s="300"/>
      <c r="BGP57" s="300"/>
      <c r="BGQ57" s="300"/>
      <c r="BGR57" s="300"/>
      <c r="BGS57" s="300"/>
      <c r="BKU57" s="300"/>
      <c r="BKV57" s="300"/>
      <c r="BKW57" s="300"/>
      <c r="BKX57" s="300"/>
      <c r="BKY57" s="300"/>
      <c r="BKZ57" s="300"/>
      <c r="BPB57" s="300"/>
      <c r="BPC57" s="300"/>
      <c r="BPD57" s="300"/>
      <c r="BPE57" s="300"/>
      <c r="BPF57" s="300"/>
      <c r="BPG57" s="300"/>
      <c r="BTI57" s="300"/>
      <c r="BTJ57" s="300"/>
      <c r="BTK57" s="300"/>
      <c r="BTL57" s="300"/>
      <c r="BTM57" s="300"/>
      <c r="BTN57" s="300"/>
      <c r="BXP57" s="300"/>
      <c r="BXQ57" s="300"/>
      <c r="BXR57" s="300"/>
      <c r="BXS57" s="300"/>
      <c r="BXT57" s="300"/>
      <c r="BXU57" s="300"/>
      <c r="CBW57" s="300"/>
      <c r="CBX57" s="300"/>
      <c r="CBY57" s="300"/>
      <c r="CBZ57" s="300"/>
      <c r="CCA57" s="300"/>
      <c r="CCB57" s="300"/>
      <c r="CGD57" s="300"/>
      <c r="CGE57" s="300"/>
      <c r="CGF57" s="300"/>
      <c r="CGG57" s="300"/>
      <c r="CGH57" s="300"/>
      <c r="CGI57" s="300"/>
      <c r="CKK57" s="300"/>
      <c r="CKL57" s="300"/>
      <c r="CKM57" s="300"/>
      <c r="CKN57" s="300"/>
      <c r="CKO57" s="300"/>
      <c r="CKP57" s="300"/>
      <c r="COR57" s="300"/>
      <c r="COS57" s="300"/>
      <c r="COT57" s="300"/>
      <c r="COU57" s="300"/>
      <c r="COV57" s="300"/>
      <c r="COW57" s="300"/>
      <c r="CSY57" s="300"/>
      <c r="CSZ57" s="300"/>
      <c r="CTA57" s="300"/>
      <c r="CTB57" s="300"/>
      <c r="CTC57" s="300"/>
      <c r="CTD57" s="300"/>
      <c r="CXF57" s="300"/>
      <c r="CXG57" s="300"/>
      <c r="CXH57" s="300"/>
      <c r="CXI57" s="300"/>
      <c r="CXJ57" s="300"/>
      <c r="CXK57" s="300"/>
      <c r="DBM57" s="300"/>
      <c r="DBN57" s="300"/>
      <c r="DBO57" s="300"/>
      <c r="DBP57" s="300"/>
      <c r="DBQ57" s="300"/>
      <c r="DBR57" s="300"/>
      <c r="DFT57" s="300"/>
      <c r="DFU57" s="300"/>
      <c r="DFV57" s="300"/>
      <c r="DFW57" s="300"/>
      <c r="DFX57" s="300"/>
      <c r="DFY57" s="300"/>
      <c r="DKA57" s="300"/>
      <c r="DKB57" s="300"/>
      <c r="DKC57" s="300"/>
      <c r="DKD57" s="300"/>
      <c r="DKE57" s="300"/>
      <c r="DKF57" s="300"/>
      <c r="DOH57" s="300"/>
      <c r="DOI57" s="300"/>
      <c r="DOJ57" s="300"/>
      <c r="DOK57" s="300"/>
      <c r="DOL57" s="300"/>
      <c r="DOM57" s="300"/>
      <c r="DSO57" s="300"/>
      <c r="DSP57" s="300"/>
      <c r="DSQ57" s="300"/>
      <c r="DSR57" s="300"/>
      <c r="DSS57" s="300"/>
      <c r="DST57" s="300"/>
      <c r="DWV57" s="300"/>
      <c r="DWW57" s="300"/>
      <c r="DWX57" s="300"/>
      <c r="DWY57" s="300"/>
      <c r="DWZ57" s="300"/>
      <c r="DXA57" s="300"/>
      <c r="EBC57" s="300"/>
      <c r="EBD57" s="300"/>
      <c r="EBE57" s="300"/>
      <c r="EBF57" s="300"/>
      <c r="EBG57" s="300"/>
      <c r="EBH57" s="300"/>
      <c r="EFJ57" s="300"/>
      <c r="EFK57" s="300"/>
      <c r="EFL57" s="300"/>
      <c r="EFM57" s="300"/>
      <c r="EFN57" s="300"/>
      <c r="EFO57" s="300"/>
      <c r="EJQ57" s="300"/>
      <c r="EJR57" s="300"/>
      <c r="EJS57" s="300"/>
      <c r="EJT57" s="300"/>
      <c r="EJU57" s="300"/>
      <c r="EJV57" s="300"/>
      <c r="ENX57" s="300"/>
      <c r="ENY57" s="300"/>
      <c r="ENZ57" s="300"/>
      <c r="EOA57" s="300"/>
      <c r="EOB57" s="300"/>
      <c r="EOC57" s="300"/>
      <c r="ESE57" s="300"/>
      <c r="ESF57" s="300"/>
      <c r="ESG57" s="300"/>
      <c r="ESH57" s="300"/>
      <c r="ESI57" s="300"/>
      <c r="ESJ57" s="300"/>
      <c r="EWL57" s="300"/>
      <c r="EWM57" s="300"/>
      <c r="EWN57" s="300"/>
      <c r="EWO57" s="300"/>
      <c r="EWP57" s="300"/>
      <c r="EWQ57" s="300"/>
      <c r="FAS57" s="300"/>
      <c r="FAT57" s="300"/>
      <c r="FAU57" s="300"/>
      <c r="FAV57" s="300"/>
      <c r="FAW57" s="300"/>
      <c r="FAX57" s="300"/>
      <c r="FEZ57" s="300"/>
      <c r="FFA57" s="300"/>
      <c r="FFB57" s="300"/>
      <c r="FFC57" s="300"/>
      <c r="FFD57" s="300"/>
      <c r="FFE57" s="300"/>
      <c r="FJG57" s="300"/>
      <c r="FJH57" s="300"/>
      <c r="FJI57" s="300"/>
      <c r="FJJ57" s="300"/>
      <c r="FJK57" s="300"/>
      <c r="FJL57" s="300"/>
      <c r="FNN57" s="300"/>
      <c r="FNO57" s="300"/>
      <c r="FNP57" s="300"/>
      <c r="FNQ57" s="300"/>
      <c r="FNR57" s="300"/>
      <c r="FNS57" s="300"/>
      <c r="FRU57" s="300"/>
      <c r="FRV57" s="300"/>
      <c r="FRW57" s="300"/>
      <c r="FRX57" s="300"/>
      <c r="FRY57" s="300"/>
      <c r="FRZ57" s="300"/>
      <c r="FWB57" s="300"/>
      <c r="FWC57" s="300"/>
      <c r="FWD57" s="300"/>
      <c r="FWE57" s="300"/>
      <c r="FWF57" s="300"/>
      <c r="FWG57" s="300"/>
      <c r="GAI57" s="300"/>
      <c r="GAJ57" s="300"/>
      <c r="GAK57" s="300"/>
      <c r="GAL57" s="300"/>
      <c r="GAM57" s="300"/>
      <c r="GAN57" s="300"/>
      <c r="GEP57" s="300"/>
      <c r="GEQ57" s="300"/>
      <c r="GER57" s="300"/>
      <c r="GES57" s="300"/>
      <c r="GET57" s="300"/>
      <c r="GEU57" s="300"/>
      <c r="GIW57" s="300"/>
      <c r="GIX57" s="300"/>
      <c r="GIY57" s="300"/>
      <c r="GIZ57" s="300"/>
      <c r="GJA57" s="300"/>
      <c r="GJB57" s="300"/>
      <c r="GND57" s="300"/>
      <c r="GNE57" s="300"/>
      <c r="GNF57" s="300"/>
      <c r="GNG57" s="300"/>
      <c r="GNH57" s="300"/>
      <c r="GNI57" s="300"/>
      <c r="GRK57" s="300"/>
      <c r="GRL57" s="300"/>
      <c r="GRM57" s="300"/>
      <c r="GRN57" s="300"/>
      <c r="GRO57" s="300"/>
      <c r="GRP57" s="300"/>
      <c r="GVR57" s="300"/>
      <c r="GVS57" s="300"/>
      <c r="GVT57" s="300"/>
      <c r="GVU57" s="300"/>
      <c r="GVV57" s="300"/>
      <c r="GVW57" s="300"/>
      <c r="GZY57" s="300"/>
      <c r="GZZ57" s="300"/>
      <c r="HAA57" s="300"/>
      <c r="HAB57" s="300"/>
      <c r="HAC57" s="300"/>
      <c r="HAD57" s="300"/>
      <c r="HEF57" s="300"/>
      <c r="HEG57" s="300"/>
      <c r="HEH57" s="300"/>
      <c r="HEI57" s="300"/>
      <c r="HEJ57" s="300"/>
      <c r="HEK57" s="300"/>
      <c r="HIM57" s="300"/>
      <c r="HIN57" s="300"/>
      <c r="HIO57" s="300"/>
      <c r="HIP57" s="300"/>
      <c r="HIQ57" s="300"/>
      <c r="HIR57" s="300"/>
      <c r="HMT57" s="300"/>
      <c r="HMU57" s="300"/>
      <c r="HMV57" s="300"/>
      <c r="HMW57" s="300"/>
      <c r="HMX57" s="300"/>
      <c r="HMY57" s="300"/>
      <c r="HRA57" s="300"/>
      <c r="HRB57" s="300"/>
      <c r="HRC57" s="300"/>
      <c r="HRD57" s="300"/>
      <c r="HRE57" s="300"/>
      <c r="HRF57" s="300"/>
      <c r="HVH57" s="300"/>
      <c r="HVI57" s="300"/>
      <c r="HVJ57" s="300"/>
      <c r="HVK57" s="300"/>
      <c r="HVL57" s="300"/>
      <c r="HVM57" s="300"/>
      <c r="HZO57" s="300"/>
      <c r="HZP57" s="300"/>
      <c r="HZQ57" s="300"/>
      <c r="HZR57" s="300"/>
      <c r="HZS57" s="300"/>
      <c r="HZT57" s="300"/>
      <c r="IDV57" s="300"/>
      <c r="IDW57" s="300"/>
      <c r="IDX57" s="300"/>
      <c r="IDY57" s="300"/>
      <c r="IDZ57" s="300"/>
      <c r="IEA57" s="300"/>
      <c r="IIC57" s="300"/>
      <c r="IID57" s="300"/>
      <c r="IIE57" s="300"/>
      <c r="IIF57" s="300"/>
      <c r="IIG57" s="300"/>
      <c r="IIH57" s="300"/>
      <c r="IMJ57" s="300"/>
      <c r="IMK57" s="300"/>
      <c r="IML57" s="300"/>
      <c r="IMM57" s="300"/>
      <c r="IMN57" s="300"/>
      <c r="IMO57" s="300"/>
      <c r="IQQ57" s="300"/>
      <c r="IQR57" s="300"/>
      <c r="IQS57" s="300"/>
      <c r="IQT57" s="300"/>
      <c r="IQU57" s="300"/>
      <c r="IQV57" s="300"/>
      <c r="IUX57" s="300"/>
      <c r="IUY57" s="300"/>
      <c r="IUZ57" s="300"/>
      <c r="IVA57" s="300"/>
      <c r="IVB57" s="300"/>
      <c r="IVC57" s="300"/>
      <c r="IZE57" s="300"/>
      <c r="IZF57" s="300"/>
      <c r="IZG57" s="300"/>
      <c r="IZH57" s="300"/>
      <c r="IZI57" s="300"/>
      <c r="IZJ57" s="300"/>
      <c r="JDL57" s="300"/>
      <c r="JDM57" s="300"/>
      <c r="JDN57" s="300"/>
      <c r="JDO57" s="300"/>
      <c r="JDP57" s="300"/>
      <c r="JDQ57" s="300"/>
      <c r="JHS57" s="300"/>
      <c r="JHT57" s="300"/>
      <c r="JHU57" s="300"/>
      <c r="JHV57" s="300"/>
      <c r="JHW57" s="300"/>
      <c r="JHX57" s="300"/>
      <c r="JLZ57" s="300"/>
      <c r="JMA57" s="300"/>
      <c r="JMB57" s="300"/>
      <c r="JMC57" s="300"/>
      <c r="JMD57" s="300"/>
      <c r="JME57" s="300"/>
      <c r="JQG57" s="300"/>
      <c r="JQH57" s="300"/>
      <c r="JQI57" s="300"/>
      <c r="JQJ57" s="300"/>
      <c r="JQK57" s="300"/>
      <c r="JQL57" s="300"/>
      <c r="JUN57" s="300"/>
      <c r="JUO57" s="300"/>
      <c r="JUP57" s="300"/>
      <c r="JUQ57" s="300"/>
      <c r="JUR57" s="300"/>
      <c r="JUS57" s="300"/>
      <c r="JYU57" s="300"/>
      <c r="JYV57" s="300"/>
      <c r="JYW57" s="300"/>
      <c r="JYX57" s="300"/>
      <c r="JYY57" s="300"/>
      <c r="JYZ57" s="300"/>
      <c r="KDB57" s="300"/>
      <c r="KDC57" s="300"/>
      <c r="KDD57" s="300"/>
      <c r="KDE57" s="300"/>
      <c r="KDF57" s="300"/>
      <c r="KDG57" s="300"/>
      <c r="KHI57" s="300"/>
      <c r="KHJ57" s="300"/>
      <c r="KHK57" s="300"/>
      <c r="KHL57" s="300"/>
      <c r="KHM57" s="300"/>
      <c r="KHN57" s="300"/>
      <c r="KLP57" s="300"/>
      <c r="KLQ57" s="300"/>
      <c r="KLR57" s="300"/>
      <c r="KLS57" s="300"/>
      <c r="KLT57" s="300"/>
      <c r="KLU57" s="300"/>
      <c r="KPW57" s="300"/>
      <c r="KPX57" s="300"/>
      <c r="KPY57" s="300"/>
      <c r="KPZ57" s="300"/>
      <c r="KQA57" s="300"/>
      <c r="KQB57" s="300"/>
      <c r="KUD57" s="300"/>
      <c r="KUE57" s="300"/>
      <c r="KUF57" s="300"/>
      <c r="KUG57" s="300"/>
      <c r="KUH57" s="300"/>
      <c r="KUI57" s="300"/>
      <c r="KYK57" s="300"/>
      <c r="KYL57" s="300"/>
      <c r="KYM57" s="300"/>
      <c r="KYN57" s="300"/>
      <c r="KYO57" s="300"/>
      <c r="KYP57" s="300"/>
      <c r="LCR57" s="300"/>
      <c r="LCS57" s="300"/>
      <c r="LCT57" s="300"/>
      <c r="LCU57" s="300"/>
      <c r="LCV57" s="300"/>
      <c r="LCW57" s="300"/>
      <c r="LGY57" s="300"/>
      <c r="LGZ57" s="300"/>
      <c r="LHA57" s="300"/>
      <c r="LHB57" s="300"/>
      <c r="LHC57" s="300"/>
      <c r="LHD57" s="300"/>
      <c r="LLF57" s="300"/>
      <c r="LLG57" s="300"/>
      <c r="LLH57" s="300"/>
      <c r="LLI57" s="300"/>
      <c r="LLJ57" s="300"/>
      <c r="LLK57" s="300"/>
      <c r="LPM57" s="300"/>
      <c r="LPN57" s="300"/>
      <c r="LPO57" s="300"/>
      <c r="LPP57" s="300"/>
      <c r="LPQ57" s="300"/>
      <c r="LPR57" s="300"/>
      <c r="LTT57" s="300"/>
      <c r="LTU57" s="300"/>
      <c r="LTV57" s="300"/>
      <c r="LTW57" s="300"/>
      <c r="LTX57" s="300"/>
      <c r="LTY57" s="300"/>
      <c r="LYA57" s="300"/>
      <c r="LYB57" s="300"/>
      <c r="LYC57" s="300"/>
      <c r="LYD57" s="300"/>
      <c r="LYE57" s="300"/>
      <c r="LYF57" s="300"/>
      <c r="MCH57" s="300"/>
      <c r="MCI57" s="300"/>
      <c r="MCJ57" s="300"/>
      <c r="MCK57" s="300"/>
      <c r="MCL57" s="300"/>
      <c r="MCM57" s="300"/>
      <c r="MGO57" s="300"/>
      <c r="MGP57" s="300"/>
      <c r="MGQ57" s="300"/>
      <c r="MGR57" s="300"/>
      <c r="MGS57" s="300"/>
      <c r="MGT57" s="300"/>
      <c r="MKV57" s="300"/>
      <c r="MKW57" s="300"/>
      <c r="MKX57" s="300"/>
      <c r="MKY57" s="300"/>
      <c r="MKZ57" s="300"/>
      <c r="MLA57" s="300"/>
      <c r="MPC57" s="300"/>
      <c r="MPD57" s="300"/>
      <c r="MPE57" s="300"/>
      <c r="MPF57" s="300"/>
      <c r="MPG57" s="300"/>
      <c r="MPH57" s="300"/>
      <c r="MTJ57" s="300"/>
      <c r="MTK57" s="300"/>
      <c r="MTL57" s="300"/>
      <c r="MTM57" s="300"/>
      <c r="MTN57" s="300"/>
      <c r="MTO57" s="300"/>
      <c r="MXQ57" s="300"/>
      <c r="MXR57" s="300"/>
      <c r="MXS57" s="300"/>
      <c r="MXT57" s="300"/>
      <c r="MXU57" s="300"/>
      <c r="MXV57" s="300"/>
      <c r="NBX57" s="300"/>
      <c r="NBY57" s="300"/>
      <c r="NBZ57" s="300"/>
      <c r="NCA57" s="300"/>
      <c r="NCB57" s="300"/>
      <c r="NCC57" s="300"/>
      <c r="NGE57" s="300"/>
      <c r="NGF57" s="300"/>
      <c r="NGG57" s="300"/>
      <c r="NGH57" s="300"/>
      <c r="NGI57" s="300"/>
      <c r="NGJ57" s="300"/>
      <c r="NKL57" s="300"/>
      <c r="NKM57" s="300"/>
      <c r="NKN57" s="300"/>
      <c r="NKO57" s="300"/>
      <c r="NKP57" s="300"/>
      <c r="NKQ57" s="300"/>
      <c r="NOS57" s="300"/>
      <c r="NOT57" s="300"/>
      <c r="NOU57" s="300"/>
      <c r="NOV57" s="300"/>
      <c r="NOW57" s="300"/>
      <c r="NOX57" s="300"/>
      <c r="NSZ57" s="300"/>
      <c r="NTA57" s="300"/>
      <c r="NTB57" s="300"/>
      <c r="NTC57" s="300"/>
      <c r="NTD57" s="300"/>
      <c r="NTE57" s="300"/>
      <c r="NXG57" s="300"/>
      <c r="NXH57" s="300"/>
      <c r="NXI57" s="300"/>
      <c r="NXJ57" s="300"/>
      <c r="NXK57" s="300"/>
      <c r="NXL57" s="300"/>
      <c r="OBN57" s="300"/>
      <c r="OBO57" s="300"/>
      <c r="OBP57" s="300"/>
      <c r="OBQ57" s="300"/>
      <c r="OBR57" s="300"/>
      <c r="OBS57" s="300"/>
      <c r="OFU57" s="300"/>
      <c r="OFV57" s="300"/>
      <c r="OFW57" s="300"/>
      <c r="OFX57" s="300"/>
      <c r="OFY57" s="300"/>
      <c r="OFZ57" s="300"/>
      <c r="OKB57" s="300"/>
      <c r="OKC57" s="300"/>
      <c r="OKD57" s="300"/>
      <c r="OKE57" s="300"/>
      <c r="OKF57" s="300"/>
      <c r="OKG57" s="300"/>
      <c r="OOI57" s="300"/>
      <c r="OOJ57" s="300"/>
      <c r="OOK57" s="300"/>
      <c r="OOL57" s="300"/>
      <c r="OOM57" s="300"/>
      <c r="OON57" s="300"/>
      <c r="OSP57" s="300"/>
      <c r="OSQ57" s="300"/>
      <c r="OSR57" s="300"/>
      <c r="OSS57" s="300"/>
      <c r="OST57" s="300"/>
      <c r="OSU57" s="300"/>
      <c r="OWW57" s="300"/>
      <c r="OWX57" s="300"/>
      <c r="OWY57" s="300"/>
      <c r="OWZ57" s="300"/>
      <c r="OXA57" s="300"/>
      <c r="OXB57" s="300"/>
      <c r="PBD57" s="300"/>
      <c r="PBE57" s="300"/>
      <c r="PBF57" s="300"/>
      <c r="PBG57" s="300"/>
      <c r="PBH57" s="300"/>
      <c r="PBI57" s="300"/>
      <c r="PFK57" s="300"/>
      <c r="PFL57" s="300"/>
      <c r="PFM57" s="300"/>
      <c r="PFN57" s="300"/>
      <c r="PFO57" s="300"/>
      <c r="PFP57" s="300"/>
      <c r="PJR57" s="300"/>
      <c r="PJS57" s="300"/>
      <c r="PJT57" s="300"/>
      <c r="PJU57" s="300"/>
      <c r="PJV57" s="300"/>
      <c r="PJW57" s="300"/>
      <c r="PNY57" s="300"/>
      <c r="PNZ57" s="300"/>
      <c r="POA57" s="300"/>
      <c r="POB57" s="300"/>
      <c r="POC57" s="300"/>
      <c r="POD57" s="300"/>
      <c r="PSF57" s="300"/>
      <c r="PSG57" s="300"/>
      <c r="PSH57" s="300"/>
      <c r="PSI57" s="300"/>
      <c r="PSJ57" s="300"/>
      <c r="PSK57" s="300"/>
    </row>
    <row r="58" spans="1:998 1104:1997 2103:2996 3102:3995 4101:5105 5211:6104 6210:7103 7209:8102 8208:9212 9318:10211 10317:11210 11316:11321" x14ac:dyDescent="0.25">
      <c r="A58" s="302">
        <f>Setup!E41+100</f>
        <v>132</v>
      </c>
      <c r="B58" s="297">
        <f>VLOOKUP(C58,CX55:CY58,2,FALSE)</f>
        <v>3</v>
      </c>
      <c r="C58" s="298" t="str">
        <f>Setup!D41</f>
        <v>Norway</v>
      </c>
      <c r="D58" s="297">
        <f>SUMPRODUCT((DA3:DA105=C58)*(DE3:DE105="W"))+SUMPRODUCT((DD3:DD105=C58)*(DF3:DF105="W"))</f>
        <v>0</v>
      </c>
      <c r="E58" s="297">
        <f>SUMPRODUCT((DA3:DA105=C58)*(DE3:DE105="D"))+SUMPRODUCT((DD3:DD105=C58)*(DF3:DF105="D"))</f>
        <v>0</v>
      </c>
      <c r="F58" s="297">
        <f>SUMPRODUCT((DA3:DA105=C58)*(DE3:DE105="L"))+SUMPRODUCT((DD3:DD105=C58)*(DF3:DF105="L"))</f>
        <v>0</v>
      </c>
      <c r="G58" s="297">
        <f>SUMIF(DA3:DA123,C58,DB3:DB123)+SUMIF(DD3:DD123,C58,DC3:DC123)</f>
        <v>0</v>
      </c>
      <c r="H58" s="297">
        <f>SUMIF(DD3:DD123,C58,DB3:DB123)+SUMIF(DA3:DA123,C58,DC3:DC123)</f>
        <v>0</v>
      </c>
      <c r="I58" s="297">
        <f t="shared" si="89"/>
        <v>1000</v>
      </c>
      <c r="J58" s="297">
        <f t="shared" si="90"/>
        <v>0</v>
      </c>
      <c r="K58" s="297">
        <f>IF(Setup!F41&lt;&gt;"",Setup!F41,-A58)</f>
        <v>-132</v>
      </c>
      <c r="L58" s="297">
        <f>IF(COUNTIF(J55:J58,4)&lt;&gt;4,RANK(J58,J55:J58),J137)</f>
        <v>1</v>
      </c>
      <c r="N58" s="297">
        <f>SUMPRODUCT((L55:L58=L58)*(K55:K58&lt;K58))+L58</f>
        <v>2</v>
      </c>
      <c r="O58" s="298" t="str">
        <f>INDEX(C55:C58,MATCH(4,N55:N58,0),0)</f>
        <v>France</v>
      </c>
      <c r="P58" s="297">
        <f>INDEX(L55:L58,MATCH(O58,C55:C58,0),0)</f>
        <v>1</v>
      </c>
      <c r="Q58" s="297" t="str">
        <f>IF(AND(Q57&lt;&gt;"",P58=1),O58,"")</f>
        <v>France</v>
      </c>
      <c r="R58" s="297" t="str">
        <f>IF(AND(R57&lt;&gt;"",P59=2),O59,"")</f>
        <v/>
      </c>
      <c r="V58" s="297" t="str">
        <f t="shared" si="93"/>
        <v>France</v>
      </c>
      <c r="W58" s="297">
        <f>SUMPRODUCT((DA3:DA105=V58)*(DD3:DD105=V59)*(DE3:DE105="W"))+SUMPRODUCT((DA3:DA105=V58)*(DD3:DD105=V55)*(DE3:DE105="W"))+SUMPRODUCT((DA3:DA105=V58)*(DD3:DD105=V56)*(DE3:DE105="W"))+SUMPRODUCT((DA3:DA105=V58)*(DD3:DD105=V57)*(DE3:DE105="W"))+SUMPRODUCT((DA3:DA105=V59)*(DD3:DD105=V58)*(DF3:DF105="W"))+SUMPRODUCT((DA3:DA105=V55)*(DD3:DD105=V58)*(DF3:DF105="W"))+SUMPRODUCT((DA3:DA105=V56)*(DD3:DD105=V58)*(DF3:DF105="W"))+SUMPRODUCT((DA3:DA105=V57)*(DD3:DD105=V58)*(DF3:DF105="W"))</f>
        <v>0</v>
      </c>
      <c r="X58" s="297">
        <f>SUMPRODUCT((DA3:DA105=V58)*(DD3:DD105=V59)*(DE3:DE105="D"))+SUMPRODUCT((DA3:DA105=V58)*(DD3:DD105=V55)*(DE3:DE105="D"))+SUMPRODUCT((DA3:DA105=V58)*(DD3:DD105=V56)*(DE3:DE105="D"))+SUMPRODUCT((DA3:DA105=V58)*(DD3:DD105=V57)*(DE3:DE105="D"))+SUMPRODUCT((DA3:DA105=V59)*(DD3:DD105=V58)*(DE3:DE105="D"))+SUMPRODUCT((DA3:DA105=V55)*(DD3:DD105=V58)*(DE3:DE105="D"))+SUMPRODUCT((DA3:DA105=V56)*(DD3:DD105=V58)*(DE3:DE105="D"))+SUMPRODUCT((DA3:DA105=V57)*(DD3:DD105=V58)*(DE3:DE105="D"))</f>
        <v>0</v>
      </c>
      <c r="Y58" s="297">
        <f>SUMPRODUCT((DA3:DA105=V58)*(DD3:DD105=V59)*(DE3:DE105="L"))+SUMPRODUCT((DA3:DA105=V58)*(DD3:DD105=V55)*(DE3:DE105="L"))+SUMPRODUCT((DA3:DA105=V58)*(DD3:DD105=V56)*(DE3:DE105="L"))+SUMPRODUCT((DA3:DA105=V58)*(DD3:DD105=V57)*(DE3:DE105="L"))+SUMPRODUCT((DA3:DA105=V59)*(DD3:DD105=V58)*(DF3:DF105="L"))+SUMPRODUCT((DA3:DA105=V55)*(DD3:DD105=V58)*(DF3:DF105="L"))+SUMPRODUCT((DA3:DA105=V56)*(DD3:DD105=V58)*(DF3:DF105="L"))+SUMPRODUCT((DA3:DA105=V57)*(DD3:DD105=V58)*(DF3:DF105="L"))</f>
        <v>0</v>
      </c>
      <c r="Z58" s="297">
        <f>SUMPRODUCT((DA3:DA105=V58)*(DD3:DD105=V59)*DB3:DB105)+SUMPRODUCT((DA3:DA105=V58)*(DD3:DD105=V55)*DB3:DB105)+SUMPRODUCT((DA3:DA105=V58)*(DD3:DD105=V56)*DB3:DB105)+SUMPRODUCT((DA3:DA105=V58)*(DD3:DD105=V57)*DB3:DB105)+SUMPRODUCT((DA3:DA105=V59)*(DD3:DD105=V58)*DC3:DC105)+SUMPRODUCT((DA3:DA105=V55)*(DD3:DD105=V58)*DC3:DC105)+SUMPRODUCT((DA3:DA105=V56)*(DD3:DD105=V58)*DC3:DC105)+SUMPRODUCT((DA3:DA105=V57)*(DD3:DD105=V58)*DC3:DC105)</f>
        <v>0</v>
      </c>
      <c r="AA58" s="297">
        <f>SUMPRODUCT((DA3:DA105=V58)*(DD3:DD105=V59)*DC3:DC105)+SUMPRODUCT((DA3:DA105=V58)*(DD3:DD105=V55)*DC3:DC105)+SUMPRODUCT((DA3:DA105=V58)*(DD3:DD105=V56)*DC3:DC105)+SUMPRODUCT((DA3:DA105=V58)*(DD3:DD105=V57)*DC3:DC105)+SUMPRODUCT((DA3:DA105=V59)*(DD3:DD105=V58)*DB3:DB105)+SUMPRODUCT((DA3:DA105=V55)*(DD3:DD105=V58)*DB3:DB105)+SUMPRODUCT((DA3:DA105=V56)*(DD3:DD105=V58)*DB3:DB105)+SUMPRODUCT((DA3:DA105=V57)*(DD3:DD105=V58)*DB3:DB105)</f>
        <v>0</v>
      </c>
      <c r="AB58" s="297">
        <f>Z58-AA58+1000</f>
        <v>1000</v>
      </c>
      <c r="AC58" s="297">
        <f t="shared" si="91"/>
        <v>0</v>
      </c>
      <c r="AD58" s="297">
        <f>IF(V58&lt;&gt;"",VLOOKUP(V58,C4:I58,7,FALSE),"")</f>
        <v>1000</v>
      </c>
      <c r="AE58" s="297">
        <f>IF(V58&lt;&gt;"",VLOOKUP(V58,C4:I58,5,FALSE),"")</f>
        <v>0</v>
      </c>
      <c r="AF58" s="297">
        <f>IF(V58&lt;&gt;"",VLOOKUP(V58,C4:K58,9,FALSE),"")</f>
        <v>-103</v>
      </c>
      <c r="AG58" s="297">
        <f t="shared" si="92"/>
        <v>0</v>
      </c>
      <c r="AH58" s="297">
        <f>IF(V58&lt;&gt;"",RANK(AG58,AG55:AG58),"")</f>
        <v>1</v>
      </c>
      <c r="AI58" s="297">
        <f>IF(V58&lt;&gt;"",SUMPRODUCT((AG55:AG58=AG58)*(AB55:AB58&gt;AB58)),"")</f>
        <v>0</v>
      </c>
      <c r="AJ58" s="297">
        <f>IF(V58&lt;&gt;"",SUMPRODUCT((AG55:AG58=AG58)*(AB55:AB58=AB58)*(Z55:Z58&gt;Z58)),"")</f>
        <v>0</v>
      </c>
      <c r="AK58" s="297">
        <f>IF(V58&lt;&gt;"",SUMPRODUCT((AG55:AG58=AG58)*(AB55:AB58=AB58)*(Z55:Z58=Z58)*(AD55:AD58&gt;AD58)),"")</f>
        <v>0</v>
      </c>
      <c r="AL58" s="297">
        <f>IF(V58&lt;&gt;"",SUMPRODUCT((AG55:AG58=AG58)*(AB55:AB58=AB58)*(Z55:Z58=Z58)*(AD55:AD58=AD58)*(AE55:AE58&gt;AE58)),"")</f>
        <v>0</v>
      </c>
      <c r="AM58" s="297">
        <f>IF(V58&lt;&gt;"",SUMPRODUCT((AG55:AG58=AG58)*(AB55:AB58=AB58)*(Z55:Z58=Z58)*(AD55:AD58=AD58)*(AE55:AE58=AE58)*(AF55:AF58&gt;AF58)),"")</f>
        <v>0</v>
      </c>
      <c r="AN58" s="297">
        <f>IF(V58&lt;&gt;"",IF(SUM(X55:X58)=12,SUM(AH58:AM58),IF(AN137&lt;&gt;"",IF(U133=3,AN137,AN137+U133),SUM(AH58:AM58))),"")</f>
        <v>1</v>
      </c>
      <c r="AO58" s="297" t="str">
        <f>IF(V58&lt;&gt;"",INDEX(V55:V58,MATCH(4,AN55:AN58,0),0),"")</f>
        <v>Iraq</v>
      </c>
      <c r="AP58" s="297" t="str">
        <f>IF(R57&lt;&gt;"",R57,"")</f>
        <v/>
      </c>
      <c r="AQ58" s="297" t="str">
        <f>IF(AP58&lt;&gt;"",SUMPRODUCT((DA3:DA105=AP58)*(DD3:DD105=AP59)*(DE3:DE105="W"))+SUMPRODUCT((DA3:DA105=AP58)*(DD3:DD105=AP56)*(DE3:DE105="W"))+SUMPRODUCT((DA3:DA105=AP58)*(DD3:DD105=AP57)*(DE3:DE105="W"))+SUMPRODUCT((DA3:DA105=AP59)*(DD3:DD105=AP58)*(DF3:DF105="W"))+SUMPRODUCT((DA3:DA105=AP56)*(DD3:DD105=AP58)*(DF3:DF105="W"))+SUMPRODUCT((DA3:DA105=AP57)*(DD3:DD105=AP58)*(DF3:DF105="W")),"")</f>
        <v/>
      </c>
      <c r="AR58" s="297" t="str">
        <f>IF(AP58&lt;&gt;"",SUMPRODUCT((DA3:DA105=AP58)*(DD3:DD105=AP59)*(DE3:DE105="D"))+SUMPRODUCT((DA3:DA105=AP58)*(DD3:DD105=AP56)*(DE3:DE105="D"))+SUMPRODUCT((DA3:DA105=AP58)*(DD3:DD105=AP57)*(DE3:DE105="D"))+SUMPRODUCT((DA3:DA105=AP59)*(DD3:DD105=AP58)*(DE3:DE105="D"))+SUMPRODUCT((DA3:DA105=AP56)*(DD3:DD105=AP58)*(DE3:DE105="D"))+SUMPRODUCT((DA3:DA105=AP57)*(DD3:DD105=AP58)*(DE3:DE105="D")),"")</f>
        <v/>
      </c>
      <c r="AS58" s="297" t="str">
        <f>IF(AP58&lt;&gt;"",SUMPRODUCT((DA3:DA105=AP58)*(DD3:DD105=AP59)*(DE3:DE105="L"))+SUMPRODUCT((DA3:DA105=AP58)*(DD3:DD105=AP56)*(DE3:DE105="L"))+SUMPRODUCT((DA3:DA105=AP58)*(DD3:DD105=AP57)*(DE3:DE105="L"))+SUMPRODUCT((DA3:DA105=AP59)*(DD3:DD105=AP58)*(DF3:DF105="L"))+SUMPRODUCT((DA3:DA105=AP56)*(DD3:DD105=AP58)*(DF3:DF105="L"))+SUMPRODUCT((DA3:DA105=AP57)*(DD3:DD105=AP58)*(DF3:DF105="L")),"")</f>
        <v/>
      </c>
      <c r="AT58" s="297">
        <f>SUMPRODUCT((DA3:DA105=AP58)*(DD3:DD105=AP59)*DB3:DB105)+SUMPRODUCT((DA3:DA105=AP58)*(DD3:DD105=AP55)*DB3:DB105)+SUMPRODUCT((DA3:DA105=AP58)*(DD3:DD105=AP56)*DB3:DB105)+SUMPRODUCT((DA3:DA105=AP58)*(DD3:DD105=AP57)*DB3:DB105)+SUMPRODUCT((DA3:DA105=AP59)*(DD3:DD105=AP58)*DC3:DC105)+SUMPRODUCT((DA3:DA105=AP55)*(DD3:DD105=AP58)*DC3:DC105)+SUMPRODUCT((DA3:DA105=AP56)*(DD3:DD105=AP58)*DC3:DC105)+SUMPRODUCT((DA3:DA105=AP57)*(DD3:DD105=AP58)*DC3:DC105)</f>
        <v>0</v>
      </c>
      <c r="AU58" s="297">
        <f>SUMPRODUCT((DA3:DA105=AP58)*(DD3:DD105=AP59)*DC3:DC105)+SUMPRODUCT((DA3:DA105=AP58)*(DD3:DD105=AP55)*DC3:DC105)+SUMPRODUCT((DA3:DA105=AP58)*(DD3:DD105=AP56)*DC3:DC105)+SUMPRODUCT((DA3:DA105=AP58)*(DD3:DD105=AP57)*DC3:DC105)+SUMPRODUCT((DA3:DA105=AP59)*(DD3:DD105=AP58)*DB3:DB105)+SUMPRODUCT((DA3:DA105=AP55)*(DD3:DD105=AP58)*DB3:DB105)+SUMPRODUCT((DA3:DA105=AP56)*(DD3:DD105=AP58)*DB3:DB105)+SUMPRODUCT((DA3:DA105=AP57)*(DD3:DD105=AP58)*DB3:DB105)</f>
        <v>0</v>
      </c>
      <c r="AV58" s="297">
        <f>AT58-AU58+1000</f>
        <v>1000</v>
      </c>
      <c r="AW58" s="297" t="str">
        <f t="shared" si="94"/>
        <v/>
      </c>
      <c r="AX58" s="297" t="str">
        <f>IF(AP58&lt;&gt;"",VLOOKUP(AP58,C4:I58,7,FALSE),"")</f>
        <v/>
      </c>
      <c r="AY58" s="297" t="str">
        <f>IF(AP58&lt;&gt;"",VLOOKUP(AP58,C4:I58,5,FALSE),"")</f>
        <v/>
      </c>
      <c r="AZ58" s="297" t="str">
        <f>IF(AP58&lt;&gt;"",VLOOKUP(AP58,C4:K58,9,FALSE),"")</f>
        <v/>
      </c>
      <c r="BA58" s="297" t="str">
        <f t="shared" si="95"/>
        <v/>
      </c>
      <c r="BB58" s="297" t="str">
        <f>IF(AP58&lt;&gt;"",RANK(BA58,BA55:BA58),"")</f>
        <v/>
      </c>
      <c r="BC58" s="297" t="str">
        <f>IF(AP58&lt;&gt;"",SUMPRODUCT((BA55:BA58=BA58)*(AV55:AV58&gt;AV58)),"")</f>
        <v/>
      </c>
      <c r="BD58" s="297" t="str">
        <f>IF(AP58&lt;&gt;"",SUMPRODUCT((BA55:BA58=BA58)*(AV55:AV58=AV58)*(AT55:AT58&gt;AT58)),"")</f>
        <v/>
      </c>
      <c r="BE58" s="297" t="str">
        <f>IF(AP58&lt;&gt;"",SUMPRODUCT((BA55:BA58=BA58)*(AV55:AV58=AV58)*(AT55:AT58=AT58)*(AX55:AX58&gt;AX58)),"")</f>
        <v/>
      </c>
      <c r="BF58" s="297" t="str">
        <f>IF(AP58&lt;&gt;"",SUMPRODUCT((BA55:BA58=BA58)*(AV55:AV58=AV58)*(AT55:AT58=AT58)*(AX55:AX58=AX58)*(AY55:AY58&gt;AY58)),"")</f>
        <v/>
      </c>
      <c r="BG58" s="297" t="str">
        <f>IF(AP58&lt;&gt;"",SUMPRODUCT((BA55:BA58=BA58)*(AV55:AV58=AV58)*(AT55:AT58=AT58)*(AX55:AX58=AX58)*(AY55:AY58=AY58)*(AZ55:AZ58&gt;AZ58)),"")</f>
        <v/>
      </c>
      <c r="BH58" s="297" t="str">
        <f>IF(AP58&lt;&gt;"",IF(BH137&lt;&gt;"",IF(AO133=3,BH137,BH137+AO133),SUM(BB58:BG58)+1),"")</f>
        <v/>
      </c>
      <c r="BI58" s="297" t="str">
        <f>IF(AP58&lt;&gt;"",INDEX(AP56:AP59,MATCH(4,BH56:BH59,0),0),"")</f>
        <v/>
      </c>
      <c r="BJ58" s="297" t="str">
        <f>IF(S56&lt;&gt;"",S56,"")</f>
        <v/>
      </c>
      <c r="BK58" s="297">
        <f>SUMPRODUCT((DA3:DA105=BJ58)*(DD3:DD105=BJ59)*(DE3:DE105="W"))+SUMPRODUCT((DA3:DA105=BJ58)*(DD3:DD105=BJ99)*(DE3:DE105="W"))+SUMPRODUCT((DA3:DA105=BJ58)*(DD3:DD105=BJ57)*(DE3:DE105="W"))+SUMPRODUCT((DA3:DA105=BJ59)*(DD3:DD105=BJ58)*(DF3:DF105="W"))+SUMPRODUCT((DA3:DA105=BJ99)*(DD3:DD105=BJ58)*(DF3:DF105="W"))+SUMPRODUCT((DA3:DA105=BJ57)*(DD3:DD105=BJ58)*(DF3:DF105="W"))</f>
        <v>0</v>
      </c>
      <c r="BL58" s="297">
        <f>SUMPRODUCT((DA3:DA105=BJ58)*(DD3:DD105=BJ59)*(DE3:DE105="D"))+SUMPRODUCT((DA3:DA105=BJ58)*(DD3:DD105=BJ99)*(DE3:DE105="D"))+SUMPRODUCT((DA3:DA105=BJ58)*(DD3:DD105=BJ57)*(DE3:DE105="D"))+SUMPRODUCT((DA3:DA105=BJ59)*(DD3:DD105=BJ58)*(DE3:DE105="D"))+SUMPRODUCT((DA3:DA105=BJ99)*(DD3:DD105=BJ58)*(DE3:DE105="D"))+SUMPRODUCT((DA3:DA105=BJ57)*(DD3:DD105=BJ58)*(DE3:DE105="D"))</f>
        <v>0</v>
      </c>
      <c r="BM58" s="297">
        <f>SUMPRODUCT((DA3:DA105=BJ58)*(DD3:DD105=BJ59)*(DE3:DE105="L"))+SUMPRODUCT((DA3:DA105=BJ58)*(DD3:DD105=BJ99)*(DE3:DE105="L"))+SUMPRODUCT((DA3:DA105=BJ58)*(DD3:DD105=BJ57)*(DE3:DE105="L"))+SUMPRODUCT((DA3:DA105=BJ59)*(DD3:DD105=BJ58)*(DF3:DF105="L"))+SUMPRODUCT((DA3:DA105=BJ99)*(DD3:DD105=BJ58)*(DF3:DF105="L"))+SUMPRODUCT((DA3:DA105=BJ57)*(DD3:DD105=BJ58)*(DF3:DF105="L"))</f>
        <v>0</v>
      </c>
      <c r="BN58" s="297">
        <f>SUMPRODUCT((DA3:DA105=BJ58)*(DD3:DD105=BJ59)*DB3:DB105)+SUMPRODUCT((DA3:DA105=BJ58)*(DD3:DD105=BJ55)*DB3:DB105)+SUMPRODUCT((DA3:DA105=BJ58)*(DD3:DD105=BJ56)*DB3:DB105)+SUMPRODUCT((DA3:DA105=BJ58)*(DD3:DD105=BJ57)*DB3:DB105)+SUMPRODUCT((DA3:DA105=BJ59)*(DD3:DD105=BJ58)*DC3:DC105)+SUMPRODUCT((DA3:DA105=BJ55)*(DD3:DD105=BJ58)*DC3:DC105)+SUMPRODUCT((DA3:DA105=BJ56)*(DD3:DD105=BJ58)*DC3:DC105)+SUMPRODUCT((DA3:DA105=BJ57)*(DD3:DD105=BJ58)*DC3:DC105)</f>
        <v>0</v>
      </c>
      <c r="BO58" s="297">
        <f>SUMPRODUCT((DA3:DA105=BJ58)*(DD3:DD105=BJ59)*DC3:DC105)+SUMPRODUCT((DA3:DA105=BJ58)*(DD3:DD105=BJ55)*DC3:DC105)+SUMPRODUCT((DA3:DA105=BJ58)*(DD3:DD105=BJ56)*DC3:DC105)+SUMPRODUCT((DA3:DA105=BJ58)*(DD3:DD105=BJ57)*DC3:DC105)+SUMPRODUCT((DA3:DA105=BJ59)*(DD3:DD105=BJ58)*DB3:DB105)+SUMPRODUCT((DA3:DA105=BJ55)*(DD3:DD105=BJ58)*DB3:DB105)+SUMPRODUCT((DA3:DA105=BJ56)*(DD3:DD105=BJ58)*DB3:DB105)+SUMPRODUCT((DA3:DA105=BJ57)*(DD3:DD105=BJ58)*DB3:DB105)</f>
        <v>0</v>
      </c>
      <c r="BP58" s="297">
        <f>BN58-BO58+1000</f>
        <v>1000</v>
      </c>
      <c r="BQ58" s="297" t="str">
        <f t="shared" si="96"/>
        <v/>
      </c>
      <c r="BR58" s="297" t="str">
        <f>IF(BJ58&lt;&gt;"",VLOOKUP(BJ58,C4:I58,7,FALSE),"")</f>
        <v/>
      </c>
      <c r="BS58" s="297" t="str">
        <f>IF(BJ58&lt;&gt;"",VLOOKUP(BJ58,C4:I58,5,FALSE),"")</f>
        <v/>
      </c>
      <c r="BT58" s="297" t="str">
        <f>IF(BJ58&lt;&gt;"",VLOOKUP(BJ58,C4:K58,9,FALSE),"")</f>
        <v/>
      </c>
      <c r="BU58" s="297" t="str">
        <f t="shared" si="97"/>
        <v/>
      </c>
      <c r="BV58" s="297" t="str">
        <f>IF(BJ58&lt;&gt;"",RANK(BU58,BU56:BU58),"")</f>
        <v/>
      </c>
      <c r="BW58" s="297" t="str">
        <f>IF(BJ58&lt;&gt;"",SUMPRODUCT((BU55:BU58=BU58)*(BP55:BP58&gt;BP58)),"")</f>
        <v/>
      </c>
      <c r="BX58" s="297" t="str">
        <f>IF(BJ58&lt;&gt;"",SUMPRODUCT((BU55:BU58=BU58)*(BP55:BP58=BP58)*(BN55:BN58&gt;BN58)),"")</f>
        <v/>
      </c>
      <c r="BY58" s="297" t="str">
        <f>IF(BJ58&lt;&gt;"",SUMPRODUCT((BU55:BU58=BU58)*(BP55:BP58=BP58)*(BN55:BN58=BN58)*(BR55:BR58&gt;BR58)),"")</f>
        <v/>
      </c>
      <c r="BZ58" s="297" t="str">
        <f>IF(BJ58&lt;&gt;"",SUMPRODUCT((BU55:BU58=BU58)*(BP55:BP58=BP58)*(BN55:BN58=BN58)*(BR55:BR58=BR58)*(BS55:BS58&gt;BS58)),"")</f>
        <v/>
      </c>
      <c r="CA58" s="297" t="str">
        <f>IF(BJ58&lt;&gt;"",SUMPRODUCT((BU55:BU58=BU58)*(BP55:BP58=BP58)*(BN55:BN58=BN58)*(BR55:BR58=BR58)*(BS55:BS58=BS58)*(BT55:BT58&gt;BT58)),"")</f>
        <v/>
      </c>
      <c r="CB58" s="297" t="str">
        <f>IF(BJ58&lt;&gt;"",SUM(BV58:CA58)+2,"")</f>
        <v/>
      </c>
      <c r="CC58" s="297" t="str">
        <f>IF(BJ58&lt;&gt;"",INDEX(BJ57:BJ59,MATCH(4,CB57:CB59,0),0),"")</f>
        <v/>
      </c>
      <c r="CD58" s="297" t="str">
        <f>IF(T55&lt;&gt;"",T55,"")</f>
        <v/>
      </c>
      <c r="CE58" s="297">
        <f>SUMPRODUCT((DA3:DA105=CD58)*(DD3:DD105=CD59)*(DE3:DE105="W"))+SUMPRODUCT((DA3:DA105=CD58)*(DD3:DD105=CD99)*(DE3:DE105="W"))+SUMPRODUCT((DA3:DA105=CD58)*(DD3:DD105=CD100)*(DE3:DE105="W"))+SUMPRODUCT((DA3:DA105=CD59)*(DD3:DD105=CD58)*(DF3:DF105="W"))+SUMPRODUCT((DA3:DA105=CD99)*(DD3:DD105=CD58)*(DF3:DF105="W"))+SUMPRODUCT((DA3:DA105=CD100)*(DD3:DD105=CD58)*(DF3:DF105="W"))</f>
        <v>0</v>
      </c>
      <c r="CF58" s="297">
        <f>SUMPRODUCT((DA3:DA105=CD58)*(DD3:DD105=CD59)*(DE3:DE105="D"))+SUMPRODUCT((DA3:DA105=CD58)*(DD3:DD105=CD99)*(DE3:DE105="D"))+SUMPRODUCT((DA3:DA105=CD58)*(DD3:DD105=CD100)*(DE3:DE105="D"))+SUMPRODUCT((DA3:DA105=CD59)*(DD3:DD105=CD58)*(DE3:DE105="D"))+SUMPRODUCT((DA3:DA105=CD99)*(DD3:DD105=CD58)*(DE3:DE105="D"))+SUMPRODUCT((DA3:DA105=CD100)*(DD3:DD105=CD58)*(DE3:DE105="D"))</f>
        <v>0</v>
      </c>
      <c r="CG58" s="297">
        <f>SUMPRODUCT((DA3:DA105=CD58)*(DD3:DD105=CD59)*(DE3:DE105="L"))+SUMPRODUCT((DA3:DA105=CD58)*(DD3:DD105=CD99)*(DE3:DE105="L"))+SUMPRODUCT((DA3:DA105=CD58)*(DD3:DD105=CD100)*(DE3:DE105="L"))+SUMPRODUCT((DA3:DA105=CD59)*(DD3:DD105=CD58)*(DF3:DF105="L"))+SUMPRODUCT((DA3:DA105=CD99)*(DD3:DD105=CD58)*(DF3:DF105="L"))+SUMPRODUCT((DA3:DA105=CD100)*(DD3:DD105=CD58)*(DF3:DF105="L"))</f>
        <v>0</v>
      </c>
      <c r="CH58" s="297">
        <f>SUMPRODUCT((DA3:DA105=CD58)*(DD3:DD105=CD59)*DB3:DB105)+SUMPRODUCT((DA3:DA105=CD58)*(DD3:DD105=CD55)*DB3:DB105)+SUMPRODUCT((DA3:DA105=CD58)*(DD3:DD105=CD56)*DB3:DB105)+SUMPRODUCT((DA3:DA105=CD58)*(DD3:DD105=CD57)*DB3:DB105)+SUMPRODUCT((DA3:DA105=CD59)*(DD3:DD105=CD58)*DC3:DC105)+SUMPRODUCT((DA3:DA105=CD55)*(DD3:DD105=CD58)*DC3:DC105)+SUMPRODUCT((DA3:DA105=CD56)*(DD3:DD105=CD58)*DC3:DC105)+SUMPRODUCT((DA3:DA105=CD57)*(DD3:DD105=CD58)*DC3:DC105)</f>
        <v>0</v>
      </c>
      <c r="CI58" s="297">
        <f>SUMPRODUCT((DA3:DA105=CD58)*(DD3:DD105=CD59)*DC3:DC105)+SUMPRODUCT((DA3:DA105=CD58)*(DD3:DD105=CD55)*DC3:DC105)+SUMPRODUCT((DA3:DA105=CD58)*(DD3:DD105=CD56)*DC3:DC105)+SUMPRODUCT((DA3:DA105=CD58)*(DD3:DD105=CD57)*DC3:DC105)+SUMPRODUCT((DA3:DA105=CD59)*(DD3:DD105=CD58)*DB3:DB105)+SUMPRODUCT((DA3:DA105=CD55)*(DD3:DD105=CD58)*DB3:DB105)+SUMPRODUCT((DA3:DA105=CD56)*(DD3:DD105=CD58)*DB3:DB105)+SUMPRODUCT((DA3:DA105=CD57)*(DD3:DD105=CD58)*DB3:DB105)</f>
        <v>0</v>
      </c>
      <c r="CJ58" s="297">
        <f>CH58-CI58+1000</f>
        <v>1000</v>
      </c>
      <c r="CK58" s="297" t="str">
        <f t="shared" ref="CK58" si="98">IF(CD58&lt;&gt;"",CE58*3+CF58*1,"")</f>
        <v/>
      </c>
      <c r="CL58" s="297" t="str">
        <f>IF(CD58&lt;&gt;"",VLOOKUP(CD58,C4:I58,7,FALSE),"")</f>
        <v/>
      </c>
      <c r="CM58" s="297" t="str">
        <f>IF(CD58&lt;&gt;"",VLOOKUP(CD58,C4:I58,5,FALSE),"")</f>
        <v/>
      </c>
      <c r="CN58" s="297" t="str">
        <f>IF(CD58&lt;&gt;"",VLOOKUP(CD58,C4:K58,9,FALSE),"")</f>
        <v/>
      </c>
      <c r="CO58" s="297" t="str">
        <f t="shared" ref="CO58" si="99">CK58</f>
        <v/>
      </c>
      <c r="CP58" s="297" t="str">
        <f>IF(CD58&lt;&gt;"",RANK(CO58,AG55:AG59),"")</f>
        <v/>
      </c>
      <c r="CQ58" s="297" t="str">
        <f>IF(CD58&lt;&gt;"",SUMPRODUCT((CO55:CO59=CO58)*(CJ55:CJ59&gt;CJ58)),"")</f>
        <v/>
      </c>
      <c r="CR58" s="297" t="str">
        <f>IF(CD58&lt;&gt;"",SUMPRODUCT((CO55:CO59=CO58)*(CJ55:CJ59=CJ58)*(CH55:CH59&gt;CH58)),"")</f>
        <v/>
      </c>
      <c r="CS58" s="297" t="str">
        <f>IF(CD58&lt;&gt;"",SUMPRODUCT((CO55:CO59=CO58)*(CJ55:CJ59=CJ58)*(CH55:CH59=CH58)*(CL55:CL59&gt;CL58)),"")</f>
        <v/>
      </c>
      <c r="CT58" s="297" t="str">
        <f>IF(CD58&lt;&gt;"",SUMPRODUCT((CO55:CO59=CO58)*(CJ55:CJ59=CJ58)*(CH55:CH59=CH58)*(CL55:CL59=CL58)*(CM55:CM59&gt;CM58)),"")</f>
        <v/>
      </c>
      <c r="CU58" s="297" t="str">
        <f>IF(CD58&lt;&gt;"",SUMPRODUCT((CO55:CO59=CO58)*(CJ55:CJ59=CJ58)*(CH55:CH59=CH58)*(CL55:CL59=CL58)*(CM55:CM59=CM58)*(CN55:CN59&gt;CN58)),"")</f>
        <v/>
      </c>
      <c r="CV58" s="297" t="str">
        <f>IF(CD58&lt;&gt;"",SUM(CP58:CU58)+3,"")</f>
        <v/>
      </c>
      <c r="CW58" s="297" t="str">
        <f>IF(CD58&lt;&gt;"",IF(CV58=4,CD58,CD59),"")</f>
        <v/>
      </c>
      <c r="CX58" s="297" t="str">
        <f>IF(CW58&lt;&gt;"",CW58,IF(CC58&lt;&gt;"",CC58,IF(BI58&lt;&gt;"",BI58,IF(AO58&lt;&gt;"",AO58,O58))))</f>
        <v>Iraq</v>
      </c>
      <c r="CY58" s="297">
        <v>4</v>
      </c>
      <c r="DA58" s="300" t="str">
        <f>Matches!F63</f>
        <v>Ecuador</v>
      </c>
      <c r="DB58" s="300">
        <f>IF(DA2&lt;&gt;"",IF(AND(Matches!H63&lt;&gt;"",Matches!I63&lt;&gt;""),Matches!H63,0),"")</f>
        <v>0</v>
      </c>
      <c r="DC58" s="300">
        <f>IF(DA2&lt;&gt;"",IF(AND(Matches!H63&lt;&gt;"",Matches!I63&lt;&gt;""),Matches!I63,0),"")</f>
        <v>0</v>
      </c>
      <c r="DD58" s="300" t="str">
        <f>Matches!K63</f>
        <v>Germany</v>
      </c>
      <c r="DE58" s="300" t="str">
        <f>IF(AND(Matches!H63&lt;&gt;"",Matches!I63&lt;&gt;""),IF(DB58&gt;DC58,"W",IF(DB58=DC58,"D","L")),"")</f>
        <v/>
      </c>
      <c r="DF58" s="300" t="str">
        <f t="shared" si="0"/>
        <v/>
      </c>
      <c r="HH58" s="300"/>
      <c r="HI58" s="300"/>
      <c r="HJ58" s="300"/>
      <c r="HK58" s="300"/>
      <c r="HL58" s="300"/>
      <c r="HM58" s="300"/>
      <c r="LO58" s="300"/>
      <c r="LP58" s="300"/>
      <c r="LQ58" s="300"/>
      <c r="LR58" s="300"/>
      <c r="LS58" s="300"/>
      <c r="LT58" s="300"/>
      <c r="PV58" s="300"/>
      <c r="PW58" s="300"/>
      <c r="PX58" s="300"/>
      <c r="PY58" s="300"/>
      <c r="PZ58" s="300"/>
      <c r="QA58" s="300"/>
      <c r="UC58" s="300"/>
      <c r="UD58" s="300"/>
      <c r="UE58" s="300"/>
      <c r="UF58" s="300"/>
      <c r="UG58" s="300"/>
      <c r="UH58" s="300"/>
      <c r="YJ58" s="300"/>
      <c r="YK58" s="300"/>
      <c r="YL58" s="300"/>
      <c r="YM58" s="300"/>
      <c r="YN58" s="300"/>
      <c r="YO58" s="300"/>
      <c r="ACQ58" s="300"/>
      <c r="ACR58" s="300"/>
      <c r="ACS58" s="300"/>
      <c r="ACT58" s="300"/>
      <c r="ACU58" s="300"/>
      <c r="ACV58" s="300"/>
      <c r="AGX58" s="300"/>
      <c r="AGY58" s="300"/>
      <c r="AGZ58" s="300"/>
      <c r="AHA58" s="300"/>
      <c r="AHB58" s="300"/>
      <c r="AHC58" s="300"/>
      <c r="ALE58" s="300"/>
      <c r="ALF58" s="300"/>
      <c r="ALG58" s="300"/>
      <c r="ALH58" s="300"/>
      <c r="ALI58" s="300"/>
      <c r="ALJ58" s="300"/>
      <c r="APL58" s="300"/>
      <c r="APM58" s="300"/>
      <c r="APN58" s="300"/>
      <c r="APO58" s="300"/>
      <c r="APP58" s="300"/>
      <c r="APQ58" s="300"/>
      <c r="ATS58" s="300"/>
      <c r="ATT58" s="300"/>
      <c r="ATU58" s="300"/>
      <c r="ATV58" s="300"/>
      <c r="ATW58" s="300"/>
      <c r="ATX58" s="300"/>
      <c r="AXZ58" s="300"/>
      <c r="AYA58" s="300"/>
      <c r="AYB58" s="300"/>
      <c r="AYC58" s="300"/>
      <c r="AYD58" s="300"/>
      <c r="AYE58" s="300"/>
      <c r="BCG58" s="300"/>
      <c r="BCH58" s="300"/>
      <c r="BCI58" s="300"/>
      <c r="BCJ58" s="300"/>
      <c r="BCK58" s="300"/>
      <c r="BCL58" s="300"/>
      <c r="BGN58" s="300"/>
      <c r="BGO58" s="300"/>
      <c r="BGP58" s="300"/>
      <c r="BGQ58" s="300"/>
      <c r="BGR58" s="300"/>
      <c r="BGS58" s="300"/>
      <c r="BKU58" s="300"/>
      <c r="BKV58" s="300"/>
      <c r="BKW58" s="300"/>
      <c r="BKX58" s="300"/>
      <c r="BKY58" s="300"/>
      <c r="BKZ58" s="300"/>
      <c r="BPB58" s="300"/>
      <c r="BPC58" s="300"/>
      <c r="BPD58" s="300"/>
      <c r="BPE58" s="300"/>
      <c r="BPF58" s="300"/>
      <c r="BPG58" s="300"/>
      <c r="BTI58" s="300"/>
      <c r="BTJ58" s="300"/>
      <c r="BTK58" s="300"/>
      <c r="BTL58" s="300"/>
      <c r="BTM58" s="300"/>
      <c r="BTN58" s="300"/>
      <c r="BXP58" s="300"/>
      <c r="BXQ58" s="300"/>
      <c r="BXR58" s="300"/>
      <c r="BXS58" s="300"/>
      <c r="BXT58" s="300"/>
      <c r="BXU58" s="300"/>
      <c r="CBW58" s="300"/>
      <c r="CBX58" s="300"/>
      <c r="CBY58" s="300"/>
      <c r="CBZ58" s="300"/>
      <c r="CCA58" s="300"/>
      <c r="CCB58" s="300"/>
      <c r="CGD58" s="300"/>
      <c r="CGE58" s="300"/>
      <c r="CGF58" s="300"/>
      <c r="CGG58" s="300"/>
      <c r="CGH58" s="300"/>
      <c r="CGI58" s="300"/>
      <c r="CKK58" s="300"/>
      <c r="CKL58" s="300"/>
      <c r="CKM58" s="300"/>
      <c r="CKN58" s="300"/>
      <c r="CKO58" s="300"/>
      <c r="CKP58" s="300"/>
      <c r="COR58" s="300"/>
      <c r="COS58" s="300"/>
      <c r="COT58" s="300"/>
      <c r="COU58" s="300"/>
      <c r="COV58" s="300"/>
      <c r="COW58" s="300"/>
      <c r="CSY58" s="300"/>
      <c r="CSZ58" s="300"/>
      <c r="CTA58" s="300"/>
      <c r="CTB58" s="300"/>
      <c r="CTC58" s="300"/>
      <c r="CTD58" s="300"/>
      <c r="CXF58" s="300"/>
      <c r="CXG58" s="300"/>
      <c r="CXH58" s="300"/>
      <c r="CXI58" s="300"/>
      <c r="CXJ58" s="300"/>
      <c r="CXK58" s="300"/>
      <c r="DBM58" s="300"/>
      <c r="DBN58" s="300"/>
      <c r="DBO58" s="300"/>
      <c r="DBP58" s="300"/>
      <c r="DBQ58" s="300"/>
      <c r="DBR58" s="300"/>
      <c r="DFT58" s="300"/>
      <c r="DFU58" s="300"/>
      <c r="DFV58" s="300"/>
      <c r="DFW58" s="300"/>
      <c r="DFX58" s="300"/>
      <c r="DFY58" s="300"/>
      <c r="DKA58" s="300"/>
      <c r="DKB58" s="300"/>
      <c r="DKC58" s="300"/>
      <c r="DKD58" s="300"/>
      <c r="DKE58" s="300"/>
      <c r="DKF58" s="300"/>
      <c r="DOH58" s="300"/>
      <c r="DOI58" s="300"/>
      <c r="DOJ58" s="300"/>
      <c r="DOK58" s="300"/>
      <c r="DOL58" s="300"/>
      <c r="DOM58" s="300"/>
      <c r="DSO58" s="300"/>
      <c r="DSP58" s="300"/>
      <c r="DSQ58" s="300"/>
      <c r="DSR58" s="300"/>
      <c r="DSS58" s="300"/>
      <c r="DST58" s="300"/>
      <c r="DWV58" s="300"/>
      <c r="DWW58" s="300"/>
      <c r="DWX58" s="300"/>
      <c r="DWY58" s="300"/>
      <c r="DWZ58" s="300"/>
      <c r="DXA58" s="300"/>
      <c r="EBC58" s="300"/>
      <c r="EBD58" s="300"/>
      <c r="EBE58" s="300"/>
      <c r="EBF58" s="300"/>
      <c r="EBG58" s="300"/>
      <c r="EBH58" s="300"/>
      <c r="EFJ58" s="300"/>
      <c r="EFK58" s="300"/>
      <c r="EFL58" s="300"/>
      <c r="EFM58" s="300"/>
      <c r="EFN58" s="300"/>
      <c r="EFO58" s="300"/>
      <c r="EJQ58" s="300"/>
      <c r="EJR58" s="300"/>
      <c r="EJS58" s="300"/>
      <c r="EJT58" s="300"/>
      <c r="EJU58" s="300"/>
      <c r="EJV58" s="300"/>
      <c r="ENX58" s="300"/>
      <c r="ENY58" s="300"/>
      <c r="ENZ58" s="300"/>
      <c r="EOA58" s="300"/>
      <c r="EOB58" s="300"/>
      <c r="EOC58" s="300"/>
      <c r="ESE58" s="300"/>
      <c r="ESF58" s="300"/>
      <c r="ESG58" s="300"/>
      <c r="ESH58" s="300"/>
      <c r="ESI58" s="300"/>
      <c r="ESJ58" s="300"/>
      <c r="EWL58" s="300"/>
      <c r="EWM58" s="300"/>
      <c r="EWN58" s="300"/>
      <c r="EWO58" s="300"/>
      <c r="EWP58" s="300"/>
      <c r="EWQ58" s="300"/>
      <c r="FAS58" s="300"/>
      <c r="FAT58" s="300"/>
      <c r="FAU58" s="300"/>
      <c r="FAV58" s="300"/>
      <c r="FAW58" s="300"/>
      <c r="FAX58" s="300"/>
      <c r="FEZ58" s="300"/>
      <c r="FFA58" s="300"/>
      <c r="FFB58" s="300"/>
      <c r="FFC58" s="300"/>
      <c r="FFD58" s="300"/>
      <c r="FFE58" s="300"/>
      <c r="FJG58" s="300"/>
      <c r="FJH58" s="300"/>
      <c r="FJI58" s="300"/>
      <c r="FJJ58" s="300"/>
      <c r="FJK58" s="300"/>
      <c r="FJL58" s="300"/>
      <c r="FNN58" s="300"/>
      <c r="FNO58" s="300"/>
      <c r="FNP58" s="300"/>
      <c r="FNQ58" s="300"/>
      <c r="FNR58" s="300"/>
      <c r="FNS58" s="300"/>
      <c r="FRU58" s="300"/>
      <c r="FRV58" s="300"/>
      <c r="FRW58" s="300"/>
      <c r="FRX58" s="300"/>
      <c r="FRY58" s="300"/>
      <c r="FRZ58" s="300"/>
      <c r="FWB58" s="300"/>
      <c r="FWC58" s="300"/>
      <c r="FWD58" s="300"/>
      <c r="FWE58" s="300"/>
      <c r="FWF58" s="300"/>
      <c r="FWG58" s="300"/>
      <c r="GAI58" s="300"/>
      <c r="GAJ58" s="300"/>
      <c r="GAK58" s="300"/>
      <c r="GAL58" s="300"/>
      <c r="GAM58" s="300"/>
      <c r="GAN58" s="300"/>
      <c r="GEP58" s="300"/>
      <c r="GEQ58" s="300"/>
      <c r="GER58" s="300"/>
      <c r="GES58" s="300"/>
      <c r="GET58" s="300"/>
      <c r="GEU58" s="300"/>
      <c r="GIW58" s="300"/>
      <c r="GIX58" s="300"/>
      <c r="GIY58" s="300"/>
      <c r="GIZ58" s="300"/>
      <c r="GJA58" s="300"/>
      <c r="GJB58" s="300"/>
      <c r="GND58" s="300"/>
      <c r="GNE58" s="300"/>
      <c r="GNF58" s="300"/>
      <c r="GNG58" s="300"/>
      <c r="GNH58" s="300"/>
      <c r="GNI58" s="300"/>
      <c r="GRK58" s="300"/>
      <c r="GRL58" s="300"/>
      <c r="GRM58" s="300"/>
      <c r="GRN58" s="300"/>
      <c r="GRO58" s="300"/>
      <c r="GRP58" s="300"/>
      <c r="GVR58" s="300"/>
      <c r="GVS58" s="300"/>
      <c r="GVT58" s="300"/>
      <c r="GVU58" s="300"/>
      <c r="GVV58" s="300"/>
      <c r="GVW58" s="300"/>
      <c r="GZY58" s="300"/>
      <c r="GZZ58" s="300"/>
      <c r="HAA58" s="300"/>
      <c r="HAB58" s="300"/>
      <c r="HAC58" s="300"/>
      <c r="HAD58" s="300"/>
      <c r="HEF58" s="300"/>
      <c r="HEG58" s="300"/>
      <c r="HEH58" s="300"/>
      <c r="HEI58" s="300"/>
      <c r="HEJ58" s="300"/>
      <c r="HEK58" s="300"/>
      <c r="HIM58" s="300"/>
      <c r="HIN58" s="300"/>
      <c r="HIO58" s="300"/>
      <c r="HIP58" s="300"/>
      <c r="HIQ58" s="300"/>
      <c r="HIR58" s="300"/>
      <c r="HMT58" s="300"/>
      <c r="HMU58" s="300"/>
      <c r="HMV58" s="300"/>
      <c r="HMW58" s="300"/>
      <c r="HMX58" s="300"/>
      <c r="HMY58" s="300"/>
      <c r="HRA58" s="300"/>
      <c r="HRB58" s="300"/>
      <c r="HRC58" s="300"/>
      <c r="HRD58" s="300"/>
      <c r="HRE58" s="300"/>
      <c r="HRF58" s="300"/>
      <c r="HVH58" s="300"/>
      <c r="HVI58" s="300"/>
      <c r="HVJ58" s="300"/>
      <c r="HVK58" s="300"/>
      <c r="HVL58" s="300"/>
      <c r="HVM58" s="300"/>
      <c r="HZO58" s="300"/>
      <c r="HZP58" s="300"/>
      <c r="HZQ58" s="300"/>
      <c r="HZR58" s="300"/>
      <c r="HZS58" s="300"/>
      <c r="HZT58" s="300"/>
      <c r="IDV58" s="300"/>
      <c r="IDW58" s="300"/>
      <c r="IDX58" s="300"/>
      <c r="IDY58" s="300"/>
      <c r="IDZ58" s="300"/>
      <c r="IEA58" s="300"/>
      <c r="IIC58" s="300"/>
      <c r="IID58" s="300"/>
      <c r="IIE58" s="300"/>
      <c r="IIF58" s="300"/>
      <c r="IIG58" s="300"/>
      <c r="IIH58" s="300"/>
      <c r="IMJ58" s="300"/>
      <c r="IMK58" s="300"/>
      <c r="IML58" s="300"/>
      <c r="IMM58" s="300"/>
      <c r="IMN58" s="300"/>
      <c r="IMO58" s="300"/>
      <c r="IQQ58" s="300"/>
      <c r="IQR58" s="300"/>
      <c r="IQS58" s="300"/>
      <c r="IQT58" s="300"/>
      <c r="IQU58" s="300"/>
      <c r="IQV58" s="300"/>
      <c r="IUX58" s="300"/>
      <c r="IUY58" s="300"/>
      <c r="IUZ58" s="300"/>
      <c r="IVA58" s="300"/>
      <c r="IVB58" s="300"/>
      <c r="IVC58" s="300"/>
      <c r="IZE58" s="300"/>
      <c r="IZF58" s="300"/>
      <c r="IZG58" s="300"/>
      <c r="IZH58" s="300"/>
      <c r="IZI58" s="300"/>
      <c r="IZJ58" s="300"/>
      <c r="JDL58" s="300"/>
      <c r="JDM58" s="300"/>
      <c r="JDN58" s="300"/>
      <c r="JDO58" s="300"/>
      <c r="JDP58" s="300"/>
      <c r="JDQ58" s="300"/>
      <c r="JHS58" s="300"/>
      <c r="JHT58" s="300"/>
      <c r="JHU58" s="300"/>
      <c r="JHV58" s="300"/>
      <c r="JHW58" s="300"/>
      <c r="JHX58" s="300"/>
      <c r="JLZ58" s="300"/>
      <c r="JMA58" s="300"/>
      <c r="JMB58" s="300"/>
      <c r="JMC58" s="300"/>
      <c r="JMD58" s="300"/>
      <c r="JME58" s="300"/>
      <c r="JQG58" s="300"/>
      <c r="JQH58" s="300"/>
      <c r="JQI58" s="300"/>
      <c r="JQJ58" s="300"/>
      <c r="JQK58" s="300"/>
      <c r="JQL58" s="300"/>
      <c r="JUN58" s="300"/>
      <c r="JUO58" s="300"/>
      <c r="JUP58" s="300"/>
      <c r="JUQ58" s="300"/>
      <c r="JUR58" s="300"/>
      <c r="JUS58" s="300"/>
      <c r="JYU58" s="300"/>
      <c r="JYV58" s="300"/>
      <c r="JYW58" s="300"/>
      <c r="JYX58" s="300"/>
      <c r="JYY58" s="300"/>
      <c r="JYZ58" s="300"/>
      <c r="KDB58" s="300"/>
      <c r="KDC58" s="300"/>
      <c r="KDD58" s="300"/>
      <c r="KDE58" s="300"/>
      <c r="KDF58" s="300"/>
      <c r="KDG58" s="300"/>
      <c r="KHI58" s="300"/>
      <c r="KHJ58" s="300"/>
      <c r="KHK58" s="300"/>
      <c r="KHL58" s="300"/>
      <c r="KHM58" s="300"/>
      <c r="KHN58" s="300"/>
      <c r="KLP58" s="300"/>
      <c r="KLQ58" s="300"/>
      <c r="KLR58" s="300"/>
      <c r="KLS58" s="300"/>
      <c r="KLT58" s="300"/>
      <c r="KLU58" s="300"/>
      <c r="KPW58" s="300"/>
      <c r="KPX58" s="300"/>
      <c r="KPY58" s="300"/>
      <c r="KPZ58" s="300"/>
      <c r="KQA58" s="300"/>
      <c r="KQB58" s="300"/>
      <c r="KUD58" s="300"/>
      <c r="KUE58" s="300"/>
      <c r="KUF58" s="300"/>
      <c r="KUG58" s="300"/>
      <c r="KUH58" s="300"/>
      <c r="KUI58" s="300"/>
      <c r="KYK58" s="300"/>
      <c r="KYL58" s="300"/>
      <c r="KYM58" s="300"/>
      <c r="KYN58" s="300"/>
      <c r="KYO58" s="300"/>
      <c r="KYP58" s="300"/>
      <c r="LCR58" s="300"/>
      <c r="LCS58" s="300"/>
      <c r="LCT58" s="300"/>
      <c r="LCU58" s="300"/>
      <c r="LCV58" s="300"/>
      <c r="LCW58" s="300"/>
      <c r="LGY58" s="300"/>
      <c r="LGZ58" s="300"/>
      <c r="LHA58" s="300"/>
      <c r="LHB58" s="300"/>
      <c r="LHC58" s="300"/>
      <c r="LHD58" s="300"/>
      <c r="LLF58" s="300"/>
      <c r="LLG58" s="300"/>
      <c r="LLH58" s="300"/>
      <c r="LLI58" s="300"/>
      <c r="LLJ58" s="300"/>
      <c r="LLK58" s="300"/>
      <c r="LPM58" s="300"/>
      <c r="LPN58" s="300"/>
      <c r="LPO58" s="300"/>
      <c r="LPP58" s="300"/>
      <c r="LPQ58" s="300"/>
      <c r="LPR58" s="300"/>
      <c r="LTT58" s="300"/>
      <c r="LTU58" s="300"/>
      <c r="LTV58" s="300"/>
      <c r="LTW58" s="300"/>
      <c r="LTX58" s="300"/>
      <c r="LTY58" s="300"/>
      <c r="LYA58" s="300"/>
      <c r="LYB58" s="300"/>
      <c r="LYC58" s="300"/>
      <c r="LYD58" s="300"/>
      <c r="LYE58" s="300"/>
      <c r="LYF58" s="300"/>
      <c r="MCH58" s="300"/>
      <c r="MCI58" s="300"/>
      <c r="MCJ58" s="300"/>
      <c r="MCK58" s="300"/>
      <c r="MCL58" s="300"/>
      <c r="MCM58" s="300"/>
      <c r="MGO58" s="300"/>
      <c r="MGP58" s="300"/>
      <c r="MGQ58" s="300"/>
      <c r="MGR58" s="300"/>
      <c r="MGS58" s="300"/>
      <c r="MGT58" s="300"/>
      <c r="MKV58" s="300"/>
      <c r="MKW58" s="300"/>
      <c r="MKX58" s="300"/>
      <c r="MKY58" s="300"/>
      <c r="MKZ58" s="300"/>
      <c r="MLA58" s="300"/>
      <c r="MPC58" s="300"/>
      <c r="MPD58" s="300"/>
      <c r="MPE58" s="300"/>
      <c r="MPF58" s="300"/>
      <c r="MPG58" s="300"/>
      <c r="MPH58" s="300"/>
      <c r="MTJ58" s="300"/>
      <c r="MTK58" s="300"/>
      <c r="MTL58" s="300"/>
      <c r="MTM58" s="300"/>
      <c r="MTN58" s="300"/>
      <c r="MTO58" s="300"/>
      <c r="MXQ58" s="300"/>
      <c r="MXR58" s="300"/>
      <c r="MXS58" s="300"/>
      <c r="MXT58" s="300"/>
      <c r="MXU58" s="300"/>
      <c r="MXV58" s="300"/>
      <c r="NBX58" s="300"/>
      <c r="NBY58" s="300"/>
      <c r="NBZ58" s="300"/>
      <c r="NCA58" s="300"/>
      <c r="NCB58" s="300"/>
      <c r="NCC58" s="300"/>
      <c r="NGE58" s="300"/>
      <c r="NGF58" s="300"/>
      <c r="NGG58" s="300"/>
      <c r="NGH58" s="300"/>
      <c r="NGI58" s="300"/>
      <c r="NGJ58" s="300"/>
      <c r="NKL58" s="300"/>
      <c r="NKM58" s="300"/>
      <c r="NKN58" s="300"/>
      <c r="NKO58" s="300"/>
      <c r="NKP58" s="300"/>
      <c r="NKQ58" s="300"/>
      <c r="NOS58" s="300"/>
      <c r="NOT58" s="300"/>
      <c r="NOU58" s="300"/>
      <c r="NOV58" s="300"/>
      <c r="NOW58" s="300"/>
      <c r="NOX58" s="300"/>
      <c r="NSZ58" s="300"/>
      <c r="NTA58" s="300"/>
      <c r="NTB58" s="300"/>
      <c r="NTC58" s="300"/>
      <c r="NTD58" s="300"/>
      <c r="NTE58" s="300"/>
      <c r="NXG58" s="300"/>
      <c r="NXH58" s="300"/>
      <c r="NXI58" s="300"/>
      <c r="NXJ58" s="300"/>
      <c r="NXK58" s="300"/>
      <c r="NXL58" s="300"/>
      <c r="OBN58" s="300"/>
      <c r="OBO58" s="300"/>
      <c r="OBP58" s="300"/>
      <c r="OBQ58" s="300"/>
      <c r="OBR58" s="300"/>
      <c r="OBS58" s="300"/>
      <c r="OFU58" s="300"/>
      <c r="OFV58" s="300"/>
      <c r="OFW58" s="300"/>
      <c r="OFX58" s="300"/>
      <c r="OFY58" s="300"/>
      <c r="OFZ58" s="300"/>
      <c r="OKB58" s="300"/>
      <c r="OKC58" s="300"/>
      <c r="OKD58" s="300"/>
      <c r="OKE58" s="300"/>
      <c r="OKF58" s="300"/>
      <c r="OKG58" s="300"/>
      <c r="OOI58" s="300"/>
      <c r="OOJ58" s="300"/>
      <c r="OOK58" s="300"/>
      <c r="OOL58" s="300"/>
      <c r="OOM58" s="300"/>
      <c r="OON58" s="300"/>
      <c r="OSP58" s="300"/>
      <c r="OSQ58" s="300"/>
      <c r="OSR58" s="300"/>
      <c r="OSS58" s="300"/>
      <c r="OST58" s="300"/>
      <c r="OSU58" s="300"/>
      <c r="OWW58" s="300"/>
      <c r="OWX58" s="300"/>
      <c r="OWY58" s="300"/>
      <c r="OWZ58" s="300"/>
      <c r="OXA58" s="300"/>
      <c r="OXB58" s="300"/>
      <c r="PBD58" s="300"/>
      <c r="PBE58" s="300"/>
      <c r="PBF58" s="300"/>
      <c r="PBG58" s="300"/>
      <c r="PBH58" s="300"/>
      <c r="PBI58" s="300"/>
      <c r="PFK58" s="300"/>
      <c r="PFL58" s="300"/>
      <c r="PFM58" s="300"/>
      <c r="PFN58" s="300"/>
      <c r="PFO58" s="300"/>
      <c r="PFP58" s="300"/>
      <c r="PJR58" s="300"/>
      <c r="PJS58" s="300"/>
      <c r="PJT58" s="300"/>
      <c r="PJU58" s="300"/>
      <c r="PJV58" s="300"/>
      <c r="PJW58" s="300"/>
      <c r="PNY58" s="300"/>
      <c r="PNZ58" s="300"/>
      <c r="POA58" s="300"/>
      <c r="POB58" s="300"/>
      <c r="POC58" s="300"/>
      <c r="POD58" s="300"/>
      <c r="PSF58" s="300"/>
      <c r="PSG58" s="300"/>
      <c r="PSH58" s="300"/>
      <c r="PSI58" s="300"/>
      <c r="PSJ58" s="300"/>
      <c r="PSK58" s="300"/>
    </row>
    <row r="59" spans="1:998 1104:1997 2103:2996 3102:3995 4101:5105 5211:6104 6210:7103 7209:8102 8208:9212 9318:10211 10317:11210 11316:11321" x14ac:dyDescent="0.25">
      <c r="DA59" s="300" t="str">
        <f>Matches!F64</f>
        <v>Japan</v>
      </c>
      <c r="DB59" s="300">
        <f>IF(DA2&lt;&gt;"",IF(AND(Matches!H64&lt;&gt;"",Matches!I64&lt;&gt;""),Matches!H64,0),"")</f>
        <v>0</v>
      </c>
      <c r="DC59" s="300">
        <f>IF(DA2&lt;&gt;"",IF(AND(Matches!H64&lt;&gt;"",Matches!I64&lt;&gt;""),Matches!I64,0),"")</f>
        <v>0</v>
      </c>
      <c r="DD59" s="300" t="str">
        <f>Matches!K64</f>
        <v>Sweden</v>
      </c>
      <c r="DE59" s="300" t="str">
        <f>IF(AND(Matches!H64&lt;&gt;"",Matches!I64&lt;&gt;""),IF(DB59&gt;DC59,"W",IF(DB59=DC59,"D","L")),"")</f>
        <v/>
      </c>
      <c r="DF59" s="300" t="str">
        <f t="shared" si="0"/>
        <v/>
      </c>
      <c r="HH59" s="300"/>
      <c r="HI59" s="300"/>
      <c r="HJ59" s="300"/>
      <c r="HK59" s="300"/>
      <c r="HL59" s="300"/>
      <c r="HM59" s="300"/>
      <c r="LO59" s="300"/>
      <c r="LP59" s="300"/>
      <c r="LQ59" s="300"/>
      <c r="LR59" s="300"/>
      <c r="LS59" s="300"/>
      <c r="LT59" s="300"/>
      <c r="PV59" s="300"/>
      <c r="PW59" s="300"/>
      <c r="PX59" s="300"/>
      <c r="PY59" s="300"/>
      <c r="PZ59" s="300"/>
      <c r="QA59" s="300"/>
      <c r="UC59" s="300"/>
      <c r="UD59" s="300"/>
      <c r="UE59" s="300"/>
      <c r="UF59" s="300"/>
      <c r="UG59" s="300"/>
      <c r="UH59" s="300"/>
      <c r="YJ59" s="300"/>
      <c r="YK59" s="300"/>
      <c r="YL59" s="300"/>
      <c r="YM59" s="300"/>
      <c r="YN59" s="300"/>
      <c r="YO59" s="300"/>
      <c r="ACQ59" s="300"/>
      <c r="ACR59" s="300"/>
      <c r="ACS59" s="300"/>
      <c r="ACT59" s="300"/>
      <c r="ACU59" s="300"/>
      <c r="ACV59" s="300"/>
      <c r="AGX59" s="300"/>
      <c r="AGY59" s="300"/>
      <c r="AGZ59" s="300"/>
      <c r="AHA59" s="300"/>
      <c r="AHB59" s="300"/>
      <c r="AHC59" s="300"/>
      <c r="ALE59" s="300"/>
      <c r="ALF59" s="300"/>
      <c r="ALG59" s="300"/>
      <c r="ALH59" s="300"/>
      <c r="ALI59" s="300"/>
      <c r="ALJ59" s="300"/>
      <c r="APL59" s="300"/>
      <c r="APM59" s="300"/>
      <c r="APN59" s="300"/>
      <c r="APO59" s="300"/>
      <c r="APP59" s="300"/>
      <c r="APQ59" s="300"/>
      <c r="ATS59" s="300"/>
      <c r="ATT59" s="300"/>
      <c r="ATU59" s="300"/>
      <c r="ATV59" s="300"/>
      <c r="ATW59" s="300"/>
      <c r="ATX59" s="300"/>
      <c r="AXZ59" s="300"/>
      <c r="AYA59" s="300"/>
      <c r="AYB59" s="300"/>
      <c r="AYC59" s="300"/>
      <c r="AYD59" s="300"/>
      <c r="AYE59" s="300"/>
      <c r="BCG59" s="300"/>
      <c r="BCH59" s="300"/>
      <c r="BCI59" s="300"/>
      <c r="BCJ59" s="300"/>
      <c r="BCK59" s="300"/>
      <c r="BCL59" s="300"/>
      <c r="BGN59" s="300"/>
      <c r="BGO59" s="300"/>
      <c r="BGP59" s="300"/>
      <c r="BGQ59" s="300"/>
      <c r="BGR59" s="300"/>
      <c r="BGS59" s="300"/>
      <c r="BKU59" s="300"/>
      <c r="BKV59" s="300"/>
      <c r="BKW59" s="300"/>
      <c r="BKX59" s="300"/>
      <c r="BKY59" s="300"/>
      <c r="BKZ59" s="300"/>
      <c r="BPB59" s="300"/>
      <c r="BPC59" s="300"/>
      <c r="BPD59" s="300"/>
      <c r="BPE59" s="300"/>
      <c r="BPF59" s="300"/>
      <c r="BPG59" s="300"/>
      <c r="BTI59" s="300"/>
      <c r="BTJ59" s="300"/>
      <c r="BTK59" s="300"/>
      <c r="BTL59" s="300"/>
      <c r="BTM59" s="300"/>
      <c r="BTN59" s="300"/>
      <c r="BXP59" s="300"/>
      <c r="BXQ59" s="300"/>
      <c r="BXR59" s="300"/>
      <c r="BXS59" s="300"/>
      <c r="BXT59" s="300"/>
      <c r="BXU59" s="300"/>
      <c r="CBW59" s="300"/>
      <c r="CBX59" s="300"/>
      <c r="CBY59" s="300"/>
      <c r="CBZ59" s="300"/>
      <c r="CCA59" s="300"/>
      <c r="CCB59" s="300"/>
      <c r="CGD59" s="300"/>
      <c r="CGE59" s="300"/>
      <c r="CGF59" s="300"/>
      <c r="CGG59" s="300"/>
      <c r="CGH59" s="300"/>
      <c r="CGI59" s="300"/>
      <c r="CKK59" s="300"/>
      <c r="CKL59" s="300"/>
      <c r="CKM59" s="300"/>
      <c r="CKN59" s="300"/>
      <c r="CKO59" s="300"/>
      <c r="CKP59" s="300"/>
      <c r="COR59" s="300"/>
      <c r="COS59" s="300"/>
      <c r="COT59" s="300"/>
      <c r="COU59" s="300"/>
      <c r="COV59" s="300"/>
      <c r="COW59" s="300"/>
      <c r="CSY59" s="300"/>
      <c r="CSZ59" s="300"/>
      <c r="CTA59" s="300"/>
      <c r="CTB59" s="300"/>
      <c r="CTC59" s="300"/>
      <c r="CTD59" s="300"/>
      <c r="CXF59" s="300"/>
      <c r="CXG59" s="300"/>
      <c r="CXH59" s="300"/>
      <c r="CXI59" s="300"/>
      <c r="CXJ59" s="300"/>
      <c r="CXK59" s="300"/>
      <c r="DBM59" s="300"/>
      <c r="DBN59" s="300"/>
      <c r="DBO59" s="300"/>
      <c r="DBP59" s="300"/>
      <c r="DBQ59" s="300"/>
      <c r="DBR59" s="300"/>
      <c r="DFT59" s="300"/>
      <c r="DFU59" s="300"/>
      <c r="DFV59" s="300"/>
      <c r="DFW59" s="300"/>
      <c r="DFX59" s="300"/>
      <c r="DFY59" s="300"/>
      <c r="DKA59" s="300"/>
      <c r="DKB59" s="300"/>
      <c r="DKC59" s="300"/>
      <c r="DKD59" s="300"/>
      <c r="DKE59" s="300"/>
      <c r="DKF59" s="300"/>
      <c r="DOH59" s="300"/>
      <c r="DOI59" s="300"/>
      <c r="DOJ59" s="300"/>
      <c r="DOK59" s="300"/>
      <c r="DOL59" s="300"/>
      <c r="DOM59" s="300"/>
      <c r="DSO59" s="300"/>
      <c r="DSP59" s="300"/>
      <c r="DSQ59" s="300"/>
      <c r="DSR59" s="300"/>
      <c r="DSS59" s="300"/>
      <c r="DST59" s="300"/>
      <c r="DWV59" s="300"/>
      <c r="DWW59" s="300"/>
      <c r="DWX59" s="300"/>
      <c r="DWY59" s="300"/>
      <c r="DWZ59" s="300"/>
      <c r="DXA59" s="300"/>
      <c r="EBC59" s="300"/>
      <c r="EBD59" s="300"/>
      <c r="EBE59" s="300"/>
      <c r="EBF59" s="300"/>
      <c r="EBG59" s="300"/>
      <c r="EBH59" s="300"/>
      <c r="EFJ59" s="300"/>
      <c r="EFK59" s="300"/>
      <c r="EFL59" s="300"/>
      <c r="EFM59" s="300"/>
      <c r="EFN59" s="300"/>
      <c r="EFO59" s="300"/>
      <c r="EJQ59" s="300"/>
      <c r="EJR59" s="300"/>
      <c r="EJS59" s="300"/>
      <c r="EJT59" s="300"/>
      <c r="EJU59" s="300"/>
      <c r="EJV59" s="300"/>
      <c r="ENX59" s="300"/>
      <c r="ENY59" s="300"/>
      <c r="ENZ59" s="300"/>
      <c r="EOA59" s="300"/>
      <c r="EOB59" s="300"/>
      <c r="EOC59" s="300"/>
      <c r="ESE59" s="300"/>
      <c r="ESF59" s="300"/>
      <c r="ESG59" s="300"/>
      <c r="ESH59" s="300"/>
      <c r="ESI59" s="300"/>
      <c r="ESJ59" s="300"/>
      <c r="EWL59" s="300"/>
      <c r="EWM59" s="300"/>
      <c r="EWN59" s="300"/>
      <c r="EWO59" s="300"/>
      <c r="EWP59" s="300"/>
      <c r="EWQ59" s="300"/>
      <c r="FAS59" s="300"/>
      <c r="FAT59" s="300"/>
      <c r="FAU59" s="300"/>
      <c r="FAV59" s="300"/>
      <c r="FAW59" s="300"/>
      <c r="FAX59" s="300"/>
      <c r="FEZ59" s="300"/>
      <c r="FFA59" s="300"/>
      <c r="FFB59" s="300"/>
      <c r="FFC59" s="300"/>
      <c r="FFD59" s="300"/>
      <c r="FFE59" s="300"/>
      <c r="FJG59" s="300"/>
      <c r="FJH59" s="300"/>
      <c r="FJI59" s="300"/>
      <c r="FJJ59" s="300"/>
      <c r="FJK59" s="300"/>
      <c r="FJL59" s="300"/>
      <c r="FNN59" s="300"/>
      <c r="FNO59" s="300"/>
      <c r="FNP59" s="300"/>
      <c r="FNQ59" s="300"/>
      <c r="FNR59" s="300"/>
      <c r="FNS59" s="300"/>
      <c r="FRU59" s="300"/>
      <c r="FRV59" s="300"/>
      <c r="FRW59" s="300"/>
      <c r="FRX59" s="300"/>
      <c r="FRY59" s="300"/>
      <c r="FRZ59" s="300"/>
      <c r="FWB59" s="300"/>
      <c r="FWC59" s="300"/>
      <c r="FWD59" s="300"/>
      <c r="FWE59" s="300"/>
      <c r="FWF59" s="300"/>
      <c r="FWG59" s="300"/>
      <c r="GAI59" s="300"/>
      <c r="GAJ59" s="300"/>
      <c r="GAK59" s="300"/>
      <c r="GAL59" s="300"/>
      <c r="GAM59" s="300"/>
      <c r="GAN59" s="300"/>
      <c r="GEP59" s="300"/>
      <c r="GEQ59" s="300"/>
      <c r="GER59" s="300"/>
      <c r="GES59" s="300"/>
      <c r="GET59" s="300"/>
      <c r="GEU59" s="300"/>
      <c r="GIW59" s="300"/>
      <c r="GIX59" s="300"/>
      <c r="GIY59" s="300"/>
      <c r="GIZ59" s="300"/>
      <c r="GJA59" s="300"/>
      <c r="GJB59" s="300"/>
      <c r="GND59" s="300"/>
      <c r="GNE59" s="300"/>
      <c r="GNF59" s="300"/>
      <c r="GNG59" s="300"/>
      <c r="GNH59" s="300"/>
      <c r="GNI59" s="300"/>
      <c r="GRK59" s="300"/>
      <c r="GRL59" s="300"/>
      <c r="GRM59" s="300"/>
      <c r="GRN59" s="300"/>
      <c r="GRO59" s="300"/>
      <c r="GRP59" s="300"/>
      <c r="GVR59" s="300"/>
      <c r="GVS59" s="300"/>
      <c r="GVT59" s="300"/>
      <c r="GVU59" s="300"/>
      <c r="GVV59" s="300"/>
      <c r="GVW59" s="300"/>
      <c r="GZY59" s="300"/>
      <c r="GZZ59" s="300"/>
      <c r="HAA59" s="300"/>
      <c r="HAB59" s="300"/>
      <c r="HAC59" s="300"/>
      <c r="HAD59" s="300"/>
      <c r="HEF59" s="300"/>
      <c r="HEG59" s="300"/>
      <c r="HEH59" s="300"/>
      <c r="HEI59" s="300"/>
      <c r="HEJ59" s="300"/>
      <c r="HEK59" s="300"/>
      <c r="HIM59" s="300"/>
      <c r="HIN59" s="300"/>
      <c r="HIO59" s="300"/>
      <c r="HIP59" s="300"/>
      <c r="HIQ59" s="300"/>
      <c r="HIR59" s="300"/>
      <c r="HMT59" s="300"/>
      <c r="HMU59" s="300"/>
      <c r="HMV59" s="300"/>
      <c r="HMW59" s="300"/>
      <c r="HMX59" s="300"/>
      <c r="HMY59" s="300"/>
      <c r="HRA59" s="300"/>
      <c r="HRB59" s="300"/>
      <c r="HRC59" s="300"/>
      <c r="HRD59" s="300"/>
      <c r="HRE59" s="300"/>
      <c r="HRF59" s="300"/>
      <c r="HVH59" s="300"/>
      <c r="HVI59" s="300"/>
      <c r="HVJ59" s="300"/>
      <c r="HVK59" s="300"/>
      <c r="HVL59" s="300"/>
      <c r="HVM59" s="300"/>
      <c r="HZO59" s="300"/>
      <c r="HZP59" s="300"/>
      <c r="HZQ59" s="300"/>
      <c r="HZR59" s="300"/>
      <c r="HZS59" s="300"/>
      <c r="HZT59" s="300"/>
      <c r="IDV59" s="300"/>
      <c r="IDW59" s="300"/>
      <c r="IDX59" s="300"/>
      <c r="IDY59" s="300"/>
      <c r="IDZ59" s="300"/>
      <c r="IEA59" s="300"/>
      <c r="IIC59" s="300"/>
      <c r="IID59" s="300"/>
      <c r="IIE59" s="300"/>
      <c r="IIF59" s="300"/>
      <c r="IIG59" s="300"/>
      <c r="IIH59" s="300"/>
      <c r="IMJ59" s="300"/>
      <c r="IMK59" s="300"/>
      <c r="IML59" s="300"/>
      <c r="IMM59" s="300"/>
      <c r="IMN59" s="300"/>
      <c r="IMO59" s="300"/>
      <c r="IQQ59" s="300"/>
      <c r="IQR59" s="300"/>
      <c r="IQS59" s="300"/>
      <c r="IQT59" s="300"/>
      <c r="IQU59" s="300"/>
      <c r="IQV59" s="300"/>
      <c r="IUX59" s="300"/>
      <c r="IUY59" s="300"/>
      <c r="IUZ59" s="300"/>
      <c r="IVA59" s="300"/>
      <c r="IVB59" s="300"/>
      <c r="IVC59" s="300"/>
      <c r="IZE59" s="300"/>
      <c r="IZF59" s="300"/>
      <c r="IZG59" s="300"/>
      <c r="IZH59" s="300"/>
      <c r="IZI59" s="300"/>
      <c r="IZJ59" s="300"/>
      <c r="JDL59" s="300"/>
      <c r="JDM59" s="300"/>
      <c r="JDN59" s="300"/>
      <c r="JDO59" s="300"/>
      <c r="JDP59" s="300"/>
      <c r="JDQ59" s="300"/>
      <c r="JHS59" s="300"/>
      <c r="JHT59" s="300"/>
      <c r="JHU59" s="300"/>
      <c r="JHV59" s="300"/>
      <c r="JHW59" s="300"/>
      <c r="JHX59" s="300"/>
      <c r="JLZ59" s="300"/>
      <c r="JMA59" s="300"/>
      <c r="JMB59" s="300"/>
      <c r="JMC59" s="300"/>
      <c r="JMD59" s="300"/>
      <c r="JME59" s="300"/>
      <c r="JQG59" s="300"/>
      <c r="JQH59" s="300"/>
      <c r="JQI59" s="300"/>
      <c r="JQJ59" s="300"/>
      <c r="JQK59" s="300"/>
      <c r="JQL59" s="300"/>
      <c r="JUN59" s="300"/>
      <c r="JUO59" s="300"/>
      <c r="JUP59" s="300"/>
      <c r="JUQ59" s="300"/>
      <c r="JUR59" s="300"/>
      <c r="JUS59" s="300"/>
      <c r="JYU59" s="300"/>
      <c r="JYV59" s="300"/>
      <c r="JYW59" s="300"/>
      <c r="JYX59" s="300"/>
      <c r="JYY59" s="300"/>
      <c r="JYZ59" s="300"/>
      <c r="KDB59" s="300"/>
      <c r="KDC59" s="300"/>
      <c r="KDD59" s="300"/>
      <c r="KDE59" s="300"/>
      <c r="KDF59" s="300"/>
      <c r="KDG59" s="300"/>
      <c r="KHI59" s="300"/>
      <c r="KHJ59" s="300"/>
      <c r="KHK59" s="300"/>
      <c r="KHL59" s="300"/>
      <c r="KHM59" s="300"/>
      <c r="KHN59" s="300"/>
      <c r="KLP59" s="300"/>
      <c r="KLQ59" s="300"/>
      <c r="KLR59" s="300"/>
      <c r="KLS59" s="300"/>
      <c r="KLT59" s="300"/>
      <c r="KLU59" s="300"/>
      <c r="KPW59" s="300"/>
      <c r="KPX59" s="300"/>
      <c r="KPY59" s="300"/>
      <c r="KPZ59" s="300"/>
      <c r="KQA59" s="300"/>
      <c r="KQB59" s="300"/>
      <c r="KUD59" s="300"/>
      <c r="KUE59" s="300"/>
      <c r="KUF59" s="300"/>
      <c r="KUG59" s="300"/>
      <c r="KUH59" s="300"/>
      <c r="KUI59" s="300"/>
      <c r="KYK59" s="300"/>
      <c r="KYL59" s="300"/>
      <c r="KYM59" s="300"/>
      <c r="KYN59" s="300"/>
      <c r="KYO59" s="300"/>
      <c r="KYP59" s="300"/>
      <c r="LCR59" s="300"/>
      <c r="LCS59" s="300"/>
      <c r="LCT59" s="300"/>
      <c r="LCU59" s="300"/>
      <c r="LCV59" s="300"/>
      <c r="LCW59" s="300"/>
      <c r="LGY59" s="300"/>
      <c r="LGZ59" s="300"/>
      <c r="LHA59" s="300"/>
      <c r="LHB59" s="300"/>
      <c r="LHC59" s="300"/>
      <c r="LHD59" s="300"/>
      <c r="LLF59" s="300"/>
      <c r="LLG59" s="300"/>
      <c r="LLH59" s="300"/>
      <c r="LLI59" s="300"/>
      <c r="LLJ59" s="300"/>
      <c r="LLK59" s="300"/>
      <c r="LPM59" s="300"/>
      <c r="LPN59" s="300"/>
      <c r="LPO59" s="300"/>
      <c r="LPP59" s="300"/>
      <c r="LPQ59" s="300"/>
      <c r="LPR59" s="300"/>
      <c r="LTT59" s="300"/>
      <c r="LTU59" s="300"/>
      <c r="LTV59" s="300"/>
      <c r="LTW59" s="300"/>
      <c r="LTX59" s="300"/>
      <c r="LTY59" s="300"/>
      <c r="LYA59" s="300"/>
      <c r="LYB59" s="300"/>
      <c r="LYC59" s="300"/>
      <c r="LYD59" s="300"/>
      <c r="LYE59" s="300"/>
      <c r="LYF59" s="300"/>
      <c r="MCH59" s="300"/>
      <c r="MCI59" s="300"/>
      <c r="MCJ59" s="300"/>
      <c r="MCK59" s="300"/>
      <c r="MCL59" s="300"/>
      <c r="MCM59" s="300"/>
      <c r="MGO59" s="300"/>
      <c r="MGP59" s="300"/>
      <c r="MGQ59" s="300"/>
      <c r="MGR59" s="300"/>
      <c r="MGS59" s="300"/>
      <c r="MGT59" s="300"/>
      <c r="MKV59" s="300"/>
      <c r="MKW59" s="300"/>
      <c r="MKX59" s="300"/>
      <c r="MKY59" s="300"/>
      <c r="MKZ59" s="300"/>
      <c r="MLA59" s="300"/>
      <c r="MPC59" s="300"/>
      <c r="MPD59" s="300"/>
      <c r="MPE59" s="300"/>
      <c r="MPF59" s="300"/>
      <c r="MPG59" s="300"/>
      <c r="MPH59" s="300"/>
      <c r="MTJ59" s="300"/>
      <c r="MTK59" s="300"/>
      <c r="MTL59" s="300"/>
      <c r="MTM59" s="300"/>
      <c r="MTN59" s="300"/>
      <c r="MTO59" s="300"/>
      <c r="MXQ59" s="300"/>
      <c r="MXR59" s="300"/>
      <c r="MXS59" s="300"/>
      <c r="MXT59" s="300"/>
      <c r="MXU59" s="300"/>
      <c r="MXV59" s="300"/>
      <c r="NBX59" s="300"/>
      <c r="NBY59" s="300"/>
      <c r="NBZ59" s="300"/>
      <c r="NCA59" s="300"/>
      <c r="NCB59" s="300"/>
      <c r="NCC59" s="300"/>
      <c r="NGE59" s="300"/>
      <c r="NGF59" s="300"/>
      <c r="NGG59" s="300"/>
      <c r="NGH59" s="300"/>
      <c r="NGI59" s="300"/>
      <c r="NGJ59" s="300"/>
      <c r="NKL59" s="300"/>
      <c r="NKM59" s="300"/>
      <c r="NKN59" s="300"/>
      <c r="NKO59" s="300"/>
      <c r="NKP59" s="300"/>
      <c r="NKQ59" s="300"/>
      <c r="NOS59" s="300"/>
      <c r="NOT59" s="300"/>
      <c r="NOU59" s="300"/>
      <c r="NOV59" s="300"/>
      <c r="NOW59" s="300"/>
      <c r="NOX59" s="300"/>
      <c r="NSZ59" s="300"/>
      <c r="NTA59" s="300"/>
      <c r="NTB59" s="300"/>
      <c r="NTC59" s="300"/>
      <c r="NTD59" s="300"/>
      <c r="NTE59" s="300"/>
      <c r="NXG59" s="300"/>
      <c r="NXH59" s="300"/>
      <c r="NXI59" s="300"/>
      <c r="NXJ59" s="300"/>
      <c r="NXK59" s="300"/>
      <c r="NXL59" s="300"/>
      <c r="OBN59" s="300"/>
      <c r="OBO59" s="300"/>
      <c r="OBP59" s="300"/>
      <c r="OBQ59" s="300"/>
      <c r="OBR59" s="300"/>
      <c r="OBS59" s="300"/>
      <c r="OFU59" s="300"/>
      <c r="OFV59" s="300"/>
      <c r="OFW59" s="300"/>
      <c r="OFX59" s="300"/>
      <c r="OFY59" s="300"/>
      <c r="OFZ59" s="300"/>
      <c r="OKB59" s="300"/>
      <c r="OKC59" s="300"/>
      <c r="OKD59" s="300"/>
      <c r="OKE59" s="300"/>
      <c r="OKF59" s="300"/>
      <c r="OKG59" s="300"/>
      <c r="OOI59" s="300"/>
      <c r="OOJ59" s="300"/>
      <c r="OOK59" s="300"/>
      <c r="OOL59" s="300"/>
      <c r="OOM59" s="300"/>
      <c r="OON59" s="300"/>
      <c r="OSP59" s="300"/>
      <c r="OSQ59" s="300"/>
      <c r="OSR59" s="300"/>
      <c r="OSS59" s="300"/>
      <c r="OST59" s="300"/>
      <c r="OSU59" s="300"/>
      <c r="OWW59" s="300"/>
      <c r="OWX59" s="300"/>
      <c r="OWY59" s="300"/>
      <c r="OWZ59" s="300"/>
      <c r="OXA59" s="300"/>
      <c r="OXB59" s="300"/>
      <c r="PBD59" s="300"/>
      <c r="PBE59" s="300"/>
      <c r="PBF59" s="300"/>
      <c r="PBG59" s="300"/>
      <c r="PBH59" s="300"/>
      <c r="PBI59" s="300"/>
      <c r="PFK59" s="300"/>
      <c r="PFL59" s="300"/>
      <c r="PFM59" s="300"/>
      <c r="PFN59" s="300"/>
      <c r="PFO59" s="300"/>
      <c r="PFP59" s="300"/>
      <c r="PJR59" s="300"/>
      <c r="PJS59" s="300"/>
      <c r="PJT59" s="300"/>
      <c r="PJU59" s="300"/>
      <c r="PJV59" s="300"/>
      <c r="PJW59" s="300"/>
      <c r="PNY59" s="300"/>
      <c r="PNZ59" s="300"/>
      <c r="POA59" s="300"/>
      <c r="POB59" s="300"/>
      <c r="POC59" s="300"/>
      <c r="POD59" s="300"/>
      <c r="PSF59" s="300"/>
      <c r="PSG59" s="300"/>
      <c r="PSH59" s="300"/>
      <c r="PSI59" s="300"/>
      <c r="PSJ59" s="300"/>
      <c r="PSK59" s="300"/>
    </row>
    <row r="60" spans="1:998 1104:1997 2103:2996 3102:3995 4101:5105 5211:6104 6210:7103 7209:8102 8208:9212 9318:10211 10317:11210 11316:11321" x14ac:dyDescent="0.25">
      <c r="DA60" s="300" t="str">
        <f>Matches!F65</f>
        <v>Tunisia</v>
      </c>
      <c r="DB60" s="300">
        <f>IF(DA2&lt;&gt;"",IF(AND(Matches!H65&lt;&gt;"",Matches!I65&lt;&gt;""),Matches!H65,0),"")</f>
        <v>0</v>
      </c>
      <c r="DC60" s="300">
        <f>IF(DA2&lt;&gt;"",IF(AND(Matches!H65&lt;&gt;"",Matches!I65&lt;&gt;""),Matches!I65,0),"")</f>
        <v>0</v>
      </c>
      <c r="DD60" s="300" t="str">
        <f>Matches!K65</f>
        <v>Netherlands</v>
      </c>
      <c r="DE60" s="300" t="str">
        <f>IF(AND(Matches!H65&lt;&gt;"",Matches!I65&lt;&gt;""),IF(DB60&gt;DC60,"W",IF(DB60=DC60,"D","L")),"")</f>
        <v/>
      </c>
      <c r="DF60" s="300" t="str">
        <f t="shared" si="0"/>
        <v/>
      </c>
      <c r="HH60" s="300"/>
      <c r="HI60" s="300"/>
      <c r="HJ60" s="300"/>
      <c r="HK60" s="300"/>
      <c r="HL60" s="300"/>
      <c r="HM60" s="300"/>
      <c r="LO60" s="300"/>
      <c r="LP60" s="300"/>
      <c r="LQ60" s="300"/>
      <c r="LR60" s="300"/>
      <c r="LS60" s="300"/>
      <c r="LT60" s="300"/>
      <c r="PV60" s="300"/>
      <c r="PW60" s="300"/>
      <c r="PX60" s="300"/>
      <c r="PY60" s="300"/>
      <c r="PZ60" s="300"/>
      <c r="QA60" s="300"/>
      <c r="UC60" s="300"/>
      <c r="UD60" s="300"/>
      <c r="UE60" s="300"/>
      <c r="UF60" s="300"/>
      <c r="UG60" s="300"/>
      <c r="UH60" s="300"/>
      <c r="YJ60" s="300"/>
      <c r="YK60" s="300"/>
      <c r="YL60" s="300"/>
      <c r="YM60" s="300"/>
      <c r="YN60" s="300"/>
      <c r="YO60" s="300"/>
      <c r="ACQ60" s="300"/>
      <c r="ACR60" s="300"/>
      <c r="ACS60" s="300"/>
      <c r="ACT60" s="300"/>
      <c r="ACU60" s="300"/>
      <c r="ACV60" s="300"/>
      <c r="AGX60" s="300"/>
      <c r="AGY60" s="300"/>
      <c r="AGZ60" s="300"/>
      <c r="AHA60" s="300"/>
      <c r="AHB60" s="300"/>
      <c r="AHC60" s="300"/>
      <c r="ALE60" s="300"/>
      <c r="ALF60" s="300"/>
      <c r="ALG60" s="300"/>
      <c r="ALH60" s="300"/>
      <c r="ALI60" s="300"/>
      <c r="ALJ60" s="300"/>
      <c r="APL60" s="300"/>
      <c r="APM60" s="300"/>
      <c r="APN60" s="300"/>
      <c r="APO60" s="300"/>
      <c r="APP60" s="300"/>
      <c r="APQ60" s="300"/>
      <c r="ATS60" s="300"/>
      <c r="ATT60" s="300"/>
      <c r="ATU60" s="300"/>
      <c r="ATV60" s="300"/>
      <c r="ATW60" s="300"/>
      <c r="ATX60" s="300"/>
      <c r="AXZ60" s="300"/>
      <c r="AYA60" s="300"/>
      <c r="AYB60" s="300"/>
      <c r="AYC60" s="300"/>
      <c r="AYD60" s="300"/>
      <c r="AYE60" s="300"/>
      <c r="BCG60" s="300"/>
      <c r="BCH60" s="300"/>
      <c r="BCI60" s="300"/>
      <c r="BCJ60" s="300"/>
      <c r="BCK60" s="300"/>
      <c r="BCL60" s="300"/>
      <c r="BGN60" s="300"/>
      <c r="BGO60" s="300"/>
      <c r="BGP60" s="300"/>
      <c r="BGQ60" s="300"/>
      <c r="BGR60" s="300"/>
      <c r="BGS60" s="300"/>
      <c r="BKU60" s="300"/>
      <c r="BKV60" s="300"/>
      <c r="BKW60" s="300"/>
      <c r="BKX60" s="300"/>
      <c r="BKY60" s="300"/>
      <c r="BKZ60" s="300"/>
      <c r="BPB60" s="300"/>
      <c r="BPC60" s="300"/>
      <c r="BPD60" s="300"/>
      <c r="BPE60" s="300"/>
      <c r="BPF60" s="300"/>
      <c r="BPG60" s="300"/>
      <c r="BTI60" s="300"/>
      <c r="BTJ60" s="300"/>
      <c r="BTK60" s="300"/>
      <c r="BTL60" s="300"/>
      <c r="BTM60" s="300"/>
      <c r="BTN60" s="300"/>
      <c r="BXP60" s="300"/>
      <c r="BXQ60" s="300"/>
      <c r="BXR60" s="300"/>
      <c r="BXS60" s="300"/>
      <c r="BXT60" s="300"/>
      <c r="BXU60" s="300"/>
      <c r="CBW60" s="300"/>
      <c r="CBX60" s="300"/>
      <c r="CBY60" s="300"/>
      <c r="CBZ60" s="300"/>
      <c r="CCA60" s="300"/>
      <c r="CCB60" s="300"/>
      <c r="CGD60" s="300"/>
      <c r="CGE60" s="300"/>
      <c r="CGF60" s="300"/>
      <c r="CGG60" s="300"/>
      <c r="CGH60" s="300"/>
      <c r="CGI60" s="300"/>
      <c r="CKK60" s="300"/>
      <c r="CKL60" s="300"/>
      <c r="CKM60" s="300"/>
      <c r="CKN60" s="300"/>
      <c r="CKO60" s="300"/>
      <c r="CKP60" s="300"/>
      <c r="COR60" s="300"/>
      <c r="COS60" s="300"/>
      <c r="COT60" s="300"/>
      <c r="COU60" s="300"/>
      <c r="COV60" s="300"/>
      <c r="COW60" s="300"/>
      <c r="CSY60" s="300"/>
      <c r="CSZ60" s="300"/>
      <c r="CTA60" s="300"/>
      <c r="CTB60" s="300"/>
      <c r="CTC60" s="300"/>
      <c r="CTD60" s="300"/>
      <c r="CXF60" s="300"/>
      <c r="CXG60" s="300"/>
      <c r="CXH60" s="300"/>
      <c r="CXI60" s="300"/>
      <c r="CXJ60" s="300"/>
      <c r="CXK60" s="300"/>
      <c r="DBM60" s="300"/>
      <c r="DBN60" s="300"/>
      <c r="DBO60" s="300"/>
      <c r="DBP60" s="300"/>
      <c r="DBQ60" s="300"/>
      <c r="DBR60" s="300"/>
      <c r="DFT60" s="300"/>
      <c r="DFU60" s="300"/>
      <c r="DFV60" s="300"/>
      <c r="DFW60" s="300"/>
      <c r="DFX60" s="300"/>
      <c r="DFY60" s="300"/>
      <c r="DKA60" s="300"/>
      <c r="DKB60" s="300"/>
      <c r="DKC60" s="300"/>
      <c r="DKD60" s="300"/>
      <c r="DKE60" s="300"/>
      <c r="DKF60" s="300"/>
      <c r="DOH60" s="300"/>
      <c r="DOI60" s="300"/>
      <c r="DOJ60" s="300"/>
      <c r="DOK60" s="300"/>
      <c r="DOL60" s="300"/>
      <c r="DOM60" s="300"/>
      <c r="DSO60" s="300"/>
      <c r="DSP60" s="300"/>
      <c r="DSQ60" s="300"/>
      <c r="DSR60" s="300"/>
      <c r="DSS60" s="300"/>
      <c r="DST60" s="300"/>
      <c r="DWV60" s="300"/>
      <c r="DWW60" s="300"/>
      <c r="DWX60" s="300"/>
      <c r="DWY60" s="300"/>
      <c r="DWZ60" s="300"/>
      <c r="DXA60" s="300"/>
      <c r="EBC60" s="300"/>
      <c r="EBD60" s="300"/>
      <c r="EBE60" s="300"/>
      <c r="EBF60" s="300"/>
      <c r="EBG60" s="300"/>
      <c r="EBH60" s="300"/>
      <c r="EFJ60" s="300"/>
      <c r="EFK60" s="300"/>
      <c r="EFL60" s="300"/>
      <c r="EFM60" s="300"/>
      <c r="EFN60" s="300"/>
      <c r="EFO60" s="300"/>
      <c r="EJQ60" s="300"/>
      <c r="EJR60" s="300"/>
      <c r="EJS60" s="300"/>
      <c r="EJT60" s="300"/>
      <c r="EJU60" s="300"/>
      <c r="EJV60" s="300"/>
      <c r="ENX60" s="300"/>
      <c r="ENY60" s="300"/>
      <c r="ENZ60" s="300"/>
      <c r="EOA60" s="300"/>
      <c r="EOB60" s="300"/>
      <c r="EOC60" s="300"/>
      <c r="ESE60" s="300"/>
      <c r="ESF60" s="300"/>
      <c r="ESG60" s="300"/>
      <c r="ESH60" s="300"/>
      <c r="ESI60" s="300"/>
      <c r="ESJ60" s="300"/>
      <c r="EWL60" s="300"/>
      <c r="EWM60" s="300"/>
      <c r="EWN60" s="300"/>
      <c r="EWO60" s="300"/>
      <c r="EWP60" s="300"/>
      <c r="EWQ60" s="300"/>
      <c r="FAS60" s="300"/>
      <c r="FAT60" s="300"/>
      <c r="FAU60" s="300"/>
      <c r="FAV60" s="300"/>
      <c r="FAW60" s="300"/>
      <c r="FAX60" s="300"/>
      <c r="FEZ60" s="300"/>
      <c r="FFA60" s="300"/>
      <c r="FFB60" s="300"/>
      <c r="FFC60" s="300"/>
      <c r="FFD60" s="300"/>
      <c r="FFE60" s="300"/>
      <c r="FJG60" s="300"/>
      <c r="FJH60" s="300"/>
      <c r="FJI60" s="300"/>
      <c r="FJJ60" s="300"/>
      <c r="FJK60" s="300"/>
      <c r="FJL60" s="300"/>
      <c r="FNN60" s="300"/>
      <c r="FNO60" s="300"/>
      <c r="FNP60" s="300"/>
      <c r="FNQ60" s="300"/>
      <c r="FNR60" s="300"/>
      <c r="FNS60" s="300"/>
      <c r="FRU60" s="300"/>
      <c r="FRV60" s="300"/>
      <c r="FRW60" s="300"/>
      <c r="FRX60" s="300"/>
      <c r="FRY60" s="300"/>
      <c r="FRZ60" s="300"/>
      <c r="FWB60" s="300"/>
      <c r="FWC60" s="300"/>
      <c r="FWD60" s="300"/>
      <c r="FWE60" s="300"/>
      <c r="FWF60" s="300"/>
      <c r="FWG60" s="300"/>
      <c r="GAI60" s="300"/>
      <c r="GAJ60" s="300"/>
      <c r="GAK60" s="300"/>
      <c r="GAL60" s="300"/>
      <c r="GAM60" s="300"/>
      <c r="GAN60" s="300"/>
      <c r="GEP60" s="300"/>
      <c r="GEQ60" s="300"/>
      <c r="GER60" s="300"/>
      <c r="GES60" s="300"/>
      <c r="GET60" s="300"/>
      <c r="GEU60" s="300"/>
      <c r="GIW60" s="300"/>
      <c r="GIX60" s="300"/>
      <c r="GIY60" s="300"/>
      <c r="GIZ60" s="300"/>
      <c r="GJA60" s="300"/>
      <c r="GJB60" s="300"/>
      <c r="GND60" s="300"/>
      <c r="GNE60" s="300"/>
      <c r="GNF60" s="300"/>
      <c r="GNG60" s="300"/>
      <c r="GNH60" s="300"/>
      <c r="GNI60" s="300"/>
      <c r="GRK60" s="300"/>
      <c r="GRL60" s="300"/>
      <c r="GRM60" s="300"/>
      <c r="GRN60" s="300"/>
      <c r="GRO60" s="300"/>
      <c r="GRP60" s="300"/>
      <c r="GVR60" s="300"/>
      <c r="GVS60" s="300"/>
      <c r="GVT60" s="300"/>
      <c r="GVU60" s="300"/>
      <c r="GVV60" s="300"/>
      <c r="GVW60" s="300"/>
      <c r="GZY60" s="300"/>
      <c r="GZZ60" s="300"/>
      <c r="HAA60" s="300"/>
      <c r="HAB60" s="300"/>
      <c r="HAC60" s="300"/>
      <c r="HAD60" s="300"/>
      <c r="HEF60" s="300"/>
      <c r="HEG60" s="300"/>
      <c r="HEH60" s="300"/>
      <c r="HEI60" s="300"/>
      <c r="HEJ60" s="300"/>
      <c r="HEK60" s="300"/>
      <c r="HIM60" s="300"/>
      <c r="HIN60" s="300"/>
      <c r="HIO60" s="300"/>
      <c r="HIP60" s="300"/>
      <c r="HIQ60" s="300"/>
      <c r="HIR60" s="300"/>
      <c r="HMT60" s="300"/>
      <c r="HMU60" s="300"/>
      <c r="HMV60" s="300"/>
      <c r="HMW60" s="300"/>
      <c r="HMX60" s="300"/>
      <c r="HMY60" s="300"/>
      <c r="HRA60" s="300"/>
      <c r="HRB60" s="300"/>
      <c r="HRC60" s="300"/>
      <c r="HRD60" s="300"/>
      <c r="HRE60" s="300"/>
      <c r="HRF60" s="300"/>
      <c r="HVH60" s="300"/>
      <c r="HVI60" s="300"/>
      <c r="HVJ60" s="300"/>
      <c r="HVK60" s="300"/>
      <c r="HVL60" s="300"/>
      <c r="HVM60" s="300"/>
      <c r="HZO60" s="300"/>
      <c r="HZP60" s="300"/>
      <c r="HZQ60" s="300"/>
      <c r="HZR60" s="300"/>
      <c r="HZS60" s="300"/>
      <c r="HZT60" s="300"/>
      <c r="IDV60" s="300"/>
      <c r="IDW60" s="300"/>
      <c r="IDX60" s="300"/>
      <c r="IDY60" s="300"/>
      <c r="IDZ60" s="300"/>
      <c r="IEA60" s="300"/>
      <c r="IIC60" s="300"/>
      <c r="IID60" s="300"/>
      <c r="IIE60" s="300"/>
      <c r="IIF60" s="300"/>
      <c r="IIG60" s="300"/>
      <c r="IIH60" s="300"/>
      <c r="IMJ60" s="300"/>
      <c r="IMK60" s="300"/>
      <c r="IML60" s="300"/>
      <c r="IMM60" s="300"/>
      <c r="IMN60" s="300"/>
      <c r="IMO60" s="300"/>
      <c r="IQQ60" s="300"/>
      <c r="IQR60" s="300"/>
      <c r="IQS60" s="300"/>
      <c r="IQT60" s="300"/>
      <c r="IQU60" s="300"/>
      <c r="IQV60" s="300"/>
      <c r="IUX60" s="300"/>
      <c r="IUY60" s="300"/>
      <c r="IUZ60" s="300"/>
      <c r="IVA60" s="300"/>
      <c r="IVB60" s="300"/>
      <c r="IVC60" s="300"/>
      <c r="IZE60" s="300"/>
      <c r="IZF60" s="300"/>
      <c r="IZG60" s="300"/>
      <c r="IZH60" s="300"/>
      <c r="IZI60" s="300"/>
      <c r="IZJ60" s="300"/>
      <c r="JDL60" s="300"/>
      <c r="JDM60" s="300"/>
      <c r="JDN60" s="300"/>
      <c r="JDO60" s="300"/>
      <c r="JDP60" s="300"/>
      <c r="JDQ60" s="300"/>
      <c r="JHS60" s="300"/>
      <c r="JHT60" s="300"/>
      <c r="JHU60" s="300"/>
      <c r="JHV60" s="300"/>
      <c r="JHW60" s="300"/>
      <c r="JHX60" s="300"/>
      <c r="JLZ60" s="300"/>
      <c r="JMA60" s="300"/>
      <c r="JMB60" s="300"/>
      <c r="JMC60" s="300"/>
      <c r="JMD60" s="300"/>
      <c r="JME60" s="300"/>
      <c r="JQG60" s="300"/>
      <c r="JQH60" s="300"/>
      <c r="JQI60" s="300"/>
      <c r="JQJ60" s="300"/>
      <c r="JQK60" s="300"/>
      <c r="JQL60" s="300"/>
      <c r="JUN60" s="300"/>
      <c r="JUO60" s="300"/>
      <c r="JUP60" s="300"/>
      <c r="JUQ60" s="300"/>
      <c r="JUR60" s="300"/>
      <c r="JUS60" s="300"/>
      <c r="JYU60" s="300"/>
      <c r="JYV60" s="300"/>
      <c r="JYW60" s="300"/>
      <c r="JYX60" s="300"/>
      <c r="JYY60" s="300"/>
      <c r="JYZ60" s="300"/>
      <c r="KDB60" s="300"/>
      <c r="KDC60" s="300"/>
      <c r="KDD60" s="300"/>
      <c r="KDE60" s="300"/>
      <c r="KDF60" s="300"/>
      <c r="KDG60" s="300"/>
      <c r="KHI60" s="300"/>
      <c r="KHJ60" s="300"/>
      <c r="KHK60" s="300"/>
      <c r="KHL60" s="300"/>
      <c r="KHM60" s="300"/>
      <c r="KHN60" s="300"/>
      <c r="KLP60" s="300"/>
      <c r="KLQ60" s="300"/>
      <c r="KLR60" s="300"/>
      <c r="KLS60" s="300"/>
      <c r="KLT60" s="300"/>
      <c r="KLU60" s="300"/>
      <c r="KPW60" s="300"/>
      <c r="KPX60" s="300"/>
      <c r="KPY60" s="300"/>
      <c r="KPZ60" s="300"/>
      <c r="KQA60" s="300"/>
      <c r="KQB60" s="300"/>
      <c r="KUD60" s="300"/>
      <c r="KUE60" s="300"/>
      <c r="KUF60" s="300"/>
      <c r="KUG60" s="300"/>
      <c r="KUH60" s="300"/>
      <c r="KUI60" s="300"/>
      <c r="KYK60" s="300"/>
      <c r="KYL60" s="300"/>
      <c r="KYM60" s="300"/>
      <c r="KYN60" s="300"/>
      <c r="KYO60" s="300"/>
      <c r="KYP60" s="300"/>
      <c r="LCR60" s="300"/>
      <c r="LCS60" s="300"/>
      <c r="LCT60" s="300"/>
      <c r="LCU60" s="300"/>
      <c r="LCV60" s="300"/>
      <c r="LCW60" s="300"/>
      <c r="LGY60" s="300"/>
      <c r="LGZ60" s="300"/>
      <c r="LHA60" s="300"/>
      <c r="LHB60" s="300"/>
      <c r="LHC60" s="300"/>
      <c r="LHD60" s="300"/>
      <c r="LLF60" s="300"/>
      <c r="LLG60" s="300"/>
      <c r="LLH60" s="300"/>
      <c r="LLI60" s="300"/>
      <c r="LLJ60" s="300"/>
      <c r="LLK60" s="300"/>
      <c r="LPM60" s="300"/>
      <c r="LPN60" s="300"/>
      <c r="LPO60" s="300"/>
      <c r="LPP60" s="300"/>
      <c r="LPQ60" s="300"/>
      <c r="LPR60" s="300"/>
      <c r="LTT60" s="300"/>
      <c r="LTU60" s="300"/>
      <c r="LTV60" s="300"/>
      <c r="LTW60" s="300"/>
      <c r="LTX60" s="300"/>
      <c r="LTY60" s="300"/>
      <c r="LYA60" s="300"/>
      <c r="LYB60" s="300"/>
      <c r="LYC60" s="300"/>
      <c r="LYD60" s="300"/>
      <c r="LYE60" s="300"/>
      <c r="LYF60" s="300"/>
      <c r="MCH60" s="300"/>
      <c r="MCI60" s="300"/>
      <c r="MCJ60" s="300"/>
      <c r="MCK60" s="300"/>
      <c r="MCL60" s="300"/>
      <c r="MCM60" s="300"/>
      <c r="MGO60" s="300"/>
      <c r="MGP60" s="300"/>
      <c r="MGQ60" s="300"/>
      <c r="MGR60" s="300"/>
      <c r="MGS60" s="300"/>
      <c r="MGT60" s="300"/>
      <c r="MKV60" s="300"/>
      <c r="MKW60" s="300"/>
      <c r="MKX60" s="300"/>
      <c r="MKY60" s="300"/>
      <c r="MKZ60" s="300"/>
      <c r="MLA60" s="300"/>
      <c r="MPC60" s="300"/>
      <c r="MPD60" s="300"/>
      <c r="MPE60" s="300"/>
      <c r="MPF60" s="300"/>
      <c r="MPG60" s="300"/>
      <c r="MPH60" s="300"/>
      <c r="MTJ60" s="300"/>
      <c r="MTK60" s="300"/>
      <c r="MTL60" s="300"/>
      <c r="MTM60" s="300"/>
      <c r="MTN60" s="300"/>
      <c r="MTO60" s="300"/>
      <c r="MXQ60" s="300"/>
      <c r="MXR60" s="300"/>
      <c r="MXS60" s="300"/>
      <c r="MXT60" s="300"/>
      <c r="MXU60" s="300"/>
      <c r="MXV60" s="300"/>
      <c r="NBX60" s="300"/>
      <c r="NBY60" s="300"/>
      <c r="NBZ60" s="300"/>
      <c r="NCA60" s="300"/>
      <c r="NCB60" s="300"/>
      <c r="NCC60" s="300"/>
      <c r="NGE60" s="300"/>
      <c r="NGF60" s="300"/>
      <c r="NGG60" s="300"/>
      <c r="NGH60" s="300"/>
      <c r="NGI60" s="300"/>
      <c r="NGJ60" s="300"/>
      <c r="NKL60" s="300"/>
      <c r="NKM60" s="300"/>
      <c r="NKN60" s="300"/>
      <c r="NKO60" s="300"/>
      <c r="NKP60" s="300"/>
      <c r="NKQ60" s="300"/>
      <c r="NOS60" s="300"/>
      <c r="NOT60" s="300"/>
      <c r="NOU60" s="300"/>
      <c r="NOV60" s="300"/>
      <c r="NOW60" s="300"/>
      <c r="NOX60" s="300"/>
      <c r="NSZ60" s="300"/>
      <c r="NTA60" s="300"/>
      <c r="NTB60" s="300"/>
      <c r="NTC60" s="300"/>
      <c r="NTD60" s="300"/>
      <c r="NTE60" s="300"/>
      <c r="NXG60" s="300"/>
      <c r="NXH60" s="300"/>
      <c r="NXI60" s="300"/>
      <c r="NXJ60" s="300"/>
      <c r="NXK60" s="300"/>
      <c r="NXL60" s="300"/>
      <c r="OBN60" s="300"/>
      <c r="OBO60" s="300"/>
      <c r="OBP60" s="300"/>
      <c r="OBQ60" s="300"/>
      <c r="OBR60" s="300"/>
      <c r="OBS60" s="300"/>
      <c r="OFU60" s="300"/>
      <c r="OFV60" s="300"/>
      <c r="OFW60" s="300"/>
      <c r="OFX60" s="300"/>
      <c r="OFY60" s="300"/>
      <c r="OFZ60" s="300"/>
      <c r="OKB60" s="300"/>
      <c r="OKC60" s="300"/>
      <c r="OKD60" s="300"/>
      <c r="OKE60" s="300"/>
      <c r="OKF60" s="300"/>
      <c r="OKG60" s="300"/>
      <c r="OOI60" s="300"/>
      <c r="OOJ60" s="300"/>
      <c r="OOK60" s="300"/>
      <c r="OOL60" s="300"/>
      <c r="OOM60" s="300"/>
      <c r="OON60" s="300"/>
      <c r="OSP60" s="300"/>
      <c r="OSQ60" s="300"/>
      <c r="OSR60" s="300"/>
      <c r="OSS60" s="300"/>
      <c r="OST60" s="300"/>
      <c r="OSU60" s="300"/>
      <c r="OWW60" s="300"/>
      <c r="OWX60" s="300"/>
      <c r="OWY60" s="300"/>
      <c r="OWZ60" s="300"/>
      <c r="OXA60" s="300"/>
      <c r="OXB60" s="300"/>
      <c r="PBD60" s="300"/>
      <c r="PBE60" s="300"/>
      <c r="PBF60" s="300"/>
      <c r="PBG60" s="300"/>
      <c r="PBH60" s="300"/>
      <c r="PBI60" s="300"/>
      <c r="PFK60" s="300"/>
      <c r="PFL60" s="300"/>
      <c r="PFM60" s="300"/>
      <c r="PFN60" s="300"/>
      <c r="PFO60" s="300"/>
      <c r="PFP60" s="300"/>
      <c r="PJR60" s="300"/>
      <c r="PJS60" s="300"/>
      <c r="PJT60" s="300"/>
      <c r="PJU60" s="300"/>
      <c r="PJV60" s="300"/>
      <c r="PJW60" s="300"/>
      <c r="PNY60" s="300"/>
      <c r="PNZ60" s="300"/>
      <c r="POA60" s="300"/>
      <c r="POB60" s="300"/>
      <c r="POC60" s="300"/>
      <c r="POD60" s="300"/>
      <c r="PSF60" s="300"/>
      <c r="PSG60" s="300"/>
      <c r="PSH60" s="300"/>
      <c r="PSI60" s="300"/>
      <c r="PSJ60" s="300"/>
      <c r="PSK60" s="300"/>
    </row>
    <row r="61" spans="1:998 1104:1997 2103:2996 3102:3995 4101:5105 5211:6104 6210:7103 7209:8102 8208:9212 9318:10211 10317:11210 11316:11321" x14ac:dyDescent="0.25">
      <c r="A61" s="302">
        <f>Setup!E42+100</f>
        <v>102</v>
      </c>
      <c r="B61" s="297">
        <f>VLOOKUP(C61,CX61:CY64,2,FALSE)</f>
        <v>1</v>
      </c>
      <c r="C61" s="298" t="str">
        <f>Setup!D42</f>
        <v>Argentina</v>
      </c>
      <c r="D61" s="297">
        <f>SUMPRODUCT((DA3:DA105=C61)*(DE3:DE105="W"))+SUMPRODUCT((DD3:DD105=C61)*(DF3:DF105="W"))</f>
        <v>0</v>
      </c>
      <c r="E61" s="297">
        <f>SUMPRODUCT((DA3:DA105=C61)*(DE3:DE105="D"))+SUMPRODUCT((DD3:DD105=C61)*(DF3:DF105="D"))</f>
        <v>0</v>
      </c>
      <c r="F61" s="297">
        <f>SUMPRODUCT((DA3:DA105=C61)*(DE3:DE105="L"))+SUMPRODUCT((DD3:DD105=C61)*(DF3:DF105="L"))</f>
        <v>0</v>
      </c>
      <c r="G61" s="297">
        <f>SUMIF(DA3:DA123,C61,DB3:DB123)+SUMIF(DD3:DD123,C61,DC3:DC123)</f>
        <v>0</v>
      </c>
      <c r="H61" s="297">
        <f>SUMIF(DD3:DD123,C61,DB3:DB123)+SUMIF(DA3:DA123,C61,DC3:DC123)</f>
        <v>0</v>
      </c>
      <c r="I61" s="297">
        <f t="shared" ref="I61:I64" si="100">G61-H61+1000</f>
        <v>1000</v>
      </c>
      <c r="J61" s="297">
        <f t="shared" ref="J61:J64" si="101">D61*3+E61*1</f>
        <v>0</v>
      </c>
      <c r="K61" s="297">
        <f>IF(Setup!F42&lt;&gt;"",Setup!F42,-A61)</f>
        <v>-102</v>
      </c>
      <c r="L61" s="297">
        <f>IF(COUNTIF(J61:J64,4)&lt;&gt;4,RANK(J61,J61:J64),J140)</f>
        <v>1</v>
      </c>
      <c r="N61" s="297">
        <f>SUMPRODUCT((L61:L64=L61)*(K61:K64&lt;K61))+L61</f>
        <v>4</v>
      </c>
      <c r="O61" s="298" t="str">
        <f>INDEX(C61:C64,MATCH(1,N61:N64,0),0)</f>
        <v>Jordan</v>
      </c>
      <c r="P61" s="297">
        <f>INDEX(L61:L64,MATCH(O61,C61:C64,0),0)</f>
        <v>1</v>
      </c>
      <c r="Q61" s="297" t="str">
        <f>IF(P62=1,O61,"")</f>
        <v>Jordan</v>
      </c>
      <c r="R61" s="297" t="str">
        <f>IF(P63=2,O62,"")</f>
        <v/>
      </c>
      <c r="S61" s="297" t="str">
        <f>IF(P64=3,O63,"")</f>
        <v/>
      </c>
      <c r="T61" s="297" t="str">
        <f>IF(P65=4,O64,"")</f>
        <v/>
      </c>
      <c r="V61" s="297" t="str">
        <f>IF(Q61&lt;&gt;"",Q61,"")</f>
        <v>Jordan</v>
      </c>
      <c r="W61" s="297">
        <f>SUMPRODUCT((DA3:DA105=V61)*(DD3:DD105=V62)*(DE3:DE105="W"))+SUMPRODUCT((DA3:DA105=V61)*(DD3:DD105=V63)*(DE3:DE105="W"))+SUMPRODUCT((DA3:DA105=V61)*(DD3:DD105=V64)*(DE3:DE105="W"))+SUMPRODUCT((DA3:DA105=V61)*(DD3:DD105=V65)*(DE3:DE105="W"))+SUMPRODUCT((DA3:DA105=V62)*(DD3:DD105=V61)*(DF3:DF105="W"))+SUMPRODUCT((DA3:DA105=V63)*(DD3:DD105=V61)*(DF3:DF105="W"))+SUMPRODUCT((DA3:DA105=V64)*(DD3:DD105=V61)*(DF3:DF105="W"))+SUMPRODUCT((DA3:DA105=V65)*(DD3:DD105=V61)*(DF3:DF105="W"))</f>
        <v>0</v>
      </c>
      <c r="X61" s="297">
        <f>SUMPRODUCT((DA3:DA105=V61)*(DD3:DD105=V62)*(DE3:DE105="D"))+SUMPRODUCT((DA3:DA105=V61)*(DD3:DD105=V63)*(DE3:DE105="D"))+SUMPRODUCT((DA3:DA105=V61)*(DD3:DD105=V64)*(DE3:DE105="D"))+SUMPRODUCT((DA3:DA105=V61)*(DD3:DD105=V65)*(DE3:DE105="D"))+SUMPRODUCT((DA3:DA105=V62)*(DD3:DD105=V61)*(DE3:DE105="D"))+SUMPRODUCT((DA3:DA105=V63)*(DD3:DD105=V61)*(DE3:DE105="D"))+SUMPRODUCT((DA3:DA105=V64)*(DD3:DD105=V61)*(DE3:DE105="D"))+SUMPRODUCT((DA3:DA105=V65)*(DD3:DD105=V61)*(DE3:DE105="D"))</f>
        <v>0</v>
      </c>
      <c r="Y61" s="297">
        <f>SUMPRODUCT((DA3:DA105=V61)*(DD3:DD105=V62)*(DE3:DE105="L"))+SUMPRODUCT((DA3:DA105=V61)*(DD3:DD105=V63)*(DE3:DE105="L"))+SUMPRODUCT((DA3:DA105=V61)*(DD3:DD105=V64)*(DE3:DE105="L"))+SUMPRODUCT((DA3:DA105=V61)*(DD3:DD105=V65)*(DE3:DE105="L"))+SUMPRODUCT((DA3:DA105=V62)*(DD3:DD105=V61)*(DF3:DF105="L"))+SUMPRODUCT((DA3:DA105=V63)*(DD3:DD105=V61)*(DF3:DF105="L"))+SUMPRODUCT((DA3:DA105=V64)*(DD3:DD105=V61)*(DF3:DF105="L"))+SUMPRODUCT((DA3:DA105=V65)*(DD3:DD105=V61)*(DF3:DF105="L"))</f>
        <v>0</v>
      </c>
      <c r="Z61" s="297">
        <f>SUMPRODUCT((DA3:DA105=V61)*(DD3:DD105=V62)*DB3:DB105)+SUMPRODUCT((DA3:DA105=V61)*(DD3:DD105=V63)*DB3:DB105)+SUMPRODUCT((DA3:DA105=V61)*(DD3:DD105=V64)*DB3:DB105)+SUMPRODUCT((DA3:DA105=V61)*(DD3:DD105=V65)*DB3:DB105)+SUMPRODUCT((DA3:DA105=V62)*(DD3:DD105=V61)*DC3:DC105)+SUMPRODUCT((DA3:DA105=V63)*(DD3:DD105=V61)*DC3:DC105)+SUMPRODUCT((DA3:DA105=V64)*(DD3:DD105=V61)*DC3:DC105)+SUMPRODUCT((DA3:DA105=V65)*(DD3:DD105=V61)*DC3:DC105)</f>
        <v>0</v>
      </c>
      <c r="AA61" s="297">
        <f>SUMPRODUCT((DA3:DA105=V61)*(DD3:DD105=V62)*DC3:DC105)+SUMPRODUCT((DA3:DA105=V61)*(DD3:DD105=V63)*DC3:DC105)+SUMPRODUCT((DA3:DA105=V61)*(DD3:DD105=V64)*DC3:DC105)+SUMPRODUCT((DA3:DA105=V61)*(DD3:DD105=V65)*DC3:DC105)+SUMPRODUCT((DA3:DA105=V62)*(DD3:DD105=V61)*DB3:DB105)+SUMPRODUCT((DA3:DA105=V63)*(DD3:DD105=V61)*DB3:DB105)+SUMPRODUCT((DA3:DA105=V64)*(DD3:DD105=V61)*DB3:DB105)+SUMPRODUCT((DA3:DA105=V65)*(DD3:DD105=V61)*DB3:DB105)</f>
        <v>0</v>
      </c>
      <c r="AB61" s="297">
        <f>Z61-AA61+1000</f>
        <v>1000</v>
      </c>
      <c r="AC61" s="297">
        <f t="shared" ref="AC61:AC64" si="102">IF(V61&lt;&gt;"",W61*3+X61*1,"")</f>
        <v>0</v>
      </c>
      <c r="AD61" s="297">
        <f>IF(V61&lt;&gt;"",VLOOKUP(V61,C4:I64,7,FALSE),"")</f>
        <v>1000</v>
      </c>
      <c r="AE61" s="297">
        <f>IF(V61&lt;&gt;"",VLOOKUP(V61,C4:I64,5,FALSE),"")</f>
        <v>0</v>
      </c>
      <c r="AF61" s="297">
        <f>IF(V61&lt;&gt;"",VLOOKUP(V61,C4:K64,9,FALSE),"")</f>
        <v>-164</v>
      </c>
      <c r="AG61" s="297">
        <f t="shared" ref="AG61:AG64" si="103">AC61</f>
        <v>0</v>
      </c>
      <c r="AH61" s="297">
        <f>IF(V61&lt;&gt;"",RANK(AG61,AG61:AG64),"")</f>
        <v>1</v>
      </c>
      <c r="AI61" s="297">
        <f>IF(V61&lt;&gt;"",SUMPRODUCT((AG61:AG64=AG61)*(AB61:AB64&gt;AB61)),"")</f>
        <v>0</v>
      </c>
      <c r="AJ61" s="297">
        <f>IF(V61&lt;&gt;"",SUMPRODUCT((AG61:AG64=AG61)*(AB61:AB64=AB61)*(Z61:Z64&gt;Z61)),"")</f>
        <v>0</v>
      </c>
      <c r="AK61" s="297">
        <f>IF(V61&lt;&gt;"",SUMPRODUCT((AG61:AG64=AG61)*(AB61:AB64=AB61)*(Z61:Z64=Z61)*(AD61:AD64&gt;AD61)),"")</f>
        <v>0</v>
      </c>
      <c r="AL61" s="297">
        <f>IF(V61&lt;&gt;"",SUMPRODUCT((AG61:AG64=AG61)*(AB61:AB64=AB61)*(Z61:Z64=Z61)*(AD61:AD64=AD61)*(AE61:AE64&gt;AE61)),"")</f>
        <v>0</v>
      </c>
      <c r="AM61" s="297">
        <f>IF(V61&lt;&gt;"",SUMPRODUCT((AG61:AG64=AG61)*(AB61:AB64=AB61)*(Z61:Z64=Z61)*(AD61:AD64=AD61)*(AE61:AE64=AE61)*(AF61:AF64&gt;AF61)),"")</f>
        <v>3</v>
      </c>
      <c r="AN61" s="297">
        <f>IF(V61&lt;&gt;"",IF(SUM(X61:X64)=12,SUM(AH61:AM61),IF(AN140&lt;&gt;"",IF(U139=3,AN140,AN140+U139),SUM(AH61:AM61))),"")</f>
        <v>4</v>
      </c>
      <c r="AO61" s="297" t="str">
        <f>IF(V61&lt;&gt;"",INDEX(V61:V64,MATCH(1,AN61:AN64,0),0),"")</f>
        <v>Argentina</v>
      </c>
      <c r="CX61" s="297" t="str">
        <f>IF(AO61&lt;&gt;"",AO61,O61)</f>
        <v>Argentina</v>
      </c>
      <c r="CY61" s="297">
        <v>1</v>
      </c>
      <c r="DA61" s="300" t="str">
        <f>Matches!F66</f>
        <v>Türkiye</v>
      </c>
      <c r="DB61" s="300">
        <f>IF(DA2&lt;&gt;"",IF(AND(Matches!H66&lt;&gt;"",Matches!I66&lt;&gt;""),Matches!H66,0),"")</f>
        <v>0</v>
      </c>
      <c r="DC61" s="300">
        <f>IF(DA2&lt;&gt;"",IF(AND(Matches!H66&lt;&gt;"",Matches!I66&lt;&gt;""),Matches!I66,0),"")</f>
        <v>0</v>
      </c>
      <c r="DD61" s="300" t="str">
        <f>Matches!K66</f>
        <v>USA</v>
      </c>
      <c r="DE61" s="300" t="str">
        <f>IF(AND(Matches!H66&lt;&gt;"",Matches!I66&lt;&gt;""),IF(DB61&gt;DC61,"W",IF(DB61=DC61,"D","L")),"")</f>
        <v/>
      </c>
      <c r="DF61" s="300" t="str">
        <f t="shared" si="0"/>
        <v/>
      </c>
      <c r="HH61" s="300"/>
      <c r="HI61" s="300"/>
      <c r="HJ61" s="300"/>
      <c r="HK61" s="300"/>
      <c r="HL61" s="300"/>
      <c r="HM61" s="300"/>
      <c r="LO61" s="300"/>
      <c r="LP61" s="300"/>
      <c r="LQ61" s="300"/>
      <c r="LR61" s="300"/>
      <c r="LS61" s="300"/>
      <c r="LT61" s="300"/>
      <c r="PV61" s="300"/>
      <c r="PW61" s="300"/>
      <c r="PX61" s="300"/>
      <c r="PY61" s="300"/>
      <c r="PZ61" s="300"/>
      <c r="QA61" s="300"/>
      <c r="UC61" s="300"/>
      <c r="UD61" s="300"/>
      <c r="UE61" s="300"/>
      <c r="UF61" s="300"/>
      <c r="UG61" s="300"/>
      <c r="UH61" s="300"/>
      <c r="YJ61" s="300"/>
      <c r="YK61" s="300"/>
      <c r="YL61" s="300"/>
      <c r="YM61" s="300"/>
      <c r="YN61" s="300"/>
      <c r="YO61" s="300"/>
      <c r="ACQ61" s="300"/>
      <c r="ACR61" s="300"/>
      <c r="ACS61" s="300"/>
      <c r="ACT61" s="300"/>
      <c r="ACU61" s="300"/>
      <c r="ACV61" s="300"/>
      <c r="AGX61" s="300"/>
      <c r="AGY61" s="300"/>
      <c r="AGZ61" s="300"/>
      <c r="AHA61" s="300"/>
      <c r="AHB61" s="300"/>
      <c r="AHC61" s="300"/>
      <c r="ALE61" s="300"/>
      <c r="ALF61" s="300"/>
      <c r="ALG61" s="300"/>
      <c r="ALH61" s="300"/>
      <c r="ALI61" s="300"/>
      <c r="ALJ61" s="300"/>
      <c r="APL61" s="300"/>
      <c r="APM61" s="300"/>
      <c r="APN61" s="300"/>
      <c r="APO61" s="300"/>
      <c r="APP61" s="300"/>
      <c r="APQ61" s="300"/>
      <c r="ATS61" s="300"/>
      <c r="ATT61" s="300"/>
      <c r="ATU61" s="300"/>
      <c r="ATV61" s="300"/>
      <c r="ATW61" s="300"/>
      <c r="ATX61" s="300"/>
      <c r="AXZ61" s="300"/>
      <c r="AYA61" s="300"/>
      <c r="AYB61" s="300"/>
      <c r="AYC61" s="300"/>
      <c r="AYD61" s="300"/>
      <c r="AYE61" s="300"/>
      <c r="BCG61" s="300"/>
      <c r="BCH61" s="300"/>
      <c r="BCI61" s="300"/>
      <c r="BCJ61" s="300"/>
      <c r="BCK61" s="300"/>
      <c r="BCL61" s="300"/>
      <c r="BGN61" s="300"/>
      <c r="BGO61" s="300"/>
      <c r="BGP61" s="300"/>
      <c r="BGQ61" s="300"/>
      <c r="BGR61" s="300"/>
      <c r="BGS61" s="300"/>
      <c r="BKU61" s="300"/>
      <c r="BKV61" s="300"/>
      <c r="BKW61" s="300"/>
      <c r="BKX61" s="300"/>
      <c r="BKY61" s="300"/>
      <c r="BKZ61" s="300"/>
      <c r="BPB61" s="300"/>
      <c r="BPC61" s="300"/>
      <c r="BPD61" s="300"/>
      <c r="BPE61" s="300"/>
      <c r="BPF61" s="300"/>
      <c r="BPG61" s="300"/>
      <c r="BTI61" s="300"/>
      <c r="BTJ61" s="300"/>
      <c r="BTK61" s="300"/>
      <c r="BTL61" s="300"/>
      <c r="BTM61" s="300"/>
      <c r="BTN61" s="300"/>
      <c r="BXP61" s="300"/>
      <c r="BXQ61" s="300"/>
      <c r="BXR61" s="300"/>
      <c r="BXS61" s="300"/>
      <c r="BXT61" s="300"/>
      <c r="BXU61" s="300"/>
      <c r="CBW61" s="300"/>
      <c r="CBX61" s="300"/>
      <c r="CBY61" s="300"/>
      <c r="CBZ61" s="300"/>
      <c r="CCA61" s="300"/>
      <c r="CCB61" s="300"/>
      <c r="CGD61" s="300"/>
      <c r="CGE61" s="300"/>
      <c r="CGF61" s="300"/>
      <c r="CGG61" s="300"/>
      <c r="CGH61" s="300"/>
      <c r="CGI61" s="300"/>
      <c r="CKK61" s="300"/>
      <c r="CKL61" s="300"/>
      <c r="CKM61" s="300"/>
      <c r="CKN61" s="300"/>
      <c r="CKO61" s="300"/>
      <c r="CKP61" s="300"/>
      <c r="COR61" s="300"/>
      <c r="COS61" s="300"/>
      <c r="COT61" s="300"/>
      <c r="COU61" s="300"/>
      <c r="COV61" s="300"/>
      <c r="COW61" s="300"/>
      <c r="CSY61" s="300"/>
      <c r="CSZ61" s="300"/>
      <c r="CTA61" s="300"/>
      <c r="CTB61" s="300"/>
      <c r="CTC61" s="300"/>
      <c r="CTD61" s="300"/>
      <c r="CXF61" s="300"/>
      <c r="CXG61" s="300"/>
      <c r="CXH61" s="300"/>
      <c r="CXI61" s="300"/>
      <c r="CXJ61" s="300"/>
      <c r="CXK61" s="300"/>
      <c r="DBM61" s="300"/>
      <c r="DBN61" s="300"/>
      <c r="DBO61" s="300"/>
      <c r="DBP61" s="300"/>
      <c r="DBQ61" s="300"/>
      <c r="DBR61" s="300"/>
      <c r="DFT61" s="300"/>
      <c r="DFU61" s="300"/>
      <c r="DFV61" s="300"/>
      <c r="DFW61" s="300"/>
      <c r="DFX61" s="300"/>
      <c r="DFY61" s="300"/>
      <c r="DKA61" s="300"/>
      <c r="DKB61" s="300"/>
      <c r="DKC61" s="300"/>
      <c r="DKD61" s="300"/>
      <c r="DKE61" s="300"/>
      <c r="DKF61" s="300"/>
      <c r="DOH61" s="300"/>
      <c r="DOI61" s="300"/>
      <c r="DOJ61" s="300"/>
      <c r="DOK61" s="300"/>
      <c r="DOL61" s="300"/>
      <c r="DOM61" s="300"/>
      <c r="DSO61" s="300"/>
      <c r="DSP61" s="300"/>
      <c r="DSQ61" s="300"/>
      <c r="DSR61" s="300"/>
      <c r="DSS61" s="300"/>
      <c r="DST61" s="300"/>
      <c r="DWV61" s="300"/>
      <c r="DWW61" s="300"/>
      <c r="DWX61" s="300"/>
      <c r="DWY61" s="300"/>
      <c r="DWZ61" s="300"/>
      <c r="DXA61" s="300"/>
      <c r="EBC61" s="300"/>
      <c r="EBD61" s="300"/>
      <c r="EBE61" s="300"/>
      <c r="EBF61" s="300"/>
      <c r="EBG61" s="300"/>
      <c r="EBH61" s="300"/>
      <c r="EFJ61" s="300"/>
      <c r="EFK61" s="300"/>
      <c r="EFL61" s="300"/>
      <c r="EFM61" s="300"/>
      <c r="EFN61" s="300"/>
      <c r="EFO61" s="300"/>
      <c r="EJQ61" s="300"/>
      <c r="EJR61" s="300"/>
      <c r="EJS61" s="300"/>
      <c r="EJT61" s="300"/>
      <c r="EJU61" s="300"/>
      <c r="EJV61" s="300"/>
      <c r="ENX61" s="300"/>
      <c r="ENY61" s="300"/>
      <c r="ENZ61" s="300"/>
      <c r="EOA61" s="300"/>
      <c r="EOB61" s="300"/>
      <c r="EOC61" s="300"/>
      <c r="ESE61" s="300"/>
      <c r="ESF61" s="300"/>
      <c r="ESG61" s="300"/>
      <c r="ESH61" s="300"/>
      <c r="ESI61" s="300"/>
      <c r="ESJ61" s="300"/>
      <c r="EWL61" s="300"/>
      <c r="EWM61" s="300"/>
      <c r="EWN61" s="300"/>
      <c r="EWO61" s="300"/>
      <c r="EWP61" s="300"/>
      <c r="EWQ61" s="300"/>
      <c r="FAS61" s="300"/>
      <c r="FAT61" s="300"/>
      <c r="FAU61" s="300"/>
      <c r="FAV61" s="300"/>
      <c r="FAW61" s="300"/>
      <c r="FAX61" s="300"/>
      <c r="FEZ61" s="300"/>
      <c r="FFA61" s="300"/>
      <c r="FFB61" s="300"/>
      <c r="FFC61" s="300"/>
      <c r="FFD61" s="300"/>
      <c r="FFE61" s="300"/>
      <c r="FJG61" s="300"/>
      <c r="FJH61" s="300"/>
      <c r="FJI61" s="300"/>
      <c r="FJJ61" s="300"/>
      <c r="FJK61" s="300"/>
      <c r="FJL61" s="300"/>
      <c r="FNN61" s="300"/>
      <c r="FNO61" s="300"/>
      <c r="FNP61" s="300"/>
      <c r="FNQ61" s="300"/>
      <c r="FNR61" s="300"/>
      <c r="FNS61" s="300"/>
      <c r="FRU61" s="300"/>
      <c r="FRV61" s="300"/>
      <c r="FRW61" s="300"/>
      <c r="FRX61" s="300"/>
      <c r="FRY61" s="300"/>
      <c r="FRZ61" s="300"/>
      <c r="FWB61" s="300"/>
      <c r="FWC61" s="300"/>
      <c r="FWD61" s="300"/>
      <c r="FWE61" s="300"/>
      <c r="FWF61" s="300"/>
      <c r="FWG61" s="300"/>
      <c r="GAI61" s="300"/>
      <c r="GAJ61" s="300"/>
      <c r="GAK61" s="300"/>
      <c r="GAL61" s="300"/>
      <c r="GAM61" s="300"/>
      <c r="GAN61" s="300"/>
      <c r="GEP61" s="300"/>
      <c r="GEQ61" s="300"/>
      <c r="GER61" s="300"/>
      <c r="GES61" s="300"/>
      <c r="GET61" s="300"/>
      <c r="GEU61" s="300"/>
      <c r="GIW61" s="300"/>
      <c r="GIX61" s="300"/>
      <c r="GIY61" s="300"/>
      <c r="GIZ61" s="300"/>
      <c r="GJA61" s="300"/>
      <c r="GJB61" s="300"/>
      <c r="GND61" s="300"/>
      <c r="GNE61" s="300"/>
      <c r="GNF61" s="300"/>
      <c r="GNG61" s="300"/>
      <c r="GNH61" s="300"/>
      <c r="GNI61" s="300"/>
      <c r="GRK61" s="300"/>
      <c r="GRL61" s="300"/>
      <c r="GRM61" s="300"/>
      <c r="GRN61" s="300"/>
      <c r="GRO61" s="300"/>
      <c r="GRP61" s="300"/>
      <c r="GVR61" s="300"/>
      <c r="GVS61" s="300"/>
      <c r="GVT61" s="300"/>
      <c r="GVU61" s="300"/>
      <c r="GVV61" s="300"/>
      <c r="GVW61" s="300"/>
      <c r="GZY61" s="300"/>
      <c r="GZZ61" s="300"/>
      <c r="HAA61" s="300"/>
      <c r="HAB61" s="300"/>
      <c r="HAC61" s="300"/>
      <c r="HAD61" s="300"/>
      <c r="HEF61" s="300"/>
      <c r="HEG61" s="300"/>
      <c r="HEH61" s="300"/>
      <c r="HEI61" s="300"/>
      <c r="HEJ61" s="300"/>
      <c r="HEK61" s="300"/>
      <c r="HIM61" s="300"/>
      <c r="HIN61" s="300"/>
      <c r="HIO61" s="300"/>
      <c r="HIP61" s="300"/>
      <c r="HIQ61" s="300"/>
      <c r="HIR61" s="300"/>
      <c r="HMT61" s="300"/>
      <c r="HMU61" s="300"/>
      <c r="HMV61" s="300"/>
      <c r="HMW61" s="300"/>
      <c r="HMX61" s="300"/>
      <c r="HMY61" s="300"/>
      <c r="HRA61" s="300"/>
      <c r="HRB61" s="300"/>
      <c r="HRC61" s="300"/>
      <c r="HRD61" s="300"/>
      <c r="HRE61" s="300"/>
      <c r="HRF61" s="300"/>
      <c r="HVH61" s="300"/>
      <c r="HVI61" s="300"/>
      <c r="HVJ61" s="300"/>
      <c r="HVK61" s="300"/>
      <c r="HVL61" s="300"/>
      <c r="HVM61" s="300"/>
      <c r="HZO61" s="300"/>
      <c r="HZP61" s="300"/>
      <c r="HZQ61" s="300"/>
      <c r="HZR61" s="300"/>
      <c r="HZS61" s="300"/>
      <c r="HZT61" s="300"/>
      <c r="IDV61" s="300"/>
      <c r="IDW61" s="300"/>
      <c r="IDX61" s="300"/>
      <c r="IDY61" s="300"/>
      <c r="IDZ61" s="300"/>
      <c r="IEA61" s="300"/>
      <c r="IIC61" s="300"/>
      <c r="IID61" s="300"/>
      <c r="IIE61" s="300"/>
      <c r="IIF61" s="300"/>
      <c r="IIG61" s="300"/>
      <c r="IIH61" s="300"/>
      <c r="IMJ61" s="300"/>
      <c r="IMK61" s="300"/>
      <c r="IML61" s="300"/>
      <c r="IMM61" s="300"/>
      <c r="IMN61" s="300"/>
      <c r="IMO61" s="300"/>
      <c r="IQQ61" s="300"/>
      <c r="IQR61" s="300"/>
      <c r="IQS61" s="300"/>
      <c r="IQT61" s="300"/>
      <c r="IQU61" s="300"/>
      <c r="IQV61" s="300"/>
      <c r="IUX61" s="300"/>
      <c r="IUY61" s="300"/>
      <c r="IUZ61" s="300"/>
      <c r="IVA61" s="300"/>
      <c r="IVB61" s="300"/>
      <c r="IVC61" s="300"/>
      <c r="IZE61" s="300"/>
      <c r="IZF61" s="300"/>
      <c r="IZG61" s="300"/>
      <c r="IZH61" s="300"/>
      <c r="IZI61" s="300"/>
      <c r="IZJ61" s="300"/>
      <c r="JDL61" s="300"/>
      <c r="JDM61" s="300"/>
      <c r="JDN61" s="300"/>
      <c r="JDO61" s="300"/>
      <c r="JDP61" s="300"/>
      <c r="JDQ61" s="300"/>
      <c r="JHS61" s="300"/>
      <c r="JHT61" s="300"/>
      <c r="JHU61" s="300"/>
      <c r="JHV61" s="300"/>
      <c r="JHW61" s="300"/>
      <c r="JHX61" s="300"/>
      <c r="JLZ61" s="300"/>
      <c r="JMA61" s="300"/>
      <c r="JMB61" s="300"/>
      <c r="JMC61" s="300"/>
      <c r="JMD61" s="300"/>
      <c r="JME61" s="300"/>
      <c r="JQG61" s="300"/>
      <c r="JQH61" s="300"/>
      <c r="JQI61" s="300"/>
      <c r="JQJ61" s="300"/>
      <c r="JQK61" s="300"/>
      <c r="JQL61" s="300"/>
      <c r="JUN61" s="300"/>
      <c r="JUO61" s="300"/>
      <c r="JUP61" s="300"/>
      <c r="JUQ61" s="300"/>
      <c r="JUR61" s="300"/>
      <c r="JUS61" s="300"/>
      <c r="JYU61" s="300"/>
      <c r="JYV61" s="300"/>
      <c r="JYW61" s="300"/>
      <c r="JYX61" s="300"/>
      <c r="JYY61" s="300"/>
      <c r="JYZ61" s="300"/>
      <c r="KDB61" s="300"/>
      <c r="KDC61" s="300"/>
      <c r="KDD61" s="300"/>
      <c r="KDE61" s="300"/>
      <c r="KDF61" s="300"/>
      <c r="KDG61" s="300"/>
      <c r="KHI61" s="300"/>
      <c r="KHJ61" s="300"/>
      <c r="KHK61" s="300"/>
      <c r="KHL61" s="300"/>
      <c r="KHM61" s="300"/>
      <c r="KHN61" s="300"/>
      <c r="KLP61" s="300"/>
      <c r="KLQ61" s="300"/>
      <c r="KLR61" s="300"/>
      <c r="KLS61" s="300"/>
      <c r="KLT61" s="300"/>
      <c r="KLU61" s="300"/>
      <c r="KPW61" s="300"/>
      <c r="KPX61" s="300"/>
      <c r="KPY61" s="300"/>
      <c r="KPZ61" s="300"/>
      <c r="KQA61" s="300"/>
      <c r="KQB61" s="300"/>
      <c r="KUD61" s="300"/>
      <c r="KUE61" s="300"/>
      <c r="KUF61" s="300"/>
      <c r="KUG61" s="300"/>
      <c r="KUH61" s="300"/>
      <c r="KUI61" s="300"/>
      <c r="KYK61" s="300"/>
      <c r="KYL61" s="300"/>
      <c r="KYM61" s="300"/>
      <c r="KYN61" s="300"/>
      <c r="KYO61" s="300"/>
      <c r="KYP61" s="300"/>
      <c r="LCR61" s="300"/>
      <c r="LCS61" s="300"/>
      <c r="LCT61" s="300"/>
      <c r="LCU61" s="300"/>
      <c r="LCV61" s="300"/>
      <c r="LCW61" s="300"/>
      <c r="LGY61" s="300"/>
      <c r="LGZ61" s="300"/>
      <c r="LHA61" s="300"/>
      <c r="LHB61" s="300"/>
      <c r="LHC61" s="300"/>
      <c r="LHD61" s="300"/>
      <c r="LLF61" s="300"/>
      <c r="LLG61" s="300"/>
      <c r="LLH61" s="300"/>
      <c r="LLI61" s="300"/>
      <c r="LLJ61" s="300"/>
      <c r="LLK61" s="300"/>
      <c r="LPM61" s="300"/>
      <c r="LPN61" s="300"/>
      <c r="LPO61" s="300"/>
      <c r="LPP61" s="300"/>
      <c r="LPQ61" s="300"/>
      <c r="LPR61" s="300"/>
      <c r="LTT61" s="300"/>
      <c r="LTU61" s="300"/>
      <c r="LTV61" s="300"/>
      <c r="LTW61" s="300"/>
      <c r="LTX61" s="300"/>
      <c r="LTY61" s="300"/>
      <c r="LYA61" s="300"/>
      <c r="LYB61" s="300"/>
      <c r="LYC61" s="300"/>
      <c r="LYD61" s="300"/>
      <c r="LYE61" s="300"/>
      <c r="LYF61" s="300"/>
      <c r="MCH61" s="300"/>
      <c r="MCI61" s="300"/>
      <c r="MCJ61" s="300"/>
      <c r="MCK61" s="300"/>
      <c r="MCL61" s="300"/>
      <c r="MCM61" s="300"/>
      <c r="MGO61" s="300"/>
      <c r="MGP61" s="300"/>
      <c r="MGQ61" s="300"/>
      <c r="MGR61" s="300"/>
      <c r="MGS61" s="300"/>
      <c r="MGT61" s="300"/>
      <c r="MKV61" s="300"/>
      <c r="MKW61" s="300"/>
      <c r="MKX61" s="300"/>
      <c r="MKY61" s="300"/>
      <c r="MKZ61" s="300"/>
      <c r="MLA61" s="300"/>
      <c r="MPC61" s="300"/>
      <c r="MPD61" s="300"/>
      <c r="MPE61" s="300"/>
      <c r="MPF61" s="300"/>
      <c r="MPG61" s="300"/>
      <c r="MPH61" s="300"/>
      <c r="MTJ61" s="300"/>
      <c r="MTK61" s="300"/>
      <c r="MTL61" s="300"/>
      <c r="MTM61" s="300"/>
      <c r="MTN61" s="300"/>
      <c r="MTO61" s="300"/>
      <c r="MXQ61" s="300"/>
      <c r="MXR61" s="300"/>
      <c r="MXS61" s="300"/>
      <c r="MXT61" s="300"/>
      <c r="MXU61" s="300"/>
      <c r="MXV61" s="300"/>
      <c r="NBX61" s="300"/>
      <c r="NBY61" s="300"/>
      <c r="NBZ61" s="300"/>
      <c r="NCA61" s="300"/>
      <c r="NCB61" s="300"/>
      <c r="NCC61" s="300"/>
      <c r="NGE61" s="300"/>
      <c r="NGF61" s="300"/>
      <c r="NGG61" s="300"/>
      <c r="NGH61" s="300"/>
      <c r="NGI61" s="300"/>
      <c r="NGJ61" s="300"/>
      <c r="NKL61" s="300"/>
      <c r="NKM61" s="300"/>
      <c r="NKN61" s="300"/>
      <c r="NKO61" s="300"/>
      <c r="NKP61" s="300"/>
      <c r="NKQ61" s="300"/>
      <c r="NOS61" s="300"/>
      <c r="NOT61" s="300"/>
      <c r="NOU61" s="300"/>
      <c r="NOV61" s="300"/>
      <c r="NOW61" s="300"/>
      <c r="NOX61" s="300"/>
      <c r="NSZ61" s="300"/>
      <c r="NTA61" s="300"/>
      <c r="NTB61" s="300"/>
      <c r="NTC61" s="300"/>
      <c r="NTD61" s="300"/>
      <c r="NTE61" s="300"/>
      <c r="NXG61" s="300"/>
      <c r="NXH61" s="300"/>
      <c r="NXI61" s="300"/>
      <c r="NXJ61" s="300"/>
      <c r="NXK61" s="300"/>
      <c r="NXL61" s="300"/>
      <c r="OBN61" s="300"/>
      <c r="OBO61" s="300"/>
      <c r="OBP61" s="300"/>
      <c r="OBQ61" s="300"/>
      <c r="OBR61" s="300"/>
      <c r="OBS61" s="300"/>
      <c r="OFU61" s="300"/>
      <c r="OFV61" s="300"/>
      <c r="OFW61" s="300"/>
      <c r="OFX61" s="300"/>
      <c r="OFY61" s="300"/>
      <c r="OFZ61" s="300"/>
      <c r="OKB61" s="300"/>
      <c r="OKC61" s="300"/>
      <c r="OKD61" s="300"/>
      <c r="OKE61" s="300"/>
      <c r="OKF61" s="300"/>
      <c r="OKG61" s="300"/>
      <c r="OOI61" s="300"/>
      <c r="OOJ61" s="300"/>
      <c r="OOK61" s="300"/>
      <c r="OOL61" s="300"/>
      <c r="OOM61" s="300"/>
      <c r="OON61" s="300"/>
      <c r="OSP61" s="300"/>
      <c r="OSQ61" s="300"/>
      <c r="OSR61" s="300"/>
      <c r="OSS61" s="300"/>
      <c r="OST61" s="300"/>
      <c r="OSU61" s="300"/>
      <c r="OWW61" s="300"/>
      <c r="OWX61" s="300"/>
      <c r="OWY61" s="300"/>
      <c r="OWZ61" s="300"/>
      <c r="OXA61" s="300"/>
      <c r="OXB61" s="300"/>
      <c r="PBD61" s="300"/>
      <c r="PBE61" s="300"/>
      <c r="PBF61" s="300"/>
      <c r="PBG61" s="300"/>
      <c r="PBH61" s="300"/>
      <c r="PBI61" s="300"/>
      <c r="PFK61" s="300"/>
      <c r="PFL61" s="300"/>
      <c r="PFM61" s="300"/>
      <c r="PFN61" s="300"/>
      <c r="PFO61" s="300"/>
      <c r="PFP61" s="300"/>
      <c r="PJR61" s="300"/>
      <c r="PJS61" s="300"/>
      <c r="PJT61" s="300"/>
      <c r="PJU61" s="300"/>
      <c r="PJV61" s="300"/>
      <c r="PJW61" s="300"/>
      <c r="PNY61" s="300"/>
      <c r="PNZ61" s="300"/>
      <c r="POA61" s="300"/>
      <c r="POB61" s="300"/>
      <c r="POC61" s="300"/>
      <c r="POD61" s="300"/>
      <c r="PSF61" s="300"/>
      <c r="PSG61" s="300"/>
      <c r="PSH61" s="300"/>
      <c r="PSI61" s="300"/>
      <c r="PSJ61" s="300"/>
      <c r="PSK61" s="300"/>
    </row>
    <row r="62" spans="1:998 1104:1997 2103:2996 3102:3995 4101:5105 5211:6104 6210:7103 7209:8102 8208:9212 9318:10211 10317:11210 11316:11321" x14ac:dyDescent="0.25">
      <c r="A62" s="302">
        <f>Setup!E43+100</f>
        <v>128</v>
      </c>
      <c r="B62" s="297">
        <f>VLOOKUP(C62,CX61:CY64,2,FALSE)</f>
        <v>3</v>
      </c>
      <c r="C62" s="298" t="str">
        <f>Setup!D43</f>
        <v>Algeria</v>
      </c>
      <c r="D62" s="297">
        <f>SUMPRODUCT((DA3:DA105=C62)*(DE3:DE105="W"))+SUMPRODUCT((DD3:DD105=C62)*(DF3:DF105="W"))</f>
        <v>0</v>
      </c>
      <c r="E62" s="297">
        <f>SUMPRODUCT((DA3:DA105=C62)*(DE3:DE105="D"))+SUMPRODUCT((DD3:DD105=C62)*(DF3:DF105="D"))</f>
        <v>0</v>
      </c>
      <c r="F62" s="297">
        <f>SUMPRODUCT((DA3:DA105=C62)*(DE3:DE105="L"))+SUMPRODUCT((DD3:DD105=C62)*(DF3:DF105="L"))</f>
        <v>0</v>
      </c>
      <c r="G62" s="297">
        <f>SUMIF(DA3:DA123,C62,DB3:DB123)+SUMIF(DD3:DD123,C62,DC3:DC123)</f>
        <v>0</v>
      </c>
      <c r="H62" s="297">
        <f>SUMIF(DD3:DD123,C62,DB3:DB123)+SUMIF(DA3:DA123,C62,DC3:DC123)</f>
        <v>0</v>
      </c>
      <c r="I62" s="297">
        <f t="shared" si="100"/>
        <v>1000</v>
      </c>
      <c r="J62" s="297">
        <f t="shared" si="101"/>
        <v>0</v>
      </c>
      <c r="K62" s="297">
        <f>IF(Setup!F43&lt;&gt;"",Setup!F43,-A62)</f>
        <v>-128</v>
      </c>
      <c r="L62" s="297">
        <f>IF(COUNTIF(J61:J64,4)&lt;&gt;4,RANK(J62,J61:J64),J141)</f>
        <v>1</v>
      </c>
      <c r="N62" s="297">
        <f>SUMPRODUCT((L61:L64=L62)*(K61:K64&lt;K62))+L62</f>
        <v>2</v>
      </c>
      <c r="O62" s="298" t="str">
        <f>INDEX(C61:C64,MATCH(2,N61:N64,0),0)</f>
        <v>Algeria</v>
      </c>
      <c r="P62" s="297">
        <f>INDEX(L61:L64,MATCH(O62,C61:C64,0),0)</f>
        <v>1</v>
      </c>
      <c r="Q62" s="297" t="str">
        <f>IF(Q61&lt;&gt;"",O62,"")</f>
        <v>Algeria</v>
      </c>
      <c r="R62" s="297" t="str">
        <f>IF(R61&lt;&gt;"",O63,"")</f>
        <v/>
      </c>
      <c r="S62" s="297" t="str">
        <f>IF(S61&lt;&gt;"",O64,"")</f>
        <v/>
      </c>
      <c r="T62" s="297" t="str">
        <f>IF(T61&lt;&gt;"",O65,"")</f>
        <v/>
      </c>
      <c r="V62" s="297" t="str">
        <f t="shared" ref="V62:V64" si="104">IF(Q62&lt;&gt;"",Q62,"")</f>
        <v>Algeria</v>
      </c>
      <c r="W62" s="297">
        <f>SUMPRODUCT((DA3:DA105=V62)*(DD3:DD105=V63)*(DE3:DE105="W"))+SUMPRODUCT((DA3:DA105=V62)*(DD3:DD105=V64)*(DE3:DE105="W"))+SUMPRODUCT((DA3:DA105=V62)*(DD3:DD105=V65)*(DE3:DE105="W"))+SUMPRODUCT((DA3:DA105=V62)*(DD3:DD105=V61)*(DE3:DE105="W"))+SUMPRODUCT((DA3:DA105=V63)*(DD3:DD105=V62)*(DF3:DF105="W"))+SUMPRODUCT((DA3:DA105=V64)*(DD3:DD105=V62)*(DF3:DF105="W"))+SUMPRODUCT((DA3:DA105=V65)*(DD3:DD105=V62)*(DF3:DF105="W"))+SUMPRODUCT((DA3:DA105=V61)*(DD3:DD105=V62)*(DF3:DF105="W"))</f>
        <v>0</v>
      </c>
      <c r="X62" s="297">
        <f>SUMPRODUCT((DA3:DA105=V62)*(DD3:DD105=V63)*(DE3:DE105="D"))+SUMPRODUCT((DA3:DA105=V62)*(DD3:DD105=V64)*(DE3:DE105="D"))+SUMPRODUCT((DA3:DA105=V62)*(DD3:DD105=V65)*(DE3:DE105="D"))+SUMPRODUCT((DA3:DA105=V62)*(DD3:DD105=V61)*(DE3:DE105="D"))+SUMPRODUCT((DA3:DA105=V63)*(DD3:DD105=V62)*(DE3:DE105="D"))+SUMPRODUCT((DA3:DA105=V64)*(DD3:DD105=V62)*(DE3:DE105="D"))+SUMPRODUCT((DA3:DA105=V65)*(DD3:DD105=V62)*(DE3:DE105="D"))+SUMPRODUCT((DA3:DA105=V61)*(DD3:DD105=V62)*(DE3:DE105="D"))</f>
        <v>0</v>
      </c>
      <c r="Y62" s="297">
        <f>SUMPRODUCT((DA3:DA105=V62)*(DD3:DD105=V63)*(DE3:DE105="L"))+SUMPRODUCT((DA3:DA105=V62)*(DD3:DD105=V64)*(DE3:DE105="L"))+SUMPRODUCT((DA3:DA105=V62)*(DD3:DD105=V65)*(DE3:DE105="L"))+SUMPRODUCT((DA3:DA105=V62)*(DD3:DD105=V61)*(DE3:DE105="L"))+SUMPRODUCT((DA3:DA105=V63)*(DD3:DD105=V62)*(DF3:DF105="L"))+SUMPRODUCT((DA3:DA105=V64)*(DD3:DD105=V62)*(DF3:DF105="L"))+SUMPRODUCT((DA3:DA105=V65)*(DD3:DD105=V62)*(DF3:DF105="L"))+SUMPRODUCT((DA3:DA105=V61)*(DD3:DD105=V62)*(DF3:DF105="L"))</f>
        <v>0</v>
      </c>
      <c r="Z62" s="297">
        <f>SUMPRODUCT((DA3:DA105=V62)*(DD3:DD105=V63)*DB3:DB105)+SUMPRODUCT((DA3:DA105=V62)*(DD3:DD105=V64)*DB3:DB105)+SUMPRODUCT((DA3:DA105=V62)*(DD3:DD105=V65)*DB3:DB105)+SUMPRODUCT((DA3:DA105=V62)*(DD3:DD105=V61)*DB3:DB105)+SUMPRODUCT((DA3:DA105=V63)*(DD3:DD105=V62)*DC3:DC105)+SUMPRODUCT((DA3:DA105=V64)*(DD3:DD105=V62)*DC3:DC105)+SUMPRODUCT((DA3:DA105=V65)*(DD3:DD105=V62)*DC3:DC105)+SUMPRODUCT((DA3:DA105=V61)*(DD3:DD105=V62)*DC3:DC105)</f>
        <v>0</v>
      </c>
      <c r="AA62" s="297">
        <f>SUMPRODUCT((DA3:DA105=V62)*(DD3:DD105=V63)*DC3:DC105)+SUMPRODUCT((DA3:DA105=V62)*(DD3:DD105=V64)*DC3:DC105)+SUMPRODUCT((DA3:DA105=V62)*(DD3:DD105=V65)*DC3:DC105)+SUMPRODUCT((DA3:DA105=V62)*(DD3:DD105=V61)*DC3:DC105)+SUMPRODUCT((DA3:DA105=V63)*(DD3:DD105=V62)*DB3:DB105)+SUMPRODUCT((DA3:DA105=V64)*(DD3:DD105=V62)*DB3:DB105)+SUMPRODUCT((DA3:DA105=V65)*(DD3:DD105=V62)*DB3:DB105)+SUMPRODUCT((DA3:DA105=V61)*(DD3:DD105=V62)*DB3:DB105)</f>
        <v>0</v>
      </c>
      <c r="AB62" s="297">
        <f>Z62-AA62+1000</f>
        <v>1000</v>
      </c>
      <c r="AC62" s="297">
        <f t="shared" si="102"/>
        <v>0</v>
      </c>
      <c r="AD62" s="297">
        <f>IF(V62&lt;&gt;"",VLOOKUP(V62,C4:I64,7,FALSE),"")</f>
        <v>1000</v>
      </c>
      <c r="AE62" s="297">
        <f>IF(V62&lt;&gt;"",VLOOKUP(V62,C4:I64,5,FALSE),"")</f>
        <v>0</v>
      </c>
      <c r="AF62" s="297">
        <f>IF(V62&lt;&gt;"",VLOOKUP(V62,C4:K64,9,FALSE),"")</f>
        <v>-128</v>
      </c>
      <c r="AG62" s="297">
        <f t="shared" si="103"/>
        <v>0</v>
      </c>
      <c r="AH62" s="297">
        <f>IF(V62&lt;&gt;"",RANK(AG62,AG61:AG64),"")</f>
        <v>1</v>
      </c>
      <c r="AI62" s="297">
        <f>IF(V62&lt;&gt;"",SUMPRODUCT((AG61:AG64=AG62)*(AB61:AB64&gt;AB62)),"")</f>
        <v>0</v>
      </c>
      <c r="AJ62" s="297">
        <f>IF(V62&lt;&gt;"",SUMPRODUCT((AG61:AG64=AG62)*(AB61:AB64=AB62)*(Z61:Z64&gt;Z62)),"")</f>
        <v>0</v>
      </c>
      <c r="AK62" s="297">
        <f>IF(V62&lt;&gt;"",SUMPRODUCT((AG61:AG64=AG62)*(AB61:AB64=AB62)*(Z61:Z64=Z62)*(AD61:AD64&gt;AD62)),"")</f>
        <v>0</v>
      </c>
      <c r="AL62" s="297">
        <f>IF(V62&lt;&gt;"",SUMPRODUCT((AG61:AG64=AG62)*(AB61:AB64=AB62)*(Z61:Z64=Z62)*(AD61:AD64=AD62)*(AE61:AE64&gt;AE62)),"")</f>
        <v>0</v>
      </c>
      <c r="AM62" s="297">
        <f>IF(V62&lt;&gt;"",SUMPRODUCT((AG61:AG64=AG62)*(AB61:AB64=AB62)*(Z61:Z64=Z62)*(AD61:AD64=AD62)*(AE61:AE64=AE62)*(AF61:AF64&gt;AF62)),"")</f>
        <v>2</v>
      </c>
      <c r="AN62" s="297">
        <f>IF(V62&lt;&gt;"",IF(SUM(X61:X64)=12,SUM(AH62:AM62),IF(AN141&lt;&gt;"",IF(U139=3,AN141,AN141+U139),SUM(AH62:AM62))),"")</f>
        <v>3</v>
      </c>
      <c r="AO62" s="297" t="str">
        <f>IF(V62&lt;&gt;"",INDEX(V61:V64,MATCH(2,AN61:AN64,0),0),"")</f>
        <v>Austria</v>
      </c>
      <c r="AP62" s="297" t="str">
        <f>IF(R61&lt;&gt;"",R61,"")</f>
        <v/>
      </c>
      <c r="AQ62" s="297">
        <f>SUMPRODUCT((DA3:DA105=AP62)*(DD3:DD105=AP63)*(DE3:DE105="W"))+SUMPRODUCT((DA3:DA105=AP62)*(DD3:DD105=AP64)*(DE3:DE105="W"))+SUMPRODUCT((DA3:DA105=AP62)*(DD3:DD105=AP65)*(DE3:DE105="W"))+SUMPRODUCT((DA3:DA105=AP63)*(DD3:DD105=AP62)*(DF3:DF105="W"))+SUMPRODUCT((DA3:DA105=AP64)*(DD3:DD105=AP62)*(DF3:DF105="W"))+SUMPRODUCT((DA3:DA105=AP65)*(DD3:DD105=AP62)*(DF3:DF105="W"))</f>
        <v>0</v>
      </c>
      <c r="AR62" s="297">
        <f>SUMPRODUCT((DA3:DA105=AP62)*(DD3:DD105=AP63)*(DE3:DE105="D"))+SUMPRODUCT((DA3:DA105=AP62)*(DD3:DD105=AP64)*(DE3:DE105="D"))+SUMPRODUCT((DA3:DA105=AP62)*(DD3:DD105=AP65)*(DE3:DE105="D"))+SUMPRODUCT((DA3:DA105=AP63)*(DD3:DD105=AP62)*(DE3:DE105="D"))+SUMPRODUCT((DA3:DA105=AP64)*(DD3:DD105=AP62)*(DE3:DE105="D"))+SUMPRODUCT((DA3:DA105=AP65)*(DD3:DD105=AP62)*(DE3:DE105="D"))</f>
        <v>0</v>
      </c>
      <c r="AS62" s="297">
        <f>SUMPRODUCT((DA3:DA105=AP62)*(DD3:DD105=AP63)*(DE3:DE105="L"))+SUMPRODUCT((DA3:DA105=AP62)*(DD3:DD105=AP64)*(DE3:DE105="L"))+SUMPRODUCT((DA3:DA105=AP62)*(DD3:DD105=AP65)*(DE3:DE105="L"))+SUMPRODUCT((DA3:DA105=AP63)*(DD3:DD105=AP62)*(DF3:DF105="L"))+SUMPRODUCT((DA3:DA105=AP64)*(DD3:DD105=AP62)*(DF3:DF105="L"))+SUMPRODUCT((DA3:DA105=AP65)*(DD3:DD105=AP62)*(DF3:DF105="L"))</f>
        <v>0</v>
      </c>
      <c r="AT62" s="297">
        <f>SUMPRODUCT((DA3:DA105=AP62)*(DD3:DD105=AP63)*DB3:DB105)+SUMPRODUCT((DA3:DA105=AP62)*(DD3:DD105=AP64)*DB3:DB105)+SUMPRODUCT((DA3:DA105=AP62)*(DD3:DD105=AP65)*DB3:DB105)+SUMPRODUCT((DA3:DA105=AP62)*(DD3:DD105=AP61)*DB3:DB105)+SUMPRODUCT((DA3:DA105=AP63)*(DD3:DD105=AP62)*DC3:DC105)+SUMPRODUCT((DA3:DA105=AP64)*(DD3:DD105=AP62)*DC3:DC105)+SUMPRODUCT((DA3:DA105=AP65)*(DD3:DD105=AP62)*DC3:DC105)+SUMPRODUCT((DA3:DA105=AP61)*(DD3:DD105=AP62)*DC3:DC105)</f>
        <v>0</v>
      </c>
      <c r="AU62" s="297">
        <f>SUMPRODUCT((DA3:DA105=AP62)*(DD3:DD105=AP63)*DC3:DC105)+SUMPRODUCT((DA3:DA105=AP62)*(DD3:DD105=AP64)*DC3:DC105)+SUMPRODUCT((DA3:DA105=AP62)*(DD3:DD105=AP65)*DC3:DC105)+SUMPRODUCT((DA3:DA105=AP62)*(DD3:DD105=AP61)*DC3:DC105)+SUMPRODUCT((DA3:DA105=AP63)*(DD3:DD105=AP62)*DB3:DB105)+SUMPRODUCT((DA3:DA105=AP64)*(DD3:DD105=AP62)*DB3:DB105)+SUMPRODUCT((DA3:DA105=AP65)*(DD3:DD105=AP62)*DB3:DB105)+SUMPRODUCT((DA3:DA105=AP61)*(DD3:DD105=AP62)*DB3:DB105)</f>
        <v>0</v>
      </c>
      <c r="AV62" s="297">
        <f>AT62-AU62+1000</f>
        <v>1000</v>
      </c>
      <c r="AW62" s="297" t="str">
        <f t="shared" ref="AW62:AW64" si="105">IF(AP62&lt;&gt;"",AQ62*3+AR62*1,"")</f>
        <v/>
      </c>
      <c r="AX62" s="297" t="str">
        <f>IF(AP62&lt;&gt;"",VLOOKUP(AP62,C4:I64,7,FALSE),"")</f>
        <v/>
      </c>
      <c r="AY62" s="297" t="str">
        <f>IF(AP62&lt;&gt;"",VLOOKUP(AP62,C4:I64,5,FALSE),"")</f>
        <v/>
      </c>
      <c r="AZ62" s="297" t="str">
        <f>IF(AP62&lt;&gt;"",VLOOKUP(AP62,C4:K64,9,FALSE),"")</f>
        <v/>
      </c>
      <c r="BA62" s="297" t="str">
        <f t="shared" ref="BA62:BA64" si="106">AW62</f>
        <v/>
      </c>
      <c r="BB62" s="297" t="str">
        <f>IF(AP62&lt;&gt;"",RANK(BA62,BA61:BA64),"")</f>
        <v/>
      </c>
      <c r="BC62" s="297" t="str">
        <f>IF(AP62&lt;&gt;"",SUMPRODUCT((BA61:BA64=BA62)*(AV61:AV64&gt;AV62)),"")</f>
        <v/>
      </c>
      <c r="BD62" s="297" t="str">
        <f>IF(AP62&lt;&gt;"",SUMPRODUCT((BA61:BA64=BA62)*(AV61:AV64=AV62)*(AT61:AT64&gt;AT62)),"")</f>
        <v/>
      </c>
      <c r="BE62" s="297" t="str">
        <f>IF(AP62&lt;&gt;"",SUMPRODUCT((BA61:BA64=BA62)*(AV61:AV64=AV62)*(AT61:AT64=AT62)*(AX61:AX64&gt;AX62)),"")</f>
        <v/>
      </c>
      <c r="BF62" s="297" t="str">
        <f>IF(AP62&lt;&gt;"",SUMPRODUCT((BA61:BA64=BA62)*(AV61:AV64=AV62)*(AT61:AT64=AT62)*(AX61:AX64=AX62)*(AY61:AY64&gt;AY62)),"")</f>
        <v/>
      </c>
      <c r="BG62" s="297" t="str">
        <f>IF(AP62&lt;&gt;"",SUMPRODUCT((BA61:BA64=BA62)*(AV61:AV64=AV62)*(AT61:AT64=AT62)*(AX61:AX64=AX62)*(AY61:AY64=AY62)*(AZ61:AZ64&gt;AZ62)),"")</f>
        <v/>
      </c>
      <c r="BH62" s="297" t="str">
        <f>IF(AP62&lt;&gt;"",IF(BH141&lt;&gt;"",IF(AO139=3,BH141,BH141+AO139),SUM(BB62:BG62)+1),"")</f>
        <v/>
      </c>
      <c r="BI62" s="297" t="str">
        <f>IF(AP62&lt;&gt;"",INDEX(AP62:AP65,MATCH(2,BH62:BH65,0),0),"")</f>
        <v/>
      </c>
      <c r="CX62" s="297" t="str">
        <f>IF(BI62&lt;&gt;"",BI62,IF(AO62&lt;&gt;"",AO62,O62))</f>
        <v>Austria</v>
      </c>
      <c r="CY62" s="297">
        <v>2</v>
      </c>
      <c r="DA62" s="300" t="str">
        <f>Matches!F67</f>
        <v>Paraguay</v>
      </c>
      <c r="DB62" s="300">
        <f>IF(DA2&lt;&gt;"",IF(AND(Matches!H67&lt;&gt;"",Matches!I67&lt;&gt;""),Matches!H67,0),"")</f>
        <v>0</v>
      </c>
      <c r="DC62" s="300">
        <f>IF(DA2&lt;&gt;"",IF(AND(Matches!H67&lt;&gt;"",Matches!I67&lt;&gt;""),Matches!I67,0),"")</f>
        <v>0</v>
      </c>
      <c r="DD62" s="300" t="str">
        <f>Matches!K67</f>
        <v>Australia</v>
      </c>
      <c r="DE62" s="300" t="str">
        <f>IF(AND(Matches!H67&lt;&gt;"",Matches!I67&lt;&gt;""),IF(DB62&gt;DC62,"W",IF(DB62=DC62,"D","L")),"")</f>
        <v/>
      </c>
      <c r="DF62" s="300" t="str">
        <f t="shared" si="0"/>
        <v/>
      </c>
      <c r="HH62" s="300"/>
      <c r="HI62" s="300"/>
      <c r="HJ62" s="300"/>
      <c r="HK62" s="300"/>
      <c r="HL62" s="300"/>
      <c r="HM62" s="300"/>
      <c r="LO62" s="300"/>
      <c r="LP62" s="300"/>
      <c r="LQ62" s="300"/>
      <c r="LR62" s="300"/>
      <c r="LS62" s="300"/>
      <c r="LT62" s="300"/>
      <c r="PV62" s="300"/>
      <c r="PW62" s="300"/>
      <c r="PX62" s="300"/>
      <c r="PY62" s="300"/>
      <c r="PZ62" s="300"/>
      <c r="QA62" s="300"/>
      <c r="UC62" s="300"/>
      <c r="UD62" s="300"/>
      <c r="UE62" s="300"/>
      <c r="UF62" s="300"/>
      <c r="UG62" s="300"/>
      <c r="UH62" s="300"/>
      <c r="YJ62" s="300"/>
      <c r="YK62" s="300"/>
      <c r="YL62" s="300"/>
      <c r="YM62" s="300"/>
      <c r="YN62" s="300"/>
      <c r="YO62" s="300"/>
      <c r="ACQ62" s="300"/>
      <c r="ACR62" s="300"/>
      <c r="ACS62" s="300"/>
      <c r="ACT62" s="300"/>
      <c r="ACU62" s="300"/>
      <c r="ACV62" s="300"/>
      <c r="AGX62" s="300"/>
      <c r="AGY62" s="300"/>
      <c r="AGZ62" s="300"/>
      <c r="AHA62" s="300"/>
      <c r="AHB62" s="300"/>
      <c r="AHC62" s="300"/>
      <c r="ALE62" s="300"/>
      <c r="ALF62" s="300"/>
      <c r="ALG62" s="300"/>
      <c r="ALH62" s="300"/>
      <c r="ALI62" s="300"/>
      <c r="ALJ62" s="300"/>
      <c r="APL62" s="300"/>
      <c r="APM62" s="300"/>
      <c r="APN62" s="300"/>
      <c r="APO62" s="300"/>
      <c r="APP62" s="300"/>
      <c r="APQ62" s="300"/>
      <c r="ATS62" s="300"/>
      <c r="ATT62" s="300"/>
      <c r="ATU62" s="300"/>
      <c r="ATV62" s="300"/>
      <c r="ATW62" s="300"/>
      <c r="ATX62" s="300"/>
      <c r="AXZ62" s="300"/>
      <c r="AYA62" s="300"/>
      <c r="AYB62" s="300"/>
      <c r="AYC62" s="300"/>
      <c r="AYD62" s="300"/>
      <c r="AYE62" s="300"/>
      <c r="BCG62" s="300"/>
      <c r="BCH62" s="300"/>
      <c r="BCI62" s="300"/>
      <c r="BCJ62" s="300"/>
      <c r="BCK62" s="300"/>
      <c r="BCL62" s="300"/>
      <c r="BGN62" s="300"/>
      <c r="BGO62" s="300"/>
      <c r="BGP62" s="300"/>
      <c r="BGQ62" s="300"/>
      <c r="BGR62" s="300"/>
      <c r="BGS62" s="300"/>
      <c r="BKU62" s="300"/>
      <c r="BKV62" s="300"/>
      <c r="BKW62" s="300"/>
      <c r="BKX62" s="300"/>
      <c r="BKY62" s="300"/>
      <c r="BKZ62" s="300"/>
      <c r="BPB62" s="300"/>
      <c r="BPC62" s="300"/>
      <c r="BPD62" s="300"/>
      <c r="BPE62" s="300"/>
      <c r="BPF62" s="300"/>
      <c r="BPG62" s="300"/>
      <c r="BTI62" s="300"/>
      <c r="BTJ62" s="300"/>
      <c r="BTK62" s="300"/>
      <c r="BTL62" s="300"/>
      <c r="BTM62" s="300"/>
      <c r="BTN62" s="300"/>
      <c r="BXP62" s="300"/>
      <c r="BXQ62" s="300"/>
      <c r="BXR62" s="300"/>
      <c r="BXS62" s="300"/>
      <c r="BXT62" s="300"/>
      <c r="BXU62" s="300"/>
      <c r="CBW62" s="300"/>
      <c r="CBX62" s="300"/>
      <c r="CBY62" s="300"/>
      <c r="CBZ62" s="300"/>
      <c r="CCA62" s="300"/>
      <c r="CCB62" s="300"/>
      <c r="CGD62" s="300"/>
      <c r="CGE62" s="300"/>
      <c r="CGF62" s="300"/>
      <c r="CGG62" s="300"/>
      <c r="CGH62" s="300"/>
      <c r="CGI62" s="300"/>
      <c r="CKK62" s="300"/>
      <c r="CKL62" s="300"/>
      <c r="CKM62" s="300"/>
      <c r="CKN62" s="300"/>
      <c r="CKO62" s="300"/>
      <c r="CKP62" s="300"/>
      <c r="COR62" s="300"/>
      <c r="COS62" s="300"/>
      <c r="COT62" s="300"/>
      <c r="COU62" s="300"/>
      <c r="COV62" s="300"/>
      <c r="COW62" s="300"/>
      <c r="CSY62" s="300"/>
      <c r="CSZ62" s="300"/>
      <c r="CTA62" s="300"/>
      <c r="CTB62" s="300"/>
      <c r="CTC62" s="300"/>
      <c r="CTD62" s="300"/>
      <c r="CXF62" s="300"/>
      <c r="CXG62" s="300"/>
      <c r="CXH62" s="300"/>
      <c r="CXI62" s="300"/>
      <c r="CXJ62" s="300"/>
      <c r="CXK62" s="300"/>
      <c r="DBM62" s="300"/>
      <c r="DBN62" s="300"/>
      <c r="DBO62" s="300"/>
      <c r="DBP62" s="300"/>
      <c r="DBQ62" s="300"/>
      <c r="DBR62" s="300"/>
      <c r="DFT62" s="300"/>
      <c r="DFU62" s="300"/>
      <c r="DFV62" s="300"/>
      <c r="DFW62" s="300"/>
      <c r="DFX62" s="300"/>
      <c r="DFY62" s="300"/>
      <c r="DKA62" s="300"/>
      <c r="DKB62" s="300"/>
      <c r="DKC62" s="300"/>
      <c r="DKD62" s="300"/>
      <c r="DKE62" s="300"/>
      <c r="DKF62" s="300"/>
      <c r="DOH62" s="300"/>
      <c r="DOI62" s="300"/>
      <c r="DOJ62" s="300"/>
      <c r="DOK62" s="300"/>
      <c r="DOL62" s="300"/>
      <c r="DOM62" s="300"/>
      <c r="DSO62" s="300"/>
      <c r="DSP62" s="300"/>
      <c r="DSQ62" s="300"/>
      <c r="DSR62" s="300"/>
      <c r="DSS62" s="300"/>
      <c r="DST62" s="300"/>
      <c r="DWV62" s="300"/>
      <c r="DWW62" s="300"/>
      <c r="DWX62" s="300"/>
      <c r="DWY62" s="300"/>
      <c r="DWZ62" s="300"/>
      <c r="DXA62" s="300"/>
      <c r="EBC62" s="300"/>
      <c r="EBD62" s="300"/>
      <c r="EBE62" s="300"/>
      <c r="EBF62" s="300"/>
      <c r="EBG62" s="300"/>
      <c r="EBH62" s="300"/>
      <c r="EFJ62" s="300"/>
      <c r="EFK62" s="300"/>
      <c r="EFL62" s="300"/>
      <c r="EFM62" s="300"/>
      <c r="EFN62" s="300"/>
      <c r="EFO62" s="300"/>
      <c r="EJQ62" s="300"/>
      <c r="EJR62" s="300"/>
      <c r="EJS62" s="300"/>
      <c r="EJT62" s="300"/>
      <c r="EJU62" s="300"/>
      <c r="EJV62" s="300"/>
      <c r="ENX62" s="300"/>
      <c r="ENY62" s="300"/>
      <c r="ENZ62" s="300"/>
      <c r="EOA62" s="300"/>
      <c r="EOB62" s="300"/>
      <c r="EOC62" s="300"/>
      <c r="ESE62" s="300"/>
      <c r="ESF62" s="300"/>
      <c r="ESG62" s="300"/>
      <c r="ESH62" s="300"/>
      <c r="ESI62" s="300"/>
      <c r="ESJ62" s="300"/>
      <c r="EWL62" s="300"/>
      <c r="EWM62" s="300"/>
      <c r="EWN62" s="300"/>
      <c r="EWO62" s="300"/>
      <c r="EWP62" s="300"/>
      <c r="EWQ62" s="300"/>
      <c r="FAS62" s="300"/>
      <c r="FAT62" s="300"/>
      <c r="FAU62" s="300"/>
      <c r="FAV62" s="300"/>
      <c r="FAW62" s="300"/>
      <c r="FAX62" s="300"/>
      <c r="FEZ62" s="300"/>
      <c r="FFA62" s="300"/>
      <c r="FFB62" s="300"/>
      <c r="FFC62" s="300"/>
      <c r="FFD62" s="300"/>
      <c r="FFE62" s="300"/>
      <c r="FJG62" s="300"/>
      <c r="FJH62" s="300"/>
      <c r="FJI62" s="300"/>
      <c r="FJJ62" s="300"/>
      <c r="FJK62" s="300"/>
      <c r="FJL62" s="300"/>
      <c r="FNN62" s="300"/>
      <c r="FNO62" s="300"/>
      <c r="FNP62" s="300"/>
      <c r="FNQ62" s="300"/>
      <c r="FNR62" s="300"/>
      <c r="FNS62" s="300"/>
      <c r="FRU62" s="300"/>
      <c r="FRV62" s="300"/>
      <c r="FRW62" s="300"/>
      <c r="FRX62" s="300"/>
      <c r="FRY62" s="300"/>
      <c r="FRZ62" s="300"/>
      <c r="FWB62" s="300"/>
      <c r="FWC62" s="300"/>
      <c r="FWD62" s="300"/>
      <c r="FWE62" s="300"/>
      <c r="FWF62" s="300"/>
      <c r="FWG62" s="300"/>
      <c r="GAI62" s="300"/>
      <c r="GAJ62" s="300"/>
      <c r="GAK62" s="300"/>
      <c r="GAL62" s="300"/>
      <c r="GAM62" s="300"/>
      <c r="GAN62" s="300"/>
      <c r="GEP62" s="300"/>
      <c r="GEQ62" s="300"/>
      <c r="GER62" s="300"/>
      <c r="GES62" s="300"/>
      <c r="GET62" s="300"/>
      <c r="GEU62" s="300"/>
      <c r="GIW62" s="300"/>
      <c r="GIX62" s="300"/>
      <c r="GIY62" s="300"/>
      <c r="GIZ62" s="300"/>
      <c r="GJA62" s="300"/>
      <c r="GJB62" s="300"/>
      <c r="GND62" s="300"/>
      <c r="GNE62" s="300"/>
      <c r="GNF62" s="300"/>
      <c r="GNG62" s="300"/>
      <c r="GNH62" s="300"/>
      <c r="GNI62" s="300"/>
      <c r="GRK62" s="300"/>
      <c r="GRL62" s="300"/>
      <c r="GRM62" s="300"/>
      <c r="GRN62" s="300"/>
      <c r="GRO62" s="300"/>
      <c r="GRP62" s="300"/>
      <c r="GVR62" s="300"/>
      <c r="GVS62" s="300"/>
      <c r="GVT62" s="300"/>
      <c r="GVU62" s="300"/>
      <c r="GVV62" s="300"/>
      <c r="GVW62" s="300"/>
      <c r="GZY62" s="300"/>
      <c r="GZZ62" s="300"/>
      <c r="HAA62" s="300"/>
      <c r="HAB62" s="300"/>
      <c r="HAC62" s="300"/>
      <c r="HAD62" s="300"/>
      <c r="HEF62" s="300"/>
      <c r="HEG62" s="300"/>
      <c r="HEH62" s="300"/>
      <c r="HEI62" s="300"/>
      <c r="HEJ62" s="300"/>
      <c r="HEK62" s="300"/>
      <c r="HIM62" s="300"/>
      <c r="HIN62" s="300"/>
      <c r="HIO62" s="300"/>
      <c r="HIP62" s="300"/>
      <c r="HIQ62" s="300"/>
      <c r="HIR62" s="300"/>
      <c r="HMT62" s="300"/>
      <c r="HMU62" s="300"/>
      <c r="HMV62" s="300"/>
      <c r="HMW62" s="300"/>
      <c r="HMX62" s="300"/>
      <c r="HMY62" s="300"/>
      <c r="HRA62" s="300"/>
      <c r="HRB62" s="300"/>
      <c r="HRC62" s="300"/>
      <c r="HRD62" s="300"/>
      <c r="HRE62" s="300"/>
      <c r="HRF62" s="300"/>
      <c r="HVH62" s="300"/>
      <c r="HVI62" s="300"/>
      <c r="HVJ62" s="300"/>
      <c r="HVK62" s="300"/>
      <c r="HVL62" s="300"/>
      <c r="HVM62" s="300"/>
      <c r="HZO62" s="300"/>
      <c r="HZP62" s="300"/>
      <c r="HZQ62" s="300"/>
      <c r="HZR62" s="300"/>
      <c r="HZS62" s="300"/>
      <c r="HZT62" s="300"/>
      <c r="IDV62" s="300"/>
      <c r="IDW62" s="300"/>
      <c r="IDX62" s="300"/>
      <c r="IDY62" s="300"/>
      <c r="IDZ62" s="300"/>
      <c r="IEA62" s="300"/>
      <c r="IIC62" s="300"/>
      <c r="IID62" s="300"/>
      <c r="IIE62" s="300"/>
      <c r="IIF62" s="300"/>
      <c r="IIG62" s="300"/>
      <c r="IIH62" s="300"/>
      <c r="IMJ62" s="300"/>
      <c r="IMK62" s="300"/>
      <c r="IML62" s="300"/>
      <c r="IMM62" s="300"/>
      <c r="IMN62" s="300"/>
      <c r="IMO62" s="300"/>
      <c r="IQQ62" s="300"/>
      <c r="IQR62" s="300"/>
      <c r="IQS62" s="300"/>
      <c r="IQT62" s="300"/>
      <c r="IQU62" s="300"/>
      <c r="IQV62" s="300"/>
      <c r="IUX62" s="300"/>
      <c r="IUY62" s="300"/>
      <c r="IUZ62" s="300"/>
      <c r="IVA62" s="300"/>
      <c r="IVB62" s="300"/>
      <c r="IVC62" s="300"/>
      <c r="IZE62" s="300"/>
      <c r="IZF62" s="300"/>
      <c r="IZG62" s="300"/>
      <c r="IZH62" s="300"/>
      <c r="IZI62" s="300"/>
      <c r="IZJ62" s="300"/>
      <c r="JDL62" s="300"/>
      <c r="JDM62" s="300"/>
      <c r="JDN62" s="300"/>
      <c r="JDO62" s="300"/>
      <c r="JDP62" s="300"/>
      <c r="JDQ62" s="300"/>
      <c r="JHS62" s="300"/>
      <c r="JHT62" s="300"/>
      <c r="JHU62" s="300"/>
      <c r="JHV62" s="300"/>
      <c r="JHW62" s="300"/>
      <c r="JHX62" s="300"/>
      <c r="JLZ62" s="300"/>
      <c r="JMA62" s="300"/>
      <c r="JMB62" s="300"/>
      <c r="JMC62" s="300"/>
      <c r="JMD62" s="300"/>
      <c r="JME62" s="300"/>
      <c r="JQG62" s="300"/>
      <c r="JQH62" s="300"/>
      <c r="JQI62" s="300"/>
      <c r="JQJ62" s="300"/>
      <c r="JQK62" s="300"/>
      <c r="JQL62" s="300"/>
      <c r="JUN62" s="300"/>
      <c r="JUO62" s="300"/>
      <c r="JUP62" s="300"/>
      <c r="JUQ62" s="300"/>
      <c r="JUR62" s="300"/>
      <c r="JUS62" s="300"/>
      <c r="JYU62" s="300"/>
      <c r="JYV62" s="300"/>
      <c r="JYW62" s="300"/>
      <c r="JYX62" s="300"/>
      <c r="JYY62" s="300"/>
      <c r="JYZ62" s="300"/>
      <c r="KDB62" s="300"/>
      <c r="KDC62" s="300"/>
      <c r="KDD62" s="300"/>
      <c r="KDE62" s="300"/>
      <c r="KDF62" s="300"/>
      <c r="KDG62" s="300"/>
      <c r="KHI62" s="300"/>
      <c r="KHJ62" s="300"/>
      <c r="KHK62" s="300"/>
      <c r="KHL62" s="300"/>
      <c r="KHM62" s="300"/>
      <c r="KHN62" s="300"/>
      <c r="KLP62" s="300"/>
      <c r="KLQ62" s="300"/>
      <c r="KLR62" s="300"/>
      <c r="KLS62" s="300"/>
      <c r="KLT62" s="300"/>
      <c r="KLU62" s="300"/>
      <c r="KPW62" s="300"/>
      <c r="KPX62" s="300"/>
      <c r="KPY62" s="300"/>
      <c r="KPZ62" s="300"/>
      <c r="KQA62" s="300"/>
      <c r="KQB62" s="300"/>
      <c r="KUD62" s="300"/>
      <c r="KUE62" s="300"/>
      <c r="KUF62" s="300"/>
      <c r="KUG62" s="300"/>
      <c r="KUH62" s="300"/>
      <c r="KUI62" s="300"/>
      <c r="KYK62" s="300"/>
      <c r="KYL62" s="300"/>
      <c r="KYM62" s="300"/>
      <c r="KYN62" s="300"/>
      <c r="KYO62" s="300"/>
      <c r="KYP62" s="300"/>
      <c r="LCR62" s="300"/>
      <c r="LCS62" s="300"/>
      <c r="LCT62" s="300"/>
      <c r="LCU62" s="300"/>
      <c r="LCV62" s="300"/>
      <c r="LCW62" s="300"/>
      <c r="LGY62" s="300"/>
      <c r="LGZ62" s="300"/>
      <c r="LHA62" s="300"/>
      <c r="LHB62" s="300"/>
      <c r="LHC62" s="300"/>
      <c r="LHD62" s="300"/>
      <c r="LLF62" s="300"/>
      <c r="LLG62" s="300"/>
      <c r="LLH62" s="300"/>
      <c r="LLI62" s="300"/>
      <c r="LLJ62" s="300"/>
      <c r="LLK62" s="300"/>
      <c r="LPM62" s="300"/>
      <c r="LPN62" s="300"/>
      <c r="LPO62" s="300"/>
      <c r="LPP62" s="300"/>
      <c r="LPQ62" s="300"/>
      <c r="LPR62" s="300"/>
      <c r="LTT62" s="300"/>
      <c r="LTU62" s="300"/>
      <c r="LTV62" s="300"/>
      <c r="LTW62" s="300"/>
      <c r="LTX62" s="300"/>
      <c r="LTY62" s="300"/>
      <c r="LYA62" s="300"/>
      <c r="LYB62" s="300"/>
      <c r="LYC62" s="300"/>
      <c r="LYD62" s="300"/>
      <c r="LYE62" s="300"/>
      <c r="LYF62" s="300"/>
      <c r="MCH62" s="300"/>
      <c r="MCI62" s="300"/>
      <c r="MCJ62" s="300"/>
      <c r="MCK62" s="300"/>
      <c r="MCL62" s="300"/>
      <c r="MCM62" s="300"/>
      <c r="MGO62" s="300"/>
      <c r="MGP62" s="300"/>
      <c r="MGQ62" s="300"/>
      <c r="MGR62" s="300"/>
      <c r="MGS62" s="300"/>
      <c r="MGT62" s="300"/>
      <c r="MKV62" s="300"/>
      <c r="MKW62" s="300"/>
      <c r="MKX62" s="300"/>
      <c r="MKY62" s="300"/>
      <c r="MKZ62" s="300"/>
      <c r="MLA62" s="300"/>
      <c r="MPC62" s="300"/>
      <c r="MPD62" s="300"/>
      <c r="MPE62" s="300"/>
      <c r="MPF62" s="300"/>
      <c r="MPG62" s="300"/>
      <c r="MPH62" s="300"/>
      <c r="MTJ62" s="300"/>
      <c r="MTK62" s="300"/>
      <c r="MTL62" s="300"/>
      <c r="MTM62" s="300"/>
      <c r="MTN62" s="300"/>
      <c r="MTO62" s="300"/>
      <c r="MXQ62" s="300"/>
      <c r="MXR62" s="300"/>
      <c r="MXS62" s="300"/>
      <c r="MXT62" s="300"/>
      <c r="MXU62" s="300"/>
      <c r="MXV62" s="300"/>
      <c r="NBX62" s="300"/>
      <c r="NBY62" s="300"/>
      <c r="NBZ62" s="300"/>
      <c r="NCA62" s="300"/>
      <c r="NCB62" s="300"/>
      <c r="NCC62" s="300"/>
      <c r="NGE62" s="300"/>
      <c r="NGF62" s="300"/>
      <c r="NGG62" s="300"/>
      <c r="NGH62" s="300"/>
      <c r="NGI62" s="300"/>
      <c r="NGJ62" s="300"/>
      <c r="NKL62" s="300"/>
      <c r="NKM62" s="300"/>
      <c r="NKN62" s="300"/>
      <c r="NKO62" s="300"/>
      <c r="NKP62" s="300"/>
      <c r="NKQ62" s="300"/>
      <c r="NOS62" s="300"/>
      <c r="NOT62" s="300"/>
      <c r="NOU62" s="300"/>
      <c r="NOV62" s="300"/>
      <c r="NOW62" s="300"/>
      <c r="NOX62" s="300"/>
      <c r="NSZ62" s="300"/>
      <c r="NTA62" s="300"/>
      <c r="NTB62" s="300"/>
      <c r="NTC62" s="300"/>
      <c r="NTD62" s="300"/>
      <c r="NTE62" s="300"/>
      <c r="NXG62" s="300"/>
      <c r="NXH62" s="300"/>
      <c r="NXI62" s="300"/>
      <c r="NXJ62" s="300"/>
      <c r="NXK62" s="300"/>
      <c r="NXL62" s="300"/>
      <c r="OBN62" s="300"/>
      <c r="OBO62" s="300"/>
      <c r="OBP62" s="300"/>
      <c r="OBQ62" s="300"/>
      <c r="OBR62" s="300"/>
      <c r="OBS62" s="300"/>
      <c r="OFU62" s="300"/>
      <c r="OFV62" s="300"/>
      <c r="OFW62" s="300"/>
      <c r="OFX62" s="300"/>
      <c r="OFY62" s="300"/>
      <c r="OFZ62" s="300"/>
      <c r="OKB62" s="300"/>
      <c r="OKC62" s="300"/>
      <c r="OKD62" s="300"/>
      <c r="OKE62" s="300"/>
      <c r="OKF62" s="300"/>
      <c r="OKG62" s="300"/>
      <c r="OOI62" s="300"/>
      <c r="OOJ62" s="300"/>
      <c r="OOK62" s="300"/>
      <c r="OOL62" s="300"/>
      <c r="OOM62" s="300"/>
      <c r="OON62" s="300"/>
      <c r="OSP62" s="300"/>
      <c r="OSQ62" s="300"/>
      <c r="OSR62" s="300"/>
      <c r="OSS62" s="300"/>
      <c r="OST62" s="300"/>
      <c r="OSU62" s="300"/>
      <c r="OWW62" s="300"/>
      <c r="OWX62" s="300"/>
      <c r="OWY62" s="300"/>
      <c r="OWZ62" s="300"/>
      <c r="OXA62" s="300"/>
      <c r="OXB62" s="300"/>
      <c r="PBD62" s="300"/>
      <c r="PBE62" s="300"/>
      <c r="PBF62" s="300"/>
      <c r="PBG62" s="300"/>
      <c r="PBH62" s="300"/>
      <c r="PBI62" s="300"/>
      <c r="PFK62" s="300"/>
      <c r="PFL62" s="300"/>
      <c r="PFM62" s="300"/>
      <c r="PFN62" s="300"/>
      <c r="PFO62" s="300"/>
      <c r="PFP62" s="300"/>
      <c r="PJR62" s="300"/>
      <c r="PJS62" s="300"/>
      <c r="PJT62" s="300"/>
      <c r="PJU62" s="300"/>
      <c r="PJV62" s="300"/>
      <c r="PJW62" s="300"/>
      <c r="PNY62" s="300"/>
      <c r="PNZ62" s="300"/>
      <c r="POA62" s="300"/>
      <c r="POB62" s="300"/>
      <c r="POC62" s="300"/>
      <c r="POD62" s="300"/>
      <c r="PSF62" s="300"/>
      <c r="PSG62" s="300"/>
      <c r="PSH62" s="300"/>
      <c r="PSI62" s="300"/>
      <c r="PSJ62" s="300"/>
      <c r="PSK62" s="300"/>
    </row>
    <row r="63" spans="1:998 1104:1997 2103:2996 3102:3995 4101:5105 5211:6104 6210:7103 7209:8102 8208:9212 9318:10211 10317:11210 11316:11321" x14ac:dyDescent="0.25">
      <c r="A63" s="302">
        <f>Setup!E44+100</f>
        <v>124</v>
      </c>
      <c r="B63" s="297">
        <f>VLOOKUP(C63,CX61:CY64,2,FALSE)</f>
        <v>2</v>
      </c>
      <c r="C63" s="298" t="str">
        <f>Setup!D44</f>
        <v>Austria</v>
      </c>
      <c r="D63" s="297">
        <f>SUMPRODUCT((DA3:DA105=C63)*(DE3:DE105="W"))+SUMPRODUCT((DD3:DD105=C63)*(DF3:DF105="W"))</f>
        <v>0</v>
      </c>
      <c r="E63" s="297">
        <f>SUMPRODUCT((DA3:DA105=C63)*(DE3:DE105="D"))+SUMPRODUCT((DD3:DD105=C63)*(DF3:DF105="D"))</f>
        <v>0</v>
      </c>
      <c r="F63" s="297">
        <f>SUMPRODUCT((DA3:DA105=C63)*(DE3:DE105="L"))+SUMPRODUCT((DD3:DD105=C63)*(DF3:DF105="L"))</f>
        <v>0</v>
      </c>
      <c r="G63" s="297">
        <f>SUMIF(DA3:DA123,C63,DB3:DB123)+SUMIF(DD3:DD123,C63,DC3:DC123)</f>
        <v>0</v>
      </c>
      <c r="H63" s="297">
        <f>SUMIF(DD3:DD123,C63,DB3:DB123)+SUMIF(DA3:DA123,C63,DC3:DC123)</f>
        <v>0</v>
      </c>
      <c r="I63" s="297">
        <f t="shared" si="100"/>
        <v>1000</v>
      </c>
      <c r="J63" s="297">
        <f t="shared" si="101"/>
        <v>0</v>
      </c>
      <c r="K63" s="297">
        <f>IF(Setup!F44&lt;&gt;"",Setup!F44,-A63)</f>
        <v>-124</v>
      </c>
      <c r="L63" s="297">
        <f>IF(COUNTIF(J61:J64,4)&lt;&gt;4,RANK(J63,J61:J64),J142)</f>
        <v>1</v>
      </c>
      <c r="N63" s="297">
        <f>SUMPRODUCT((L61:L64=L63)*(K61:K64&lt;K63))+L63</f>
        <v>3</v>
      </c>
      <c r="O63" s="298" t="str">
        <f>INDEX(C61:C64,MATCH(3,N61:N64,0),0)</f>
        <v>Austria</v>
      </c>
      <c r="P63" s="297">
        <f>INDEX(L61:L64,MATCH(O63,C61:C64,0),0)</f>
        <v>1</v>
      </c>
      <c r="Q63" s="297" t="str">
        <f>IF(AND(Q62&lt;&gt;"",P63=1),O63,"")</f>
        <v>Austria</v>
      </c>
      <c r="R63" s="297" t="str">
        <f>IF(AND(R62&lt;&gt;"",P64=2),O64,"")</f>
        <v/>
      </c>
      <c r="S63" s="297" t="str">
        <f>IF(AND(S62&lt;&gt;"",P65=3),O65,"")</f>
        <v/>
      </c>
      <c r="V63" s="297" t="str">
        <f t="shared" si="104"/>
        <v>Austria</v>
      </c>
      <c r="W63" s="297">
        <f>SUMPRODUCT((DA3:DA105=V63)*(DD3:DD105=V64)*(DE3:DE105="W"))+SUMPRODUCT((DA3:DA105=V63)*(DD3:DD105=V65)*(DE3:DE105="W"))+SUMPRODUCT((DA3:DA105=V63)*(DD3:DD105=V61)*(DE3:DE105="W"))+SUMPRODUCT((DA3:DA105=V63)*(DD3:DD105=V62)*(DE3:DE105="W"))+SUMPRODUCT((DA3:DA105=V64)*(DD3:DD105=V63)*(DF3:DF105="W"))+SUMPRODUCT((DA3:DA105=V65)*(DD3:DD105=V63)*(DF3:DF105="W"))+SUMPRODUCT((DA3:DA105=V61)*(DD3:DD105=V63)*(DF3:DF105="W"))+SUMPRODUCT((DA3:DA105=V62)*(DD3:DD105=V63)*(DF3:DF105="W"))</f>
        <v>0</v>
      </c>
      <c r="X63" s="297">
        <f>SUMPRODUCT((DA3:DA105=V63)*(DD3:DD105=V64)*(DE3:DE105="D"))+SUMPRODUCT((DA3:DA105=V63)*(DD3:DD105=V65)*(DE3:DE105="D"))+SUMPRODUCT((DA3:DA105=V63)*(DD3:DD105=V61)*(DE3:DE105="D"))+SUMPRODUCT((DA3:DA105=V63)*(DD3:DD105=V62)*(DE3:DE105="D"))+SUMPRODUCT((DA3:DA105=V64)*(DD3:DD105=V63)*(DE3:DE105="D"))+SUMPRODUCT((DA3:DA105=V65)*(DD3:DD105=V63)*(DE3:DE105="D"))+SUMPRODUCT((DA3:DA105=V61)*(DD3:DD105=V63)*(DE3:DE105="D"))+SUMPRODUCT((DA3:DA105=V62)*(DD3:DD105=V63)*(DE3:DE105="D"))</f>
        <v>0</v>
      </c>
      <c r="Y63" s="297">
        <f>SUMPRODUCT((DA3:DA105=V63)*(DD3:DD105=V64)*(DE3:DE105="L"))+SUMPRODUCT((DA3:DA105=V63)*(DD3:DD105=V65)*(DE3:DE105="L"))+SUMPRODUCT((DA3:DA105=V63)*(DD3:DD105=V61)*(DE3:DE105="L"))+SUMPRODUCT((DA3:DA105=V63)*(DD3:DD105=V62)*(DE3:DE105="L"))+SUMPRODUCT((DA3:DA105=V64)*(DD3:DD105=V63)*(DF3:DF105="L"))+SUMPRODUCT((DA3:DA105=V65)*(DD3:DD105=V63)*(DF3:DF105="L"))+SUMPRODUCT((DA3:DA105=V61)*(DD3:DD105=V63)*(DF3:DF105="L"))+SUMPRODUCT((DA3:DA105=V62)*(DD3:DD105=V63)*(DF3:DF105="L"))</f>
        <v>0</v>
      </c>
      <c r="Z63" s="297">
        <f>SUMPRODUCT((DA3:DA105=V63)*(DD3:DD105=V64)*DB3:DB105)+SUMPRODUCT((DA3:DA105=V63)*(DD3:DD105=V65)*DB3:DB105)+SUMPRODUCT((DA3:DA105=V63)*(DD3:DD105=V61)*DB3:DB105)+SUMPRODUCT((DA3:DA105=V63)*(DD3:DD105=V62)*DB3:DB105)+SUMPRODUCT((DA3:DA105=V64)*(DD3:DD105=V63)*DC3:DC105)+SUMPRODUCT((DA3:DA105=V65)*(DD3:DD105=V63)*DC3:DC105)+SUMPRODUCT((DA3:DA105=V61)*(DD3:DD105=V63)*DC3:DC105)+SUMPRODUCT((DA3:DA105=V62)*(DD3:DD105=V63)*DC3:DC105)</f>
        <v>0</v>
      </c>
      <c r="AA63" s="297">
        <f>SUMPRODUCT((DA3:DA105=V63)*(DD3:DD105=V64)*DC3:DC105)+SUMPRODUCT((DA3:DA105=V63)*(DD3:DD105=V65)*DC3:DC105)+SUMPRODUCT((DA3:DA105=V63)*(DD3:DD105=V61)*DC3:DC105)+SUMPRODUCT((DA3:DA105=V63)*(DD3:DD105=V62)*DC3:DC105)+SUMPRODUCT((DA3:DA105=V64)*(DD3:DD105=V63)*DB3:DB105)+SUMPRODUCT((DA3:DA105=V65)*(DD3:DD105=V63)*DB3:DB105)+SUMPRODUCT((DA3:DA105=V61)*(DD3:DD105=V63)*DB3:DB105)+SUMPRODUCT((DA3:DA105=V62)*(DD3:DD105=V63)*DB3:DB105)</f>
        <v>0</v>
      </c>
      <c r="AB63" s="297">
        <f>Z63-AA63+1000</f>
        <v>1000</v>
      </c>
      <c r="AC63" s="297">
        <f t="shared" si="102"/>
        <v>0</v>
      </c>
      <c r="AD63" s="297">
        <f>IF(V63&lt;&gt;"",VLOOKUP(V63,C4:I64,7,FALSE),"")</f>
        <v>1000</v>
      </c>
      <c r="AE63" s="297">
        <f>IF(V63&lt;&gt;"",VLOOKUP(V63,C4:I64,5,FALSE),"")</f>
        <v>0</v>
      </c>
      <c r="AF63" s="297">
        <f>IF(V63&lt;&gt;"",VLOOKUP(V63,C4:K64,9,FALSE),"")</f>
        <v>-124</v>
      </c>
      <c r="AG63" s="297">
        <f t="shared" si="103"/>
        <v>0</v>
      </c>
      <c r="AH63" s="297">
        <f>IF(V63&lt;&gt;"",RANK(AG63,AG61:AG64),"")</f>
        <v>1</v>
      </c>
      <c r="AI63" s="297">
        <f>IF(V63&lt;&gt;"",SUMPRODUCT((AG61:AG64=AG63)*(AB61:AB64&gt;AB63)),"")</f>
        <v>0</v>
      </c>
      <c r="AJ63" s="297">
        <f>IF(V63&lt;&gt;"",SUMPRODUCT((AG61:AG64=AG63)*(AB61:AB64=AB63)*(Z61:Z64&gt;Z63)),"")</f>
        <v>0</v>
      </c>
      <c r="AK63" s="297">
        <f>IF(V63&lt;&gt;"",SUMPRODUCT((AG61:AG64=AG63)*(AB61:AB64=AB63)*(Z61:Z64=Z63)*(AD61:AD64&gt;AD63)),"")</f>
        <v>0</v>
      </c>
      <c r="AL63" s="297">
        <f>IF(V63&lt;&gt;"",SUMPRODUCT((AG61:AG64=AG63)*(AB61:AB64=AB63)*(Z61:Z64=Z63)*(AD61:AD64=AD63)*(AE61:AE64&gt;AE63)),"")</f>
        <v>0</v>
      </c>
      <c r="AM63" s="297">
        <f>IF(V63&lt;&gt;"",SUMPRODUCT((AG61:AG64=AG63)*(AB61:AB64=AB63)*(Z61:Z64=Z63)*(AD61:AD64=AD63)*(AE61:AE64=AE63)*(AF61:AF64&gt;AF63)),"")</f>
        <v>1</v>
      </c>
      <c r="AN63" s="297">
        <f>IF(V63&lt;&gt;"",IF(SUM(X61:X64)=12,SUM(AH63:AM63),IF(AN142&lt;&gt;"",IF(U139=3,AN142,AN142+U139),SUM(AH63:AM63))),"")</f>
        <v>2</v>
      </c>
      <c r="AO63" s="297" t="str">
        <f>IF(V63&lt;&gt;"",INDEX(V61:V64,MATCH(3,AN61:AN64,0),0),"")</f>
        <v>Algeria</v>
      </c>
      <c r="AP63" s="297" t="str">
        <f>IF(R62&lt;&gt;"",R62,"")</f>
        <v/>
      </c>
      <c r="AQ63" s="297">
        <f>SUMPRODUCT((DA3:DA105=AP63)*(DD3:DD105=AP64)*(DE3:DE105="W"))+SUMPRODUCT((DA3:DA105=AP63)*(DD3:DD105=AP65)*(DE3:DE105="W"))+SUMPRODUCT((DA3:DA105=AP63)*(DD3:DD105=AP62)*(DE3:DE105="W"))+SUMPRODUCT((DA3:DA105=AP64)*(DD3:DD105=AP63)*(DF3:DF105="W"))+SUMPRODUCT((DA3:DA105=AP65)*(DD3:DD105=AP63)*(DF3:DF105="W"))+SUMPRODUCT((DA3:DA105=AP62)*(DD3:DD105=AP63)*(DF3:DF105="W"))</f>
        <v>0</v>
      </c>
      <c r="AR63" s="297">
        <f>SUMPRODUCT((DA3:DA105=AP63)*(DD3:DD105=AP64)*(DE3:DE105="D"))+SUMPRODUCT((DA3:DA105=AP63)*(DD3:DD105=AP65)*(DE3:DE105="D"))+SUMPRODUCT((DA3:DA105=AP63)*(DD3:DD105=AP62)*(DE3:DE105="D"))+SUMPRODUCT((DA3:DA105=AP64)*(DD3:DD105=AP63)*(DE3:DE105="D"))+SUMPRODUCT((DA3:DA105=AP65)*(DD3:DD105=AP63)*(DE3:DE105="D"))+SUMPRODUCT((DA3:DA105=AP62)*(DD3:DD105=AP63)*(DE3:DE105="D"))</f>
        <v>0</v>
      </c>
      <c r="AS63" s="297">
        <f>SUMPRODUCT((DA3:DA105=AP63)*(DD3:DD105=AP64)*(DE3:DE105="L"))+SUMPRODUCT((DA3:DA105=AP63)*(DD3:DD105=AP65)*(DE3:DE105="L"))+SUMPRODUCT((DA3:DA105=AP63)*(DD3:DD105=AP62)*(DE3:DE105="L"))+SUMPRODUCT((DA3:DA105=AP64)*(DD3:DD105=AP63)*(DF3:DF105="L"))+SUMPRODUCT((DA3:DA105=AP65)*(DD3:DD105=AP63)*(DF3:DF105="L"))+SUMPRODUCT((DA3:DA105=AP62)*(DD3:DD105=AP63)*(DF3:DF105="L"))</f>
        <v>0</v>
      </c>
      <c r="AT63" s="297">
        <f>SUMPRODUCT((DA3:DA105=AP63)*(DD3:DD105=AP64)*DB3:DB105)+SUMPRODUCT((DA3:DA105=AP63)*(DD3:DD105=AP65)*DB3:DB105)+SUMPRODUCT((DA3:DA105=AP63)*(DD3:DD105=AP61)*DB3:DB105)+SUMPRODUCT((DA3:DA105=AP63)*(DD3:DD105=AP62)*DB3:DB105)+SUMPRODUCT((DA3:DA105=AP64)*(DD3:DD105=AP63)*DC3:DC105)+SUMPRODUCT((DA3:DA105=AP65)*(DD3:DD105=AP63)*DC3:DC105)+SUMPRODUCT((DA3:DA105=AP61)*(DD3:DD105=AP63)*DC3:DC105)+SUMPRODUCT((DA3:DA105=AP62)*(DD3:DD105=AP63)*DC3:DC105)</f>
        <v>0</v>
      </c>
      <c r="AU63" s="297">
        <f>SUMPRODUCT((DA3:DA105=AP63)*(DD3:DD105=AP64)*DC3:DC105)+SUMPRODUCT((DA3:DA105=AP63)*(DD3:DD105=AP65)*DC3:DC105)+SUMPRODUCT((DA3:DA105=AP63)*(DD3:DD105=AP61)*DC3:DC105)+SUMPRODUCT((DA3:DA105=AP63)*(DD3:DD105=AP62)*DC3:DC105)+SUMPRODUCT((DA3:DA105=AP64)*(DD3:DD105=AP63)*DB3:DB105)+SUMPRODUCT((DA3:DA105=AP65)*(DD3:DD105=AP63)*DB3:DB105)+SUMPRODUCT((DA3:DA105=AP61)*(DD3:DD105=AP63)*DB3:DB105)+SUMPRODUCT((DA3:DA105=AP62)*(DD3:DD105=AP63)*DB3:DB105)</f>
        <v>0</v>
      </c>
      <c r="AV63" s="297">
        <f>AT63-AU63+1000</f>
        <v>1000</v>
      </c>
      <c r="AW63" s="297" t="str">
        <f t="shared" si="105"/>
        <v/>
      </c>
      <c r="AX63" s="297" t="str">
        <f>IF(AP63&lt;&gt;"",VLOOKUP(AP63,C4:I64,7,FALSE),"")</f>
        <v/>
      </c>
      <c r="AY63" s="297" t="str">
        <f>IF(AP63&lt;&gt;"",VLOOKUP(AP63,C4:I64,5,FALSE),"")</f>
        <v/>
      </c>
      <c r="AZ63" s="297" t="str">
        <f>IF(AP63&lt;&gt;"",VLOOKUP(AP63,C4:K64,9,FALSE),"")</f>
        <v/>
      </c>
      <c r="BA63" s="297" t="str">
        <f t="shared" si="106"/>
        <v/>
      </c>
      <c r="BB63" s="297" t="str">
        <f>IF(AP63&lt;&gt;"",RANK(BA63,BA61:BA64),"")</f>
        <v/>
      </c>
      <c r="BC63" s="297" t="str">
        <f>IF(AP63&lt;&gt;"",SUMPRODUCT((BA61:BA64=BA63)*(AV61:AV64&gt;AV63)),"")</f>
        <v/>
      </c>
      <c r="BD63" s="297" t="str">
        <f>IF(AP63&lt;&gt;"",SUMPRODUCT((BA61:BA64=BA63)*(AV61:AV64=AV63)*(AT61:AT64&gt;AT63)),"")</f>
        <v/>
      </c>
      <c r="BE63" s="297" t="str">
        <f>IF(AP63&lt;&gt;"",SUMPRODUCT((BA61:BA64=BA63)*(AV61:AV64=AV63)*(AT61:AT64=AT63)*(AX61:AX64&gt;AX63)),"")</f>
        <v/>
      </c>
      <c r="BF63" s="297" t="str">
        <f>IF(AP63&lt;&gt;"",SUMPRODUCT((BA61:BA64=BA63)*(AV61:AV64=AV63)*(AT61:AT64=AT63)*(AX61:AX64=AX63)*(AY61:AY64&gt;AY63)),"")</f>
        <v/>
      </c>
      <c r="BG63" s="297" t="str">
        <f>IF(AP63&lt;&gt;"",SUMPRODUCT((BA61:BA64=BA63)*(AV61:AV64=AV63)*(AT61:AT64=AT63)*(AX61:AX64=AX63)*(AY61:AY64=AY63)*(AZ61:AZ64&gt;AZ63)),"")</f>
        <v/>
      </c>
      <c r="BH63" s="297" t="str">
        <f>IF(AP63&lt;&gt;"",IF(BH142&lt;&gt;"",IF(AO139=3,BH142,BH142+AO139),SUM(BB63:BG63)+1),"")</f>
        <v/>
      </c>
      <c r="BI63" s="297" t="str">
        <f>IF(AP63&lt;&gt;"",INDEX(AP62:AP65,MATCH(3,BH62:BH65,0),0),"")</f>
        <v/>
      </c>
      <c r="BJ63" s="297" t="str">
        <f>IF(S61&lt;&gt;"",S61,"")</f>
        <v/>
      </c>
      <c r="BK63" s="297">
        <f>SUMPRODUCT((DA3:DA105=BJ63)*(DD3:DD105=BJ64)*(DE3:DE105="W"))+SUMPRODUCT((DA3:DA105=BJ63)*(DD3:DD105=BJ65)*(DE3:DE105="W"))+SUMPRODUCT((DA3:DA105=BJ63)*(DD3:DD105=BJ105)*(DE3:DE105="W"))+SUMPRODUCT((DA3:DA105=BJ64)*(DD3:DD105=BJ63)*(DF3:DF105="W"))+SUMPRODUCT((DA3:DA105=BJ65)*(DD3:DD105=BJ63)*(DF3:DF105="W"))+SUMPRODUCT((DA3:DA105=BJ105)*(DD3:DD105=BJ63)*(DF3:DF105="W"))</f>
        <v>0</v>
      </c>
      <c r="BL63" s="297">
        <f>SUMPRODUCT((DA3:DA105=BJ63)*(DD3:DD105=BJ64)*(DE3:DE105="D"))+SUMPRODUCT((DA3:DA105=BJ63)*(DD3:DD105=BJ65)*(DE3:DE105="D"))+SUMPRODUCT((DA3:DA105=BJ63)*(DD3:DD105=BJ105)*(DE3:DE105="D"))+SUMPRODUCT((DA3:DA105=BJ64)*(DD3:DD105=BJ63)*(DE3:DE105="D"))+SUMPRODUCT((DA3:DA105=BJ65)*(DD3:DD105=BJ63)*(DE3:DE105="D"))+SUMPRODUCT((DA3:DA105=BJ105)*(DD3:DD105=BJ63)*(DE3:DE105="D"))</f>
        <v>0</v>
      </c>
      <c r="BM63" s="297">
        <f>SUMPRODUCT((DA3:DA105=BJ63)*(DD3:DD105=BJ64)*(DE3:DE105="L"))+SUMPRODUCT((DA3:DA105=BJ63)*(DD3:DD105=BJ65)*(DE3:DE105="L"))+SUMPRODUCT((DA3:DA105=BJ63)*(DD3:DD105=BJ105)*(DE3:DE105="L"))+SUMPRODUCT((DA3:DA105=BJ64)*(DD3:DD105=BJ63)*(DF3:DF105="L"))+SUMPRODUCT((DA3:DA105=BJ65)*(DD3:DD105=BJ63)*(DF3:DF105="L"))+SUMPRODUCT((DA3:DA105=BJ105)*(DD3:DD105=BJ63)*(DF3:DF105="L"))</f>
        <v>0</v>
      </c>
      <c r="BN63" s="297">
        <f>SUMPRODUCT((DA3:DA105=BJ63)*(DD3:DD105=BJ64)*DB3:DB105)+SUMPRODUCT((DA3:DA105=BJ63)*(DD3:DD105=BJ65)*DB3:DB105)+SUMPRODUCT((DA3:DA105=BJ63)*(DD3:DD105=BJ61)*DB3:DB105)+SUMPRODUCT((DA3:DA105=BJ63)*(DD3:DD105=BJ62)*DB3:DB105)+SUMPRODUCT((DA3:DA105=BJ64)*(DD3:DD105=BJ63)*DC3:DC105)+SUMPRODUCT((DA3:DA105=BJ65)*(DD3:DD105=BJ63)*DC3:DC105)+SUMPRODUCT((DA3:DA105=BJ61)*(DD3:DD105=BJ63)*DC3:DC105)+SUMPRODUCT((DA3:DA105=BJ62)*(DD3:DD105=BJ63)*DC3:DC105)</f>
        <v>0</v>
      </c>
      <c r="BO63" s="297">
        <f>SUMPRODUCT((DA3:DA105=BJ63)*(DD3:DD105=BJ64)*DC3:DC105)+SUMPRODUCT((DA3:DA105=BJ63)*(DD3:DD105=BJ65)*DC3:DC105)+SUMPRODUCT((DA3:DA105=BJ63)*(DD3:DD105=BJ61)*DC3:DC105)+SUMPRODUCT((DA3:DA105=BJ63)*(DD3:DD105=BJ62)*DC3:DC105)+SUMPRODUCT((DA3:DA105=BJ64)*(DD3:DD105=BJ63)*DB3:DB105)+SUMPRODUCT((DA3:DA105=BJ65)*(DD3:DD105=BJ63)*DB3:DB105)+SUMPRODUCT((DA3:DA105=BJ61)*(DD3:DD105=BJ63)*DB3:DB105)+SUMPRODUCT((DA3:DA105=BJ62)*(DD3:DD105=BJ63)*DB3:DB105)</f>
        <v>0</v>
      </c>
      <c r="BP63" s="297">
        <f>BN63-BO63+1000</f>
        <v>1000</v>
      </c>
      <c r="BQ63" s="297" t="str">
        <f t="shared" ref="BQ63:BQ64" si="107">IF(BJ63&lt;&gt;"",BK63*3+BL63*1,"")</f>
        <v/>
      </c>
      <c r="BR63" s="297" t="str">
        <f>IF(BJ63&lt;&gt;"",VLOOKUP(BJ63,C4:I64,7,FALSE),"")</f>
        <v/>
      </c>
      <c r="BS63" s="297" t="str">
        <f>IF(BJ63&lt;&gt;"",VLOOKUP(BJ63,C4:I64,5,FALSE),"")</f>
        <v/>
      </c>
      <c r="BT63" s="297" t="str">
        <f>IF(BJ63&lt;&gt;"",VLOOKUP(BJ63,C4:K64,9,FALSE),"")</f>
        <v/>
      </c>
      <c r="BU63" s="297" t="str">
        <f t="shared" ref="BU63:BU64" si="108">BQ63</f>
        <v/>
      </c>
      <c r="BV63" s="297" t="str">
        <f>IF(BJ63&lt;&gt;"",RANK(BU63,BU62:BU64),"")</f>
        <v/>
      </c>
      <c r="BW63" s="297" t="str">
        <f>IF(BJ63&lt;&gt;"",SUMPRODUCT((BU61:BU64=BU63)*(BP61:BP64&gt;BP63)),"")</f>
        <v/>
      </c>
      <c r="BX63" s="297" t="str">
        <f>IF(BJ63&lt;&gt;"",SUMPRODUCT((BU61:BU64=BU63)*(BP61:BP64=BP63)*(BN61:BN64&gt;BN63)),"")</f>
        <v/>
      </c>
      <c r="BY63" s="297" t="str">
        <f>IF(BJ63&lt;&gt;"",SUMPRODUCT((BU61:BU64=BU63)*(BP61:BP64=BP63)*(BN61:BN64=BN63)*(BR61:BR64&gt;BR63)),"")</f>
        <v/>
      </c>
      <c r="BZ63" s="297" t="str">
        <f>IF(BJ63&lt;&gt;"",SUMPRODUCT((BU61:BU64=BU63)*(BP61:BP64=BP63)*(BN61:BN64=BN63)*(BR61:BR64=BR63)*(BS61:BS64&gt;BS63)),"")</f>
        <v/>
      </c>
      <c r="CA63" s="297" t="str">
        <f>IF(BJ63&lt;&gt;"",SUMPRODUCT((BU61:BU64=BU63)*(BP61:BP64=BP63)*(BN61:BN64=BN63)*(BR61:BR64=BR63)*(BS61:BS64=BS63)*(BT61:BT64&gt;BT63)),"")</f>
        <v/>
      </c>
      <c r="CB63" s="297" t="str">
        <f>IF(BJ63&lt;&gt;"",SUM(BV63:CA63)+2,"")</f>
        <v/>
      </c>
      <c r="CC63" s="297" t="str">
        <f>IF(BJ63&lt;&gt;"",INDEX(BJ63:BJ65,MATCH(3,CB63:CB65,0),0),"")</f>
        <v/>
      </c>
      <c r="CX63" s="297" t="str">
        <f>IF(CC63&lt;&gt;"",CC63,IF(BI63&lt;&gt;"",BI63,IF(AO63&lt;&gt;"",AO63,O63)))</f>
        <v>Algeria</v>
      </c>
      <c r="CY63" s="297">
        <v>3</v>
      </c>
      <c r="DA63" s="300" t="str">
        <f>Matches!F68</f>
        <v>Norway</v>
      </c>
      <c r="DB63" s="300">
        <f>IF(DA2&lt;&gt;"",IF(AND(Matches!H68&lt;&gt;"",Matches!I68&lt;&gt;""),Matches!H68,0),"")</f>
        <v>0</v>
      </c>
      <c r="DC63" s="300">
        <f>IF(DA2&lt;&gt;"",IF(AND(Matches!H68&lt;&gt;"",Matches!I68&lt;&gt;""),Matches!I68,0),"")</f>
        <v>0</v>
      </c>
      <c r="DD63" s="300" t="str">
        <f>Matches!K68</f>
        <v>France</v>
      </c>
      <c r="DE63" s="300" t="str">
        <f>IF(AND(Matches!H68&lt;&gt;"",Matches!I68&lt;&gt;""),IF(DB63&gt;DC63,"W",IF(DB63=DC63,"D","L")),"")</f>
        <v/>
      </c>
      <c r="DF63" s="300" t="str">
        <f t="shared" si="0"/>
        <v/>
      </c>
      <c r="HH63" s="300"/>
      <c r="HI63" s="300"/>
      <c r="HJ63" s="300"/>
      <c r="HK63" s="300"/>
      <c r="HL63" s="300"/>
      <c r="HM63" s="300"/>
      <c r="LO63" s="300"/>
      <c r="LP63" s="300"/>
      <c r="LQ63" s="300"/>
      <c r="LR63" s="300"/>
      <c r="LS63" s="300"/>
      <c r="LT63" s="300"/>
      <c r="PV63" s="300"/>
      <c r="PW63" s="300"/>
      <c r="PX63" s="300"/>
      <c r="PY63" s="300"/>
      <c r="PZ63" s="300"/>
      <c r="QA63" s="300"/>
      <c r="UC63" s="300"/>
      <c r="UD63" s="300"/>
      <c r="UE63" s="300"/>
      <c r="UF63" s="300"/>
      <c r="UG63" s="300"/>
      <c r="UH63" s="300"/>
      <c r="YJ63" s="300"/>
      <c r="YK63" s="300"/>
      <c r="YL63" s="300"/>
      <c r="YM63" s="300"/>
      <c r="YN63" s="300"/>
      <c r="YO63" s="300"/>
      <c r="ACQ63" s="300"/>
      <c r="ACR63" s="300"/>
      <c r="ACS63" s="300"/>
      <c r="ACT63" s="300"/>
      <c r="ACU63" s="300"/>
      <c r="ACV63" s="300"/>
      <c r="AGX63" s="300"/>
      <c r="AGY63" s="300"/>
      <c r="AGZ63" s="300"/>
      <c r="AHA63" s="300"/>
      <c r="AHB63" s="300"/>
      <c r="AHC63" s="300"/>
      <c r="ALE63" s="300"/>
      <c r="ALF63" s="300"/>
      <c r="ALG63" s="300"/>
      <c r="ALH63" s="300"/>
      <c r="ALI63" s="300"/>
      <c r="ALJ63" s="300"/>
      <c r="APL63" s="300"/>
      <c r="APM63" s="300"/>
      <c r="APN63" s="300"/>
      <c r="APO63" s="300"/>
      <c r="APP63" s="300"/>
      <c r="APQ63" s="300"/>
      <c r="ATS63" s="300"/>
      <c r="ATT63" s="300"/>
      <c r="ATU63" s="300"/>
      <c r="ATV63" s="300"/>
      <c r="ATW63" s="300"/>
      <c r="ATX63" s="300"/>
      <c r="AXZ63" s="300"/>
      <c r="AYA63" s="300"/>
      <c r="AYB63" s="300"/>
      <c r="AYC63" s="300"/>
      <c r="AYD63" s="300"/>
      <c r="AYE63" s="300"/>
      <c r="BCG63" s="300"/>
      <c r="BCH63" s="300"/>
      <c r="BCI63" s="300"/>
      <c r="BCJ63" s="300"/>
      <c r="BCK63" s="300"/>
      <c r="BCL63" s="300"/>
      <c r="BGN63" s="300"/>
      <c r="BGO63" s="300"/>
      <c r="BGP63" s="300"/>
      <c r="BGQ63" s="300"/>
      <c r="BGR63" s="300"/>
      <c r="BGS63" s="300"/>
      <c r="BKU63" s="300"/>
      <c r="BKV63" s="300"/>
      <c r="BKW63" s="300"/>
      <c r="BKX63" s="300"/>
      <c r="BKY63" s="300"/>
      <c r="BKZ63" s="300"/>
      <c r="BPB63" s="300"/>
      <c r="BPC63" s="300"/>
      <c r="BPD63" s="300"/>
      <c r="BPE63" s="300"/>
      <c r="BPF63" s="300"/>
      <c r="BPG63" s="300"/>
      <c r="BTI63" s="300"/>
      <c r="BTJ63" s="300"/>
      <c r="BTK63" s="300"/>
      <c r="BTL63" s="300"/>
      <c r="BTM63" s="300"/>
      <c r="BTN63" s="300"/>
      <c r="BXP63" s="300"/>
      <c r="BXQ63" s="300"/>
      <c r="BXR63" s="300"/>
      <c r="BXS63" s="300"/>
      <c r="BXT63" s="300"/>
      <c r="BXU63" s="300"/>
      <c r="CBW63" s="300"/>
      <c r="CBX63" s="300"/>
      <c r="CBY63" s="300"/>
      <c r="CBZ63" s="300"/>
      <c r="CCA63" s="300"/>
      <c r="CCB63" s="300"/>
      <c r="CGD63" s="300"/>
      <c r="CGE63" s="300"/>
      <c r="CGF63" s="300"/>
      <c r="CGG63" s="300"/>
      <c r="CGH63" s="300"/>
      <c r="CGI63" s="300"/>
      <c r="CKK63" s="300"/>
      <c r="CKL63" s="300"/>
      <c r="CKM63" s="300"/>
      <c r="CKN63" s="300"/>
      <c r="CKO63" s="300"/>
      <c r="CKP63" s="300"/>
      <c r="COR63" s="300"/>
      <c r="COS63" s="300"/>
      <c r="COT63" s="300"/>
      <c r="COU63" s="300"/>
      <c r="COV63" s="300"/>
      <c r="COW63" s="300"/>
      <c r="CSY63" s="300"/>
      <c r="CSZ63" s="300"/>
      <c r="CTA63" s="300"/>
      <c r="CTB63" s="300"/>
      <c r="CTC63" s="300"/>
      <c r="CTD63" s="300"/>
      <c r="CXF63" s="300"/>
      <c r="CXG63" s="300"/>
      <c r="CXH63" s="300"/>
      <c r="CXI63" s="300"/>
      <c r="CXJ63" s="300"/>
      <c r="CXK63" s="300"/>
      <c r="DBM63" s="300"/>
      <c r="DBN63" s="300"/>
      <c r="DBO63" s="300"/>
      <c r="DBP63" s="300"/>
      <c r="DBQ63" s="300"/>
      <c r="DBR63" s="300"/>
      <c r="DFT63" s="300"/>
      <c r="DFU63" s="300"/>
      <c r="DFV63" s="300"/>
      <c r="DFW63" s="300"/>
      <c r="DFX63" s="300"/>
      <c r="DFY63" s="300"/>
      <c r="DKA63" s="300"/>
      <c r="DKB63" s="300"/>
      <c r="DKC63" s="300"/>
      <c r="DKD63" s="300"/>
      <c r="DKE63" s="300"/>
      <c r="DKF63" s="300"/>
      <c r="DOH63" s="300"/>
      <c r="DOI63" s="300"/>
      <c r="DOJ63" s="300"/>
      <c r="DOK63" s="300"/>
      <c r="DOL63" s="300"/>
      <c r="DOM63" s="300"/>
      <c r="DSO63" s="300"/>
      <c r="DSP63" s="300"/>
      <c r="DSQ63" s="300"/>
      <c r="DSR63" s="300"/>
      <c r="DSS63" s="300"/>
      <c r="DST63" s="300"/>
      <c r="DWV63" s="300"/>
      <c r="DWW63" s="300"/>
      <c r="DWX63" s="300"/>
      <c r="DWY63" s="300"/>
      <c r="DWZ63" s="300"/>
      <c r="DXA63" s="300"/>
      <c r="EBC63" s="300"/>
      <c r="EBD63" s="300"/>
      <c r="EBE63" s="300"/>
      <c r="EBF63" s="300"/>
      <c r="EBG63" s="300"/>
      <c r="EBH63" s="300"/>
      <c r="EFJ63" s="300"/>
      <c r="EFK63" s="300"/>
      <c r="EFL63" s="300"/>
      <c r="EFM63" s="300"/>
      <c r="EFN63" s="300"/>
      <c r="EFO63" s="300"/>
      <c r="EJQ63" s="300"/>
      <c r="EJR63" s="300"/>
      <c r="EJS63" s="300"/>
      <c r="EJT63" s="300"/>
      <c r="EJU63" s="300"/>
      <c r="EJV63" s="300"/>
      <c r="ENX63" s="300"/>
      <c r="ENY63" s="300"/>
      <c r="ENZ63" s="300"/>
      <c r="EOA63" s="300"/>
      <c r="EOB63" s="300"/>
      <c r="EOC63" s="300"/>
      <c r="ESE63" s="300"/>
      <c r="ESF63" s="300"/>
      <c r="ESG63" s="300"/>
      <c r="ESH63" s="300"/>
      <c r="ESI63" s="300"/>
      <c r="ESJ63" s="300"/>
      <c r="EWL63" s="300"/>
      <c r="EWM63" s="300"/>
      <c r="EWN63" s="300"/>
      <c r="EWO63" s="300"/>
      <c r="EWP63" s="300"/>
      <c r="EWQ63" s="300"/>
      <c r="FAS63" s="300"/>
      <c r="FAT63" s="300"/>
      <c r="FAU63" s="300"/>
      <c r="FAV63" s="300"/>
      <c r="FAW63" s="300"/>
      <c r="FAX63" s="300"/>
      <c r="FEZ63" s="300"/>
      <c r="FFA63" s="300"/>
      <c r="FFB63" s="300"/>
      <c r="FFC63" s="300"/>
      <c r="FFD63" s="300"/>
      <c r="FFE63" s="300"/>
      <c r="FJG63" s="300"/>
      <c r="FJH63" s="300"/>
      <c r="FJI63" s="300"/>
      <c r="FJJ63" s="300"/>
      <c r="FJK63" s="300"/>
      <c r="FJL63" s="300"/>
      <c r="FNN63" s="300"/>
      <c r="FNO63" s="300"/>
      <c r="FNP63" s="300"/>
      <c r="FNQ63" s="300"/>
      <c r="FNR63" s="300"/>
      <c r="FNS63" s="300"/>
      <c r="FRU63" s="300"/>
      <c r="FRV63" s="300"/>
      <c r="FRW63" s="300"/>
      <c r="FRX63" s="300"/>
      <c r="FRY63" s="300"/>
      <c r="FRZ63" s="300"/>
      <c r="FWB63" s="300"/>
      <c r="FWC63" s="300"/>
      <c r="FWD63" s="300"/>
      <c r="FWE63" s="300"/>
      <c r="FWF63" s="300"/>
      <c r="FWG63" s="300"/>
      <c r="GAI63" s="300"/>
      <c r="GAJ63" s="300"/>
      <c r="GAK63" s="300"/>
      <c r="GAL63" s="300"/>
      <c r="GAM63" s="300"/>
      <c r="GAN63" s="300"/>
      <c r="GEP63" s="300"/>
      <c r="GEQ63" s="300"/>
      <c r="GER63" s="300"/>
      <c r="GES63" s="300"/>
      <c r="GET63" s="300"/>
      <c r="GEU63" s="300"/>
      <c r="GIW63" s="300"/>
      <c r="GIX63" s="300"/>
      <c r="GIY63" s="300"/>
      <c r="GIZ63" s="300"/>
      <c r="GJA63" s="300"/>
      <c r="GJB63" s="300"/>
      <c r="GND63" s="300"/>
      <c r="GNE63" s="300"/>
      <c r="GNF63" s="300"/>
      <c r="GNG63" s="300"/>
      <c r="GNH63" s="300"/>
      <c r="GNI63" s="300"/>
      <c r="GRK63" s="300"/>
      <c r="GRL63" s="300"/>
      <c r="GRM63" s="300"/>
      <c r="GRN63" s="300"/>
      <c r="GRO63" s="300"/>
      <c r="GRP63" s="300"/>
      <c r="GVR63" s="300"/>
      <c r="GVS63" s="300"/>
      <c r="GVT63" s="300"/>
      <c r="GVU63" s="300"/>
      <c r="GVV63" s="300"/>
      <c r="GVW63" s="300"/>
      <c r="GZY63" s="300"/>
      <c r="GZZ63" s="300"/>
      <c r="HAA63" s="300"/>
      <c r="HAB63" s="300"/>
      <c r="HAC63" s="300"/>
      <c r="HAD63" s="300"/>
      <c r="HEF63" s="300"/>
      <c r="HEG63" s="300"/>
      <c r="HEH63" s="300"/>
      <c r="HEI63" s="300"/>
      <c r="HEJ63" s="300"/>
      <c r="HEK63" s="300"/>
      <c r="HIM63" s="300"/>
      <c r="HIN63" s="300"/>
      <c r="HIO63" s="300"/>
      <c r="HIP63" s="300"/>
      <c r="HIQ63" s="300"/>
      <c r="HIR63" s="300"/>
      <c r="HMT63" s="300"/>
      <c r="HMU63" s="300"/>
      <c r="HMV63" s="300"/>
      <c r="HMW63" s="300"/>
      <c r="HMX63" s="300"/>
      <c r="HMY63" s="300"/>
      <c r="HRA63" s="300"/>
      <c r="HRB63" s="300"/>
      <c r="HRC63" s="300"/>
      <c r="HRD63" s="300"/>
      <c r="HRE63" s="300"/>
      <c r="HRF63" s="300"/>
      <c r="HVH63" s="300"/>
      <c r="HVI63" s="300"/>
      <c r="HVJ63" s="300"/>
      <c r="HVK63" s="300"/>
      <c r="HVL63" s="300"/>
      <c r="HVM63" s="300"/>
      <c r="HZO63" s="300"/>
      <c r="HZP63" s="300"/>
      <c r="HZQ63" s="300"/>
      <c r="HZR63" s="300"/>
      <c r="HZS63" s="300"/>
      <c r="HZT63" s="300"/>
      <c r="IDV63" s="300"/>
      <c r="IDW63" s="300"/>
      <c r="IDX63" s="300"/>
      <c r="IDY63" s="300"/>
      <c r="IDZ63" s="300"/>
      <c r="IEA63" s="300"/>
      <c r="IIC63" s="300"/>
      <c r="IID63" s="300"/>
      <c r="IIE63" s="300"/>
      <c r="IIF63" s="300"/>
      <c r="IIG63" s="300"/>
      <c r="IIH63" s="300"/>
      <c r="IMJ63" s="300"/>
      <c r="IMK63" s="300"/>
      <c r="IML63" s="300"/>
      <c r="IMM63" s="300"/>
      <c r="IMN63" s="300"/>
      <c r="IMO63" s="300"/>
      <c r="IQQ63" s="300"/>
      <c r="IQR63" s="300"/>
      <c r="IQS63" s="300"/>
      <c r="IQT63" s="300"/>
      <c r="IQU63" s="300"/>
      <c r="IQV63" s="300"/>
      <c r="IUX63" s="300"/>
      <c r="IUY63" s="300"/>
      <c r="IUZ63" s="300"/>
      <c r="IVA63" s="300"/>
      <c r="IVB63" s="300"/>
      <c r="IVC63" s="300"/>
      <c r="IZE63" s="300"/>
      <c r="IZF63" s="300"/>
      <c r="IZG63" s="300"/>
      <c r="IZH63" s="300"/>
      <c r="IZI63" s="300"/>
      <c r="IZJ63" s="300"/>
      <c r="JDL63" s="300"/>
      <c r="JDM63" s="300"/>
      <c r="JDN63" s="300"/>
      <c r="JDO63" s="300"/>
      <c r="JDP63" s="300"/>
      <c r="JDQ63" s="300"/>
      <c r="JHS63" s="300"/>
      <c r="JHT63" s="300"/>
      <c r="JHU63" s="300"/>
      <c r="JHV63" s="300"/>
      <c r="JHW63" s="300"/>
      <c r="JHX63" s="300"/>
      <c r="JLZ63" s="300"/>
      <c r="JMA63" s="300"/>
      <c r="JMB63" s="300"/>
      <c r="JMC63" s="300"/>
      <c r="JMD63" s="300"/>
      <c r="JME63" s="300"/>
      <c r="JQG63" s="300"/>
      <c r="JQH63" s="300"/>
      <c r="JQI63" s="300"/>
      <c r="JQJ63" s="300"/>
      <c r="JQK63" s="300"/>
      <c r="JQL63" s="300"/>
      <c r="JUN63" s="300"/>
      <c r="JUO63" s="300"/>
      <c r="JUP63" s="300"/>
      <c r="JUQ63" s="300"/>
      <c r="JUR63" s="300"/>
      <c r="JUS63" s="300"/>
      <c r="JYU63" s="300"/>
      <c r="JYV63" s="300"/>
      <c r="JYW63" s="300"/>
      <c r="JYX63" s="300"/>
      <c r="JYY63" s="300"/>
      <c r="JYZ63" s="300"/>
      <c r="KDB63" s="300"/>
      <c r="KDC63" s="300"/>
      <c r="KDD63" s="300"/>
      <c r="KDE63" s="300"/>
      <c r="KDF63" s="300"/>
      <c r="KDG63" s="300"/>
      <c r="KHI63" s="300"/>
      <c r="KHJ63" s="300"/>
      <c r="KHK63" s="300"/>
      <c r="KHL63" s="300"/>
      <c r="KHM63" s="300"/>
      <c r="KHN63" s="300"/>
      <c r="KLP63" s="300"/>
      <c r="KLQ63" s="300"/>
      <c r="KLR63" s="300"/>
      <c r="KLS63" s="300"/>
      <c r="KLT63" s="300"/>
      <c r="KLU63" s="300"/>
      <c r="KPW63" s="300"/>
      <c r="KPX63" s="300"/>
      <c r="KPY63" s="300"/>
      <c r="KPZ63" s="300"/>
      <c r="KQA63" s="300"/>
      <c r="KQB63" s="300"/>
      <c r="KUD63" s="300"/>
      <c r="KUE63" s="300"/>
      <c r="KUF63" s="300"/>
      <c r="KUG63" s="300"/>
      <c r="KUH63" s="300"/>
      <c r="KUI63" s="300"/>
      <c r="KYK63" s="300"/>
      <c r="KYL63" s="300"/>
      <c r="KYM63" s="300"/>
      <c r="KYN63" s="300"/>
      <c r="KYO63" s="300"/>
      <c r="KYP63" s="300"/>
      <c r="LCR63" s="300"/>
      <c r="LCS63" s="300"/>
      <c r="LCT63" s="300"/>
      <c r="LCU63" s="300"/>
      <c r="LCV63" s="300"/>
      <c r="LCW63" s="300"/>
      <c r="LGY63" s="300"/>
      <c r="LGZ63" s="300"/>
      <c r="LHA63" s="300"/>
      <c r="LHB63" s="300"/>
      <c r="LHC63" s="300"/>
      <c r="LHD63" s="300"/>
      <c r="LLF63" s="300"/>
      <c r="LLG63" s="300"/>
      <c r="LLH63" s="300"/>
      <c r="LLI63" s="300"/>
      <c r="LLJ63" s="300"/>
      <c r="LLK63" s="300"/>
      <c r="LPM63" s="300"/>
      <c r="LPN63" s="300"/>
      <c r="LPO63" s="300"/>
      <c r="LPP63" s="300"/>
      <c r="LPQ63" s="300"/>
      <c r="LPR63" s="300"/>
      <c r="LTT63" s="300"/>
      <c r="LTU63" s="300"/>
      <c r="LTV63" s="300"/>
      <c r="LTW63" s="300"/>
      <c r="LTX63" s="300"/>
      <c r="LTY63" s="300"/>
      <c r="LYA63" s="300"/>
      <c r="LYB63" s="300"/>
      <c r="LYC63" s="300"/>
      <c r="LYD63" s="300"/>
      <c r="LYE63" s="300"/>
      <c r="LYF63" s="300"/>
      <c r="MCH63" s="300"/>
      <c r="MCI63" s="300"/>
      <c r="MCJ63" s="300"/>
      <c r="MCK63" s="300"/>
      <c r="MCL63" s="300"/>
      <c r="MCM63" s="300"/>
      <c r="MGO63" s="300"/>
      <c r="MGP63" s="300"/>
      <c r="MGQ63" s="300"/>
      <c r="MGR63" s="300"/>
      <c r="MGS63" s="300"/>
      <c r="MGT63" s="300"/>
      <c r="MKV63" s="300"/>
      <c r="MKW63" s="300"/>
      <c r="MKX63" s="300"/>
      <c r="MKY63" s="300"/>
      <c r="MKZ63" s="300"/>
      <c r="MLA63" s="300"/>
      <c r="MPC63" s="300"/>
      <c r="MPD63" s="300"/>
      <c r="MPE63" s="300"/>
      <c r="MPF63" s="300"/>
      <c r="MPG63" s="300"/>
      <c r="MPH63" s="300"/>
      <c r="MTJ63" s="300"/>
      <c r="MTK63" s="300"/>
      <c r="MTL63" s="300"/>
      <c r="MTM63" s="300"/>
      <c r="MTN63" s="300"/>
      <c r="MTO63" s="300"/>
      <c r="MXQ63" s="300"/>
      <c r="MXR63" s="300"/>
      <c r="MXS63" s="300"/>
      <c r="MXT63" s="300"/>
      <c r="MXU63" s="300"/>
      <c r="MXV63" s="300"/>
      <c r="NBX63" s="300"/>
      <c r="NBY63" s="300"/>
      <c r="NBZ63" s="300"/>
      <c r="NCA63" s="300"/>
      <c r="NCB63" s="300"/>
      <c r="NCC63" s="300"/>
      <c r="NGE63" s="300"/>
      <c r="NGF63" s="300"/>
      <c r="NGG63" s="300"/>
      <c r="NGH63" s="300"/>
      <c r="NGI63" s="300"/>
      <c r="NGJ63" s="300"/>
      <c r="NKL63" s="300"/>
      <c r="NKM63" s="300"/>
      <c r="NKN63" s="300"/>
      <c r="NKO63" s="300"/>
      <c r="NKP63" s="300"/>
      <c r="NKQ63" s="300"/>
      <c r="NOS63" s="300"/>
      <c r="NOT63" s="300"/>
      <c r="NOU63" s="300"/>
      <c r="NOV63" s="300"/>
      <c r="NOW63" s="300"/>
      <c r="NOX63" s="300"/>
      <c r="NSZ63" s="300"/>
      <c r="NTA63" s="300"/>
      <c r="NTB63" s="300"/>
      <c r="NTC63" s="300"/>
      <c r="NTD63" s="300"/>
      <c r="NTE63" s="300"/>
      <c r="NXG63" s="300"/>
      <c r="NXH63" s="300"/>
      <c r="NXI63" s="300"/>
      <c r="NXJ63" s="300"/>
      <c r="NXK63" s="300"/>
      <c r="NXL63" s="300"/>
      <c r="OBN63" s="300"/>
      <c r="OBO63" s="300"/>
      <c r="OBP63" s="300"/>
      <c r="OBQ63" s="300"/>
      <c r="OBR63" s="300"/>
      <c r="OBS63" s="300"/>
      <c r="OFU63" s="300"/>
      <c r="OFV63" s="300"/>
      <c r="OFW63" s="300"/>
      <c r="OFX63" s="300"/>
      <c r="OFY63" s="300"/>
      <c r="OFZ63" s="300"/>
      <c r="OKB63" s="300"/>
      <c r="OKC63" s="300"/>
      <c r="OKD63" s="300"/>
      <c r="OKE63" s="300"/>
      <c r="OKF63" s="300"/>
      <c r="OKG63" s="300"/>
      <c r="OOI63" s="300"/>
      <c r="OOJ63" s="300"/>
      <c r="OOK63" s="300"/>
      <c r="OOL63" s="300"/>
      <c r="OOM63" s="300"/>
      <c r="OON63" s="300"/>
      <c r="OSP63" s="300"/>
      <c r="OSQ63" s="300"/>
      <c r="OSR63" s="300"/>
      <c r="OSS63" s="300"/>
      <c r="OST63" s="300"/>
      <c r="OSU63" s="300"/>
      <c r="OWW63" s="300"/>
      <c r="OWX63" s="300"/>
      <c r="OWY63" s="300"/>
      <c r="OWZ63" s="300"/>
      <c r="OXA63" s="300"/>
      <c r="OXB63" s="300"/>
      <c r="PBD63" s="300"/>
      <c r="PBE63" s="300"/>
      <c r="PBF63" s="300"/>
      <c r="PBG63" s="300"/>
      <c r="PBH63" s="300"/>
      <c r="PBI63" s="300"/>
      <c r="PFK63" s="300"/>
      <c r="PFL63" s="300"/>
      <c r="PFM63" s="300"/>
      <c r="PFN63" s="300"/>
      <c r="PFO63" s="300"/>
      <c r="PFP63" s="300"/>
      <c r="PJR63" s="300"/>
      <c r="PJS63" s="300"/>
      <c r="PJT63" s="300"/>
      <c r="PJU63" s="300"/>
      <c r="PJV63" s="300"/>
      <c r="PJW63" s="300"/>
      <c r="PNY63" s="300"/>
      <c r="PNZ63" s="300"/>
      <c r="POA63" s="300"/>
      <c r="POB63" s="300"/>
      <c r="POC63" s="300"/>
      <c r="POD63" s="300"/>
      <c r="PSF63" s="300"/>
      <c r="PSG63" s="300"/>
      <c r="PSH63" s="300"/>
      <c r="PSI63" s="300"/>
      <c r="PSJ63" s="300"/>
      <c r="PSK63" s="300"/>
    </row>
    <row r="64" spans="1:998 1104:1997 2103:2996 3102:3995 4101:5105 5211:6104 6210:7103 7209:8102 8208:9212 9318:10211 10317:11210 11316:11321" x14ac:dyDescent="0.25">
      <c r="A64" s="302">
        <f>Setup!E45+100</f>
        <v>164</v>
      </c>
      <c r="B64" s="297">
        <f>VLOOKUP(C64,CX61:CY64,2,FALSE)</f>
        <v>4</v>
      </c>
      <c r="C64" s="298" t="str">
        <f>Setup!D45</f>
        <v>Jordan</v>
      </c>
      <c r="D64" s="297">
        <f>SUMPRODUCT((DA3:DA105=C64)*(DE3:DE105="W"))+SUMPRODUCT((DD3:DD105=C64)*(DF3:DF105="W"))</f>
        <v>0</v>
      </c>
      <c r="E64" s="297">
        <f>SUMPRODUCT((DA3:DA105=C64)*(DE3:DE105="D"))+SUMPRODUCT((DD3:DD105=C64)*(DF3:DF105="D"))</f>
        <v>0</v>
      </c>
      <c r="F64" s="297">
        <f>SUMPRODUCT((DA3:DA105=C64)*(DE3:DE105="L"))+SUMPRODUCT((DD3:DD105=C64)*(DF3:DF105="L"))</f>
        <v>0</v>
      </c>
      <c r="G64" s="297">
        <f>SUMIF(DA3:DA123,C64,DB3:DB123)+SUMIF(DD3:DD123,C64,DC3:DC123)</f>
        <v>0</v>
      </c>
      <c r="H64" s="297">
        <f>SUMIF(DD3:DD123,C64,DB3:DB123)+SUMIF(DA3:DA123,C64,DC3:DC123)</f>
        <v>0</v>
      </c>
      <c r="I64" s="297">
        <f t="shared" si="100"/>
        <v>1000</v>
      </c>
      <c r="J64" s="297">
        <f t="shared" si="101"/>
        <v>0</v>
      </c>
      <c r="K64" s="297">
        <f>IF(Setup!F45&lt;&gt;"",Setup!F45,-A64)</f>
        <v>-164</v>
      </c>
      <c r="L64" s="297">
        <f>IF(COUNTIF(J61:J64,4)&lt;&gt;4,RANK(J64,J61:J64),J143)</f>
        <v>1</v>
      </c>
      <c r="N64" s="297">
        <f>SUMPRODUCT((L61:L64=L64)*(K61:K64&lt;K64))+L64</f>
        <v>1</v>
      </c>
      <c r="O64" s="298" t="str">
        <f>INDEX(C61:C64,MATCH(4,N61:N64,0),0)</f>
        <v>Argentina</v>
      </c>
      <c r="P64" s="297">
        <f>INDEX(L61:L64,MATCH(O64,C61:C64,0),0)</f>
        <v>1</v>
      </c>
      <c r="Q64" s="297" t="str">
        <f>IF(AND(Q63&lt;&gt;"",P64=1),O64,"")</f>
        <v>Argentina</v>
      </c>
      <c r="R64" s="297" t="str">
        <f>IF(AND(R63&lt;&gt;"",P65=2),O65,"")</f>
        <v/>
      </c>
      <c r="V64" s="297" t="str">
        <f t="shared" si="104"/>
        <v>Argentina</v>
      </c>
      <c r="W64" s="297">
        <f>SUMPRODUCT((DA3:DA105=V64)*(DD3:DD105=V65)*(DE3:DE105="W"))+SUMPRODUCT((DA3:DA105=V64)*(DD3:DD105=V61)*(DE3:DE105="W"))+SUMPRODUCT((DA3:DA105=V64)*(DD3:DD105=V62)*(DE3:DE105="W"))+SUMPRODUCT((DA3:DA105=V64)*(DD3:DD105=V63)*(DE3:DE105="W"))+SUMPRODUCT((DA3:DA105=V65)*(DD3:DD105=V64)*(DF3:DF105="W"))+SUMPRODUCT((DA3:DA105=V61)*(DD3:DD105=V64)*(DF3:DF105="W"))+SUMPRODUCT((DA3:DA105=V62)*(DD3:DD105=V64)*(DF3:DF105="W"))+SUMPRODUCT((DA3:DA105=V63)*(DD3:DD105=V64)*(DF3:DF105="W"))</f>
        <v>0</v>
      </c>
      <c r="X64" s="297">
        <f>SUMPRODUCT((DA3:DA105=V64)*(DD3:DD105=V65)*(DE3:DE105="D"))+SUMPRODUCT((DA3:DA105=V64)*(DD3:DD105=V61)*(DE3:DE105="D"))+SUMPRODUCT((DA3:DA105=V64)*(DD3:DD105=V62)*(DE3:DE105="D"))+SUMPRODUCT((DA3:DA105=V64)*(DD3:DD105=V63)*(DE3:DE105="D"))+SUMPRODUCT((DA3:DA105=V65)*(DD3:DD105=V64)*(DE3:DE105="D"))+SUMPRODUCT((DA3:DA105=V61)*(DD3:DD105=V64)*(DE3:DE105="D"))+SUMPRODUCT((DA3:DA105=V62)*(DD3:DD105=V64)*(DE3:DE105="D"))+SUMPRODUCT((DA3:DA105=V63)*(DD3:DD105=V64)*(DE3:DE105="D"))</f>
        <v>0</v>
      </c>
      <c r="Y64" s="297">
        <f>SUMPRODUCT((DA3:DA105=V64)*(DD3:DD105=V65)*(DE3:DE105="L"))+SUMPRODUCT((DA3:DA105=V64)*(DD3:DD105=V61)*(DE3:DE105="L"))+SUMPRODUCT((DA3:DA105=V64)*(DD3:DD105=V62)*(DE3:DE105="L"))+SUMPRODUCT((DA3:DA105=V64)*(DD3:DD105=V63)*(DE3:DE105="L"))+SUMPRODUCT((DA3:DA105=V65)*(DD3:DD105=V64)*(DF3:DF105="L"))+SUMPRODUCT((DA3:DA105=V61)*(DD3:DD105=V64)*(DF3:DF105="L"))+SUMPRODUCT((DA3:DA105=V62)*(DD3:DD105=V64)*(DF3:DF105="L"))+SUMPRODUCT((DA3:DA105=V63)*(DD3:DD105=V64)*(DF3:DF105="L"))</f>
        <v>0</v>
      </c>
      <c r="Z64" s="297">
        <f>SUMPRODUCT((DA3:DA105=V64)*(DD3:DD105=V65)*DB3:DB105)+SUMPRODUCT((DA3:DA105=V64)*(DD3:DD105=V61)*DB3:DB105)+SUMPRODUCT((DA3:DA105=V64)*(DD3:DD105=V62)*DB3:DB105)+SUMPRODUCT((DA3:DA105=V64)*(DD3:DD105=V63)*DB3:DB105)+SUMPRODUCT((DA3:DA105=V65)*(DD3:DD105=V64)*DC3:DC105)+SUMPRODUCT((DA3:DA105=V61)*(DD3:DD105=V64)*DC3:DC105)+SUMPRODUCT((DA3:DA105=V62)*(DD3:DD105=V64)*DC3:DC105)+SUMPRODUCT((DA3:DA105=V63)*(DD3:DD105=V64)*DC3:DC105)</f>
        <v>0</v>
      </c>
      <c r="AA64" s="297">
        <f>SUMPRODUCT((DA3:DA105=V64)*(DD3:DD105=V65)*DC3:DC105)+SUMPRODUCT((DA3:DA105=V64)*(DD3:DD105=V61)*DC3:DC105)+SUMPRODUCT((DA3:DA105=V64)*(DD3:DD105=V62)*DC3:DC105)+SUMPRODUCT((DA3:DA105=V64)*(DD3:DD105=V63)*DC3:DC105)+SUMPRODUCT((DA3:DA105=V65)*(DD3:DD105=V64)*DB3:DB105)+SUMPRODUCT((DA3:DA105=V61)*(DD3:DD105=V64)*DB3:DB105)+SUMPRODUCT((DA3:DA105=V62)*(DD3:DD105=V64)*DB3:DB105)+SUMPRODUCT((DA3:DA105=V63)*(DD3:DD105=V64)*DB3:DB105)</f>
        <v>0</v>
      </c>
      <c r="AB64" s="297">
        <f>Z64-AA64+1000</f>
        <v>1000</v>
      </c>
      <c r="AC64" s="297">
        <f t="shared" si="102"/>
        <v>0</v>
      </c>
      <c r="AD64" s="297">
        <f>IF(V64&lt;&gt;"",VLOOKUP(V64,C4:I64,7,FALSE),"")</f>
        <v>1000</v>
      </c>
      <c r="AE64" s="297">
        <f>IF(V64&lt;&gt;"",VLOOKUP(V64,C4:I64,5,FALSE),"")</f>
        <v>0</v>
      </c>
      <c r="AF64" s="297">
        <f>IF(V64&lt;&gt;"",VLOOKUP(V64,C4:K64,9,FALSE),"")</f>
        <v>-102</v>
      </c>
      <c r="AG64" s="297">
        <f t="shared" si="103"/>
        <v>0</v>
      </c>
      <c r="AH64" s="297">
        <f>IF(V64&lt;&gt;"",RANK(AG64,AG61:AG64),"")</f>
        <v>1</v>
      </c>
      <c r="AI64" s="297">
        <f>IF(V64&lt;&gt;"",SUMPRODUCT((AG61:AG64=AG64)*(AB61:AB64&gt;AB64)),"")</f>
        <v>0</v>
      </c>
      <c r="AJ64" s="297">
        <f>IF(V64&lt;&gt;"",SUMPRODUCT((AG61:AG64=AG64)*(AB61:AB64=AB64)*(Z61:Z64&gt;Z64)),"")</f>
        <v>0</v>
      </c>
      <c r="AK64" s="297">
        <f>IF(V64&lt;&gt;"",SUMPRODUCT((AG61:AG64=AG64)*(AB61:AB64=AB64)*(Z61:Z64=Z64)*(AD61:AD64&gt;AD64)),"")</f>
        <v>0</v>
      </c>
      <c r="AL64" s="297">
        <f>IF(V64&lt;&gt;"",SUMPRODUCT((AG61:AG64=AG64)*(AB61:AB64=AB64)*(Z61:Z64=Z64)*(AD61:AD64=AD64)*(AE61:AE64&gt;AE64)),"")</f>
        <v>0</v>
      </c>
      <c r="AM64" s="297">
        <f>IF(V64&lt;&gt;"",SUMPRODUCT((AG61:AG64=AG64)*(AB61:AB64=AB64)*(Z61:Z64=Z64)*(AD61:AD64=AD64)*(AE61:AE64=AE64)*(AF61:AF64&gt;AF64)),"")</f>
        <v>0</v>
      </c>
      <c r="AN64" s="297">
        <f>IF(V64&lt;&gt;"",IF(SUM(X61:X64)=12,SUM(AH64:AM64),IF(AN143&lt;&gt;"",IF(U139=3,AN143,AN143+U139),SUM(AH64:AM64))),"")</f>
        <v>1</v>
      </c>
      <c r="AO64" s="297" t="str">
        <f>IF(V64&lt;&gt;"",INDEX(V61:V64,MATCH(4,AN61:AN64,0),0),"")</f>
        <v>Jordan</v>
      </c>
      <c r="AP64" s="297" t="str">
        <f>IF(R63&lt;&gt;"",R63,"")</f>
        <v/>
      </c>
      <c r="AQ64" s="297" t="str">
        <f>IF(AP64&lt;&gt;"",SUMPRODUCT((DA3:DA105=AP64)*(DD3:DD105=AP65)*(DE3:DE105="W"))+SUMPRODUCT((DA3:DA105=AP64)*(DD3:DD105=AP62)*(DE3:DE105="W"))+SUMPRODUCT((DA3:DA105=AP64)*(DD3:DD105=AP63)*(DE3:DE105="W"))+SUMPRODUCT((DA3:DA105=AP65)*(DD3:DD105=AP64)*(DF3:DF105="W"))+SUMPRODUCT((DA3:DA105=AP62)*(DD3:DD105=AP64)*(DF3:DF105="W"))+SUMPRODUCT((DA3:DA105=AP63)*(DD3:DD105=AP64)*(DF3:DF105="W")),"")</f>
        <v/>
      </c>
      <c r="AR64" s="297" t="str">
        <f>IF(AP64&lt;&gt;"",SUMPRODUCT((DA3:DA105=AP64)*(DD3:DD105=AP65)*(DE3:DE105="D"))+SUMPRODUCT((DA3:DA105=AP64)*(DD3:DD105=AP62)*(DE3:DE105="D"))+SUMPRODUCT((DA3:DA105=AP64)*(DD3:DD105=AP63)*(DE3:DE105="D"))+SUMPRODUCT((DA3:DA105=AP65)*(DD3:DD105=AP64)*(DE3:DE105="D"))+SUMPRODUCT((DA3:DA105=AP62)*(DD3:DD105=AP64)*(DE3:DE105="D"))+SUMPRODUCT((DA3:DA105=AP63)*(DD3:DD105=AP64)*(DE3:DE105="D")),"")</f>
        <v/>
      </c>
      <c r="AS64" s="297" t="str">
        <f>IF(AP64&lt;&gt;"",SUMPRODUCT((DA3:DA105=AP64)*(DD3:DD105=AP65)*(DE3:DE105="L"))+SUMPRODUCT((DA3:DA105=AP64)*(DD3:DD105=AP62)*(DE3:DE105="L"))+SUMPRODUCT((DA3:DA105=AP64)*(DD3:DD105=AP63)*(DE3:DE105="L"))+SUMPRODUCT((DA3:DA105=AP65)*(DD3:DD105=AP64)*(DF3:DF105="L"))+SUMPRODUCT((DA3:DA105=AP62)*(DD3:DD105=AP64)*(DF3:DF105="L"))+SUMPRODUCT((DA3:DA105=AP63)*(DD3:DD105=AP64)*(DF3:DF105="L")),"")</f>
        <v/>
      </c>
      <c r="AT64" s="297">
        <f>SUMPRODUCT((DA3:DA105=AP64)*(DD3:DD105=AP65)*DB3:DB105)+SUMPRODUCT((DA3:DA105=AP64)*(DD3:DD105=AP61)*DB3:DB105)+SUMPRODUCT((DA3:DA105=AP64)*(DD3:DD105=AP62)*DB3:DB105)+SUMPRODUCT((DA3:DA105=AP64)*(DD3:DD105=AP63)*DB3:DB105)+SUMPRODUCT((DA3:DA105=AP65)*(DD3:DD105=AP64)*DC3:DC105)+SUMPRODUCT((DA3:DA105=AP61)*(DD3:DD105=AP64)*DC3:DC105)+SUMPRODUCT((DA3:DA105=AP62)*(DD3:DD105=AP64)*DC3:DC105)+SUMPRODUCT((DA3:DA105=AP63)*(DD3:DD105=AP64)*DC3:DC105)</f>
        <v>0</v>
      </c>
      <c r="AU64" s="297">
        <f>SUMPRODUCT((DA3:DA105=AP64)*(DD3:DD105=AP65)*DC3:DC105)+SUMPRODUCT((DA3:DA105=AP64)*(DD3:DD105=AP61)*DC3:DC105)+SUMPRODUCT((DA3:DA105=AP64)*(DD3:DD105=AP62)*DC3:DC105)+SUMPRODUCT((DA3:DA105=AP64)*(DD3:DD105=AP63)*DC3:DC105)+SUMPRODUCT((DA3:DA105=AP65)*(DD3:DD105=AP64)*DB3:DB105)+SUMPRODUCT((DA3:DA105=AP61)*(DD3:DD105=AP64)*DB3:DB105)+SUMPRODUCT((DA3:DA105=AP62)*(DD3:DD105=AP64)*DB3:DB105)+SUMPRODUCT((DA3:DA105=AP63)*(DD3:DD105=AP64)*DB3:DB105)</f>
        <v>0</v>
      </c>
      <c r="AV64" s="297">
        <f>AT64-AU64+1000</f>
        <v>1000</v>
      </c>
      <c r="AW64" s="297" t="str">
        <f t="shared" si="105"/>
        <v/>
      </c>
      <c r="AX64" s="297" t="str">
        <f>IF(AP64&lt;&gt;"",VLOOKUP(AP64,C4:I64,7,FALSE),"")</f>
        <v/>
      </c>
      <c r="AY64" s="297" t="str">
        <f>IF(AP64&lt;&gt;"",VLOOKUP(AP64,C4:I64,5,FALSE),"")</f>
        <v/>
      </c>
      <c r="AZ64" s="297" t="str">
        <f>IF(AP64&lt;&gt;"",VLOOKUP(AP64,C4:K64,9,FALSE),"")</f>
        <v/>
      </c>
      <c r="BA64" s="297" t="str">
        <f t="shared" si="106"/>
        <v/>
      </c>
      <c r="BB64" s="297" t="str">
        <f>IF(AP64&lt;&gt;"",RANK(BA64,BA61:BA64),"")</f>
        <v/>
      </c>
      <c r="BC64" s="297" t="str">
        <f>IF(AP64&lt;&gt;"",SUMPRODUCT((BA61:BA64=BA64)*(AV61:AV64&gt;AV64)),"")</f>
        <v/>
      </c>
      <c r="BD64" s="297" t="str">
        <f>IF(AP64&lt;&gt;"",SUMPRODUCT((BA61:BA64=BA64)*(AV61:AV64=AV64)*(AT61:AT64&gt;AT64)),"")</f>
        <v/>
      </c>
      <c r="BE64" s="297" t="str">
        <f>IF(AP64&lt;&gt;"",SUMPRODUCT((BA61:BA64=BA64)*(AV61:AV64=AV64)*(AT61:AT64=AT64)*(AX61:AX64&gt;AX64)),"")</f>
        <v/>
      </c>
      <c r="BF64" s="297" t="str">
        <f>IF(AP64&lt;&gt;"",SUMPRODUCT((BA61:BA64=BA64)*(AV61:AV64=AV64)*(AT61:AT64=AT64)*(AX61:AX64=AX64)*(AY61:AY64&gt;AY64)),"")</f>
        <v/>
      </c>
      <c r="BG64" s="297" t="str">
        <f>IF(AP64&lt;&gt;"",SUMPRODUCT((BA61:BA64=BA64)*(AV61:AV64=AV64)*(AT61:AT64=AT64)*(AX61:AX64=AX64)*(AY61:AY64=AY64)*(AZ61:AZ64&gt;AZ64)),"")</f>
        <v/>
      </c>
      <c r="BH64" s="297" t="str">
        <f>IF(AP64&lt;&gt;"",IF(BH143&lt;&gt;"",IF(AO139=3,BH143,BH143+AO139),SUM(BB64:BG64)+1),"")</f>
        <v/>
      </c>
      <c r="BI64" s="297" t="str">
        <f>IF(AP64&lt;&gt;"",INDEX(AP62:AP65,MATCH(4,BH62:BH65,0),0),"")</f>
        <v/>
      </c>
      <c r="BJ64" s="297" t="str">
        <f>IF(S62&lt;&gt;"",S62,"")</f>
        <v/>
      </c>
      <c r="BK64" s="297">
        <f>SUMPRODUCT((DA3:DA105=BJ64)*(DD3:DD105=BJ65)*(DE3:DE105="W"))+SUMPRODUCT((DA3:DA105=BJ64)*(DD3:DD105=BJ105)*(DE3:DE105="W"))+SUMPRODUCT((DA3:DA105=BJ64)*(DD3:DD105=BJ63)*(DE3:DE105="W"))+SUMPRODUCT((DA3:DA105=BJ65)*(DD3:DD105=BJ64)*(DF3:DF105="W"))+SUMPRODUCT((DA3:DA105=BJ105)*(DD3:DD105=BJ64)*(DF3:DF105="W"))+SUMPRODUCT((DA3:DA105=BJ63)*(DD3:DD105=BJ64)*(DF3:DF105="W"))</f>
        <v>0</v>
      </c>
      <c r="BL64" s="297">
        <f>SUMPRODUCT((DA3:DA105=BJ64)*(DD3:DD105=BJ65)*(DE3:DE105="D"))+SUMPRODUCT((DA3:DA105=BJ64)*(DD3:DD105=BJ105)*(DE3:DE105="D"))+SUMPRODUCT((DA3:DA105=BJ64)*(DD3:DD105=BJ63)*(DE3:DE105="D"))+SUMPRODUCT((DA3:DA105=BJ65)*(DD3:DD105=BJ64)*(DE3:DE105="D"))+SUMPRODUCT((DA3:DA105=BJ105)*(DD3:DD105=BJ64)*(DE3:DE105="D"))+SUMPRODUCT((DA3:DA105=BJ63)*(DD3:DD105=BJ64)*(DE3:DE105="D"))</f>
        <v>0</v>
      </c>
      <c r="BM64" s="297">
        <f>SUMPRODUCT((DA3:DA105=BJ64)*(DD3:DD105=BJ65)*(DE3:DE105="L"))+SUMPRODUCT((DA3:DA105=BJ64)*(DD3:DD105=BJ105)*(DE3:DE105="L"))+SUMPRODUCT((DA3:DA105=BJ64)*(DD3:DD105=BJ63)*(DE3:DE105="L"))+SUMPRODUCT((DA3:DA105=BJ65)*(DD3:DD105=BJ64)*(DF3:DF105="L"))+SUMPRODUCT((DA3:DA105=BJ105)*(DD3:DD105=BJ64)*(DF3:DF105="L"))+SUMPRODUCT((DA3:DA105=BJ63)*(DD3:DD105=BJ64)*(DF3:DF105="L"))</f>
        <v>0</v>
      </c>
      <c r="BN64" s="297">
        <f>SUMPRODUCT((DA3:DA105=BJ64)*(DD3:DD105=BJ65)*DB3:DB105)+SUMPRODUCT((DA3:DA105=BJ64)*(DD3:DD105=BJ61)*DB3:DB105)+SUMPRODUCT((DA3:DA105=BJ64)*(DD3:DD105=BJ62)*DB3:DB105)+SUMPRODUCT((DA3:DA105=BJ64)*(DD3:DD105=BJ63)*DB3:DB105)+SUMPRODUCT((DA3:DA105=BJ65)*(DD3:DD105=BJ64)*DC3:DC105)+SUMPRODUCT((DA3:DA105=BJ61)*(DD3:DD105=BJ64)*DC3:DC105)+SUMPRODUCT((DA3:DA105=BJ62)*(DD3:DD105=BJ64)*DC3:DC105)+SUMPRODUCT((DA3:DA105=BJ63)*(DD3:DD105=BJ64)*DC3:DC105)</f>
        <v>0</v>
      </c>
      <c r="BO64" s="297">
        <f>SUMPRODUCT((DA3:DA105=BJ64)*(DD3:DD105=BJ65)*DC3:DC105)+SUMPRODUCT((DA3:DA105=BJ64)*(DD3:DD105=BJ61)*DC3:DC105)+SUMPRODUCT((DA3:DA105=BJ64)*(DD3:DD105=BJ62)*DC3:DC105)+SUMPRODUCT((DA3:DA105=BJ64)*(DD3:DD105=BJ63)*DC3:DC105)+SUMPRODUCT((DA3:DA105=BJ65)*(DD3:DD105=BJ64)*DB3:DB105)+SUMPRODUCT((DA3:DA105=BJ61)*(DD3:DD105=BJ64)*DB3:DB105)+SUMPRODUCT((DA3:DA105=BJ62)*(DD3:DD105=BJ64)*DB3:DB105)+SUMPRODUCT((DA3:DA105=BJ63)*(DD3:DD105=BJ64)*DB3:DB105)</f>
        <v>0</v>
      </c>
      <c r="BP64" s="297">
        <f>BN64-BO64+1000</f>
        <v>1000</v>
      </c>
      <c r="BQ64" s="297" t="str">
        <f t="shared" si="107"/>
        <v/>
      </c>
      <c r="BR64" s="297" t="str">
        <f>IF(BJ64&lt;&gt;"",VLOOKUP(BJ64,C4:I64,7,FALSE),"")</f>
        <v/>
      </c>
      <c r="BS64" s="297" t="str">
        <f>IF(BJ64&lt;&gt;"",VLOOKUP(BJ64,C4:I64,5,FALSE),"")</f>
        <v/>
      </c>
      <c r="BT64" s="297" t="str">
        <f>IF(BJ64&lt;&gt;"",VLOOKUP(BJ64,C4:K64,9,FALSE),"")</f>
        <v/>
      </c>
      <c r="BU64" s="297" t="str">
        <f t="shared" si="108"/>
        <v/>
      </c>
      <c r="BV64" s="297" t="str">
        <f>IF(BJ64&lt;&gt;"",RANK(BU64,BU62:BU64),"")</f>
        <v/>
      </c>
      <c r="BW64" s="297" t="str">
        <f>IF(BJ64&lt;&gt;"",SUMPRODUCT((BU61:BU64=BU64)*(BP61:BP64&gt;BP64)),"")</f>
        <v/>
      </c>
      <c r="BX64" s="297" t="str">
        <f>IF(BJ64&lt;&gt;"",SUMPRODUCT((BU61:BU64=BU64)*(BP61:BP64=BP64)*(BN61:BN64&gt;BN64)),"")</f>
        <v/>
      </c>
      <c r="BY64" s="297" t="str">
        <f>IF(BJ64&lt;&gt;"",SUMPRODUCT((BU61:BU64=BU64)*(BP61:BP64=BP64)*(BN61:BN64=BN64)*(BR61:BR64&gt;BR64)),"")</f>
        <v/>
      </c>
      <c r="BZ64" s="297" t="str">
        <f>IF(BJ64&lt;&gt;"",SUMPRODUCT((BU61:BU64=BU64)*(BP61:BP64=BP64)*(BN61:BN64=BN64)*(BR61:BR64=BR64)*(BS61:BS64&gt;BS64)),"")</f>
        <v/>
      </c>
      <c r="CA64" s="297" t="str">
        <f>IF(BJ64&lt;&gt;"",SUMPRODUCT((BU61:BU64=BU64)*(BP61:BP64=BP64)*(BN61:BN64=BN64)*(BR61:BR64=BR64)*(BS61:BS64=BS64)*(BT61:BT64&gt;BT64)),"")</f>
        <v/>
      </c>
      <c r="CB64" s="297" t="str">
        <f>IF(BJ64&lt;&gt;"",SUM(BV64:CA64)+2,"")</f>
        <v/>
      </c>
      <c r="CC64" s="297" t="str">
        <f>IF(BJ64&lt;&gt;"",INDEX(BJ63:BJ65,MATCH(4,CB63:CB65,0),0),"")</f>
        <v/>
      </c>
      <c r="CD64" s="297" t="str">
        <f>IF(T61&lt;&gt;"",T61,"")</f>
        <v/>
      </c>
      <c r="CE64" s="297">
        <f>SUMPRODUCT((DA3:DA105=CD64)*(DD3:DD105=CD65)*(DE3:DE105="W"))+SUMPRODUCT((DA3:DA105=CD64)*(DD3:DD105=CD105)*(DE3:DE105="W"))+SUMPRODUCT((DA3:DA105=CD64)*(DD3:DD105=CD106)*(DE3:DE105="W"))+SUMPRODUCT((DA3:DA105=CD65)*(DD3:DD105=CD64)*(DF3:DF105="W"))+SUMPRODUCT((DA3:DA105=CD105)*(DD3:DD105=CD64)*(DF3:DF105="W"))+SUMPRODUCT((DA3:DA105=CD106)*(DD3:DD105=CD64)*(DF3:DF105="W"))</f>
        <v>0</v>
      </c>
      <c r="CF64" s="297">
        <f>SUMPRODUCT((DA3:DA105=CD64)*(DD3:DD105=CD65)*(DE3:DE105="D"))+SUMPRODUCT((DA3:DA105=CD64)*(DD3:DD105=CD105)*(DE3:DE105="D"))+SUMPRODUCT((DA3:DA105=CD64)*(DD3:DD105=CD106)*(DE3:DE105="D"))+SUMPRODUCT((DA3:DA105=CD65)*(DD3:DD105=CD64)*(DE3:DE105="D"))+SUMPRODUCT((DA3:DA105=CD105)*(DD3:DD105=CD64)*(DE3:DE105="D"))+SUMPRODUCT((DA3:DA105=CD106)*(DD3:DD105=CD64)*(DE3:DE105="D"))</f>
        <v>0</v>
      </c>
      <c r="CG64" s="297">
        <f>SUMPRODUCT((DA3:DA105=CD64)*(DD3:DD105=CD65)*(DE3:DE105="L"))+SUMPRODUCT((DA3:DA105=CD64)*(DD3:DD105=CD105)*(DE3:DE105="L"))+SUMPRODUCT((DA3:DA105=CD64)*(DD3:DD105=CD106)*(DE3:DE105="L"))+SUMPRODUCT((DA3:DA105=CD65)*(DD3:DD105=CD64)*(DF3:DF105="L"))+SUMPRODUCT((DA3:DA105=CD105)*(DD3:DD105=CD64)*(DF3:DF105="L"))+SUMPRODUCT((DA3:DA105=CD106)*(DD3:DD105=CD64)*(DF3:DF105="L"))</f>
        <v>0</v>
      </c>
      <c r="CH64" s="297">
        <f>SUMPRODUCT((DA3:DA105=CD64)*(DD3:DD105=CD65)*DB3:DB105)+SUMPRODUCT((DA3:DA105=CD64)*(DD3:DD105=CD61)*DB3:DB105)+SUMPRODUCT((DA3:DA105=CD64)*(DD3:DD105=CD62)*DB3:DB105)+SUMPRODUCT((DA3:DA105=CD64)*(DD3:DD105=CD63)*DB3:DB105)+SUMPRODUCT((DA3:DA105=CD65)*(DD3:DD105=CD64)*DC3:DC105)+SUMPRODUCT((DA3:DA105=CD61)*(DD3:DD105=CD64)*DC3:DC105)+SUMPRODUCT((DA3:DA105=CD62)*(DD3:DD105=CD64)*DC3:DC105)+SUMPRODUCT((DA3:DA105=CD63)*(DD3:DD105=CD64)*DC3:DC105)</f>
        <v>0</v>
      </c>
      <c r="CI64" s="297">
        <f>SUMPRODUCT((DA3:DA105=CD64)*(DD3:DD105=CD65)*DC3:DC105)+SUMPRODUCT((DA3:DA105=CD64)*(DD3:DD105=CD61)*DC3:DC105)+SUMPRODUCT((DA3:DA105=CD64)*(DD3:DD105=CD62)*DC3:DC105)+SUMPRODUCT((DA3:DA105=CD64)*(DD3:DD105=CD63)*DC3:DC105)+SUMPRODUCT((DA3:DA105=CD65)*(DD3:DD105=CD64)*DB3:DB105)+SUMPRODUCT((DA3:DA105=CD61)*(DD3:DD105=CD64)*DB3:DB105)+SUMPRODUCT((DA3:DA105=CD62)*(DD3:DD105=CD64)*DB3:DB105)+SUMPRODUCT((DA3:DA105=CD63)*(DD3:DD105=CD64)*DB3:DB105)</f>
        <v>0</v>
      </c>
      <c r="CJ64" s="297">
        <f>CH64-CI64+1000</f>
        <v>1000</v>
      </c>
      <c r="CK64" s="297" t="str">
        <f t="shared" ref="CK64" si="109">IF(CD64&lt;&gt;"",CE64*3+CF64*1,"")</f>
        <v/>
      </c>
      <c r="CL64" s="297" t="str">
        <f>IF(CD64&lt;&gt;"",VLOOKUP(CD64,C4:I64,7,FALSE),"")</f>
        <v/>
      </c>
      <c r="CM64" s="297" t="str">
        <f>IF(CD64&lt;&gt;"",VLOOKUP(CD64,C4:I64,5,FALSE),"")</f>
        <v/>
      </c>
      <c r="CN64" s="297" t="str">
        <f>IF(CD64&lt;&gt;"",VLOOKUP(CD64,C4:K64,9,FALSE),"")</f>
        <v/>
      </c>
      <c r="CO64" s="297" t="str">
        <f t="shared" ref="CO64" si="110">CK64</f>
        <v/>
      </c>
      <c r="CP64" s="297" t="str">
        <f>IF(CD64&lt;&gt;"",RANK(CO64,AG61:AG65),"")</f>
        <v/>
      </c>
      <c r="CQ64" s="297" t="str">
        <f>IF(CD64&lt;&gt;"",SUMPRODUCT((CO61:CO65=CO64)*(CJ61:CJ65&gt;CJ64)),"")</f>
        <v/>
      </c>
      <c r="CR64" s="297" t="str">
        <f>IF(CD64&lt;&gt;"",SUMPRODUCT((CO61:CO65=CO64)*(CJ61:CJ65=CJ64)*(CH61:CH65&gt;CH64)),"")</f>
        <v/>
      </c>
      <c r="CS64" s="297" t="str">
        <f>IF(CD64&lt;&gt;"",SUMPRODUCT((CO61:CO65=CO64)*(CJ61:CJ65=CJ64)*(CH61:CH65=CH64)*(CL61:CL65&gt;CL64)),"")</f>
        <v/>
      </c>
      <c r="CT64" s="297" t="str">
        <f>IF(CD64&lt;&gt;"",SUMPRODUCT((CO61:CO65=CO64)*(CJ61:CJ65=CJ64)*(CH61:CH65=CH64)*(CL61:CL65=CL64)*(CM61:CM65&gt;CM64)),"")</f>
        <v/>
      </c>
      <c r="CU64" s="297" t="str">
        <f>IF(CD64&lt;&gt;"",SUMPRODUCT((CO61:CO65=CO64)*(CJ61:CJ65=CJ64)*(CH61:CH65=CH64)*(CL61:CL65=CL64)*(CM61:CM65=CM64)*(CN61:CN65&gt;CN64)),"")</f>
        <v/>
      </c>
      <c r="CV64" s="297" t="str">
        <f>IF(CD64&lt;&gt;"",SUM(CP64:CU64)+3,"")</f>
        <v/>
      </c>
      <c r="CW64" s="297" t="str">
        <f>IF(CD64&lt;&gt;"",IF(CV64=4,CD64,CD65),"")</f>
        <v/>
      </c>
      <c r="CX64" s="297" t="str">
        <f>IF(CW64&lt;&gt;"",CW64,IF(CC64&lt;&gt;"",CC64,IF(BI64&lt;&gt;"",BI64,IF(AO64&lt;&gt;"",AO64,O64))))</f>
        <v>Jordan</v>
      </c>
      <c r="CY64" s="297">
        <v>4</v>
      </c>
      <c r="DA64" s="300" t="str">
        <f>Matches!F69</f>
        <v>Senegal</v>
      </c>
      <c r="DB64" s="300">
        <f>IF(DA2&lt;&gt;"",IF(AND(Matches!H69&lt;&gt;"",Matches!I69&lt;&gt;""),Matches!H69,0),"")</f>
        <v>0</v>
      </c>
      <c r="DC64" s="300">
        <f>IF(DA2&lt;&gt;"",IF(AND(Matches!H69&lt;&gt;"",Matches!I69&lt;&gt;""),Matches!I69,0),"")</f>
        <v>0</v>
      </c>
      <c r="DD64" s="300" t="str">
        <f>Matches!K69</f>
        <v>Iraq</v>
      </c>
      <c r="DE64" s="300" t="str">
        <f>IF(AND(Matches!H69&lt;&gt;"",Matches!I69&lt;&gt;""),IF(DB64&gt;DC64,"W",IF(DB64=DC64,"D","L")),"")</f>
        <v/>
      </c>
      <c r="DF64" s="300" t="str">
        <f t="shared" si="0"/>
        <v/>
      </c>
      <c r="HH64" s="300"/>
      <c r="HI64" s="300"/>
      <c r="HJ64" s="300"/>
      <c r="HK64" s="300"/>
      <c r="HL64" s="300"/>
      <c r="HM64" s="300"/>
      <c r="LO64" s="300"/>
      <c r="LP64" s="300"/>
      <c r="LQ64" s="300"/>
      <c r="LR64" s="300"/>
      <c r="LS64" s="300"/>
      <c r="LT64" s="300"/>
      <c r="PV64" s="300"/>
      <c r="PW64" s="300"/>
      <c r="PX64" s="300"/>
      <c r="PY64" s="300"/>
      <c r="PZ64" s="300"/>
      <c r="QA64" s="300"/>
      <c r="UC64" s="300"/>
      <c r="UD64" s="300"/>
      <c r="UE64" s="300"/>
      <c r="UF64" s="300"/>
      <c r="UG64" s="300"/>
      <c r="UH64" s="300"/>
      <c r="YJ64" s="300"/>
      <c r="YK64" s="300"/>
      <c r="YL64" s="300"/>
      <c r="YM64" s="300"/>
      <c r="YN64" s="300"/>
      <c r="YO64" s="300"/>
      <c r="ACQ64" s="300"/>
      <c r="ACR64" s="300"/>
      <c r="ACS64" s="300"/>
      <c r="ACT64" s="300"/>
      <c r="ACU64" s="300"/>
      <c r="ACV64" s="300"/>
      <c r="AGX64" s="300"/>
      <c r="AGY64" s="300"/>
      <c r="AGZ64" s="300"/>
      <c r="AHA64" s="300"/>
      <c r="AHB64" s="300"/>
      <c r="AHC64" s="300"/>
      <c r="ALE64" s="300"/>
      <c r="ALF64" s="300"/>
      <c r="ALG64" s="300"/>
      <c r="ALH64" s="300"/>
      <c r="ALI64" s="300"/>
      <c r="ALJ64" s="300"/>
      <c r="APL64" s="300"/>
      <c r="APM64" s="300"/>
      <c r="APN64" s="300"/>
      <c r="APO64" s="300"/>
      <c r="APP64" s="300"/>
      <c r="APQ64" s="300"/>
      <c r="ATS64" s="300"/>
      <c r="ATT64" s="300"/>
      <c r="ATU64" s="300"/>
      <c r="ATV64" s="300"/>
      <c r="ATW64" s="300"/>
      <c r="ATX64" s="300"/>
      <c r="AXZ64" s="300"/>
      <c r="AYA64" s="300"/>
      <c r="AYB64" s="300"/>
      <c r="AYC64" s="300"/>
      <c r="AYD64" s="300"/>
      <c r="AYE64" s="300"/>
      <c r="BCG64" s="300"/>
      <c r="BCH64" s="300"/>
      <c r="BCI64" s="300"/>
      <c r="BCJ64" s="300"/>
      <c r="BCK64" s="300"/>
      <c r="BCL64" s="300"/>
      <c r="BGN64" s="300"/>
      <c r="BGO64" s="300"/>
      <c r="BGP64" s="300"/>
      <c r="BGQ64" s="300"/>
      <c r="BGR64" s="300"/>
      <c r="BGS64" s="300"/>
      <c r="BKU64" s="300"/>
      <c r="BKV64" s="300"/>
      <c r="BKW64" s="300"/>
      <c r="BKX64" s="300"/>
      <c r="BKY64" s="300"/>
      <c r="BKZ64" s="300"/>
      <c r="BPB64" s="300"/>
      <c r="BPC64" s="300"/>
      <c r="BPD64" s="300"/>
      <c r="BPE64" s="300"/>
      <c r="BPF64" s="300"/>
      <c r="BPG64" s="300"/>
      <c r="BTI64" s="300"/>
      <c r="BTJ64" s="300"/>
      <c r="BTK64" s="300"/>
      <c r="BTL64" s="300"/>
      <c r="BTM64" s="300"/>
      <c r="BTN64" s="300"/>
      <c r="BXP64" s="300"/>
      <c r="BXQ64" s="300"/>
      <c r="BXR64" s="300"/>
      <c r="BXS64" s="300"/>
      <c r="BXT64" s="300"/>
      <c r="BXU64" s="300"/>
      <c r="CBW64" s="300"/>
      <c r="CBX64" s="300"/>
      <c r="CBY64" s="300"/>
      <c r="CBZ64" s="300"/>
      <c r="CCA64" s="300"/>
      <c r="CCB64" s="300"/>
      <c r="CGD64" s="300"/>
      <c r="CGE64" s="300"/>
      <c r="CGF64" s="300"/>
      <c r="CGG64" s="300"/>
      <c r="CGH64" s="300"/>
      <c r="CGI64" s="300"/>
      <c r="CKK64" s="300"/>
      <c r="CKL64" s="300"/>
      <c r="CKM64" s="300"/>
      <c r="CKN64" s="300"/>
      <c r="CKO64" s="300"/>
      <c r="CKP64" s="300"/>
      <c r="COR64" s="300"/>
      <c r="COS64" s="300"/>
      <c r="COT64" s="300"/>
      <c r="COU64" s="300"/>
      <c r="COV64" s="300"/>
      <c r="COW64" s="300"/>
      <c r="CSY64" s="300"/>
      <c r="CSZ64" s="300"/>
      <c r="CTA64" s="300"/>
      <c r="CTB64" s="300"/>
      <c r="CTC64" s="300"/>
      <c r="CTD64" s="300"/>
      <c r="CXF64" s="300"/>
      <c r="CXG64" s="300"/>
      <c r="CXH64" s="300"/>
      <c r="CXI64" s="300"/>
      <c r="CXJ64" s="300"/>
      <c r="CXK64" s="300"/>
      <c r="DBM64" s="300"/>
      <c r="DBN64" s="300"/>
      <c r="DBO64" s="300"/>
      <c r="DBP64" s="300"/>
      <c r="DBQ64" s="300"/>
      <c r="DBR64" s="300"/>
      <c r="DFT64" s="300"/>
      <c r="DFU64" s="300"/>
      <c r="DFV64" s="300"/>
      <c r="DFW64" s="300"/>
      <c r="DFX64" s="300"/>
      <c r="DFY64" s="300"/>
      <c r="DKA64" s="300"/>
      <c r="DKB64" s="300"/>
      <c r="DKC64" s="300"/>
      <c r="DKD64" s="300"/>
      <c r="DKE64" s="300"/>
      <c r="DKF64" s="300"/>
      <c r="DOH64" s="300"/>
      <c r="DOI64" s="300"/>
      <c r="DOJ64" s="300"/>
      <c r="DOK64" s="300"/>
      <c r="DOL64" s="300"/>
      <c r="DOM64" s="300"/>
      <c r="DSO64" s="300"/>
      <c r="DSP64" s="300"/>
      <c r="DSQ64" s="300"/>
      <c r="DSR64" s="300"/>
      <c r="DSS64" s="300"/>
      <c r="DST64" s="300"/>
      <c r="DWV64" s="300"/>
      <c r="DWW64" s="300"/>
      <c r="DWX64" s="300"/>
      <c r="DWY64" s="300"/>
      <c r="DWZ64" s="300"/>
      <c r="DXA64" s="300"/>
      <c r="EBC64" s="300"/>
      <c r="EBD64" s="300"/>
      <c r="EBE64" s="300"/>
      <c r="EBF64" s="300"/>
      <c r="EBG64" s="300"/>
      <c r="EBH64" s="300"/>
      <c r="EFJ64" s="300"/>
      <c r="EFK64" s="300"/>
      <c r="EFL64" s="300"/>
      <c r="EFM64" s="300"/>
      <c r="EFN64" s="300"/>
      <c r="EFO64" s="300"/>
      <c r="EJQ64" s="300"/>
      <c r="EJR64" s="300"/>
      <c r="EJS64" s="300"/>
      <c r="EJT64" s="300"/>
      <c r="EJU64" s="300"/>
      <c r="EJV64" s="300"/>
      <c r="ENX64" s="300"/>
      <c r="ENY64" s="300"/>
      <c r="ENZ64" s="300"/>
      <c r="EOA64" s="300"/>
      <c r="EOB64" s="300"/>
      <c r="EOC64" s="300"/>
      <c r="ESE64" s="300"/>
      <c r="ESF64" s="300"/>
      <c r="ESG64" s="300"/>
      <c r="ESH64" s="300"/>
      <c r="ESI64" s="300"/>
      <c r="ESJ64" s="300"/>
      <c r="EWL64" s="300"/>
      <c r="EWM64" s="300"/>
      <c r="EWN64" s="300"/>
      <c r="EWO64" s="300"/>
      <c r="EWP64" s="300"/>
      <c r="EWQ64" s="300"/>
      <c r="FAS64" s="300"/>
      <c r="FAT64" s="300"/>
      <c r="FAU64" s="300"/>
      <c r="FAV64" s="300"/>
      <c r="FAW64" s="300"/>
      <c r="FAX64" s="300"/>
      <c r="FEZ64" s="300"/>
      <c r="FFA64" s="300"/>
      <c r="FFB64" s="300"/>
      <c r="FFC64" s="300"/>
      <c r="FFD64" s="300"/>
      <c r="FFE64" s="300"/>
      <c r="FJG64" s="300"/>
      <c r="FJH64" s="300"/>
      <c r="FJI64" s="300"/>
      <c r="FJJ64" s="300"/>
      <c r="FJK64" s="300"/>
      <c r="FJL64" s="300"/>
      <c r="FNN64" s="300"/>
      <c r="FNO64" s="300"/>
      <c r="FNP64" s="300"/>
      <c r="FNQ64" s="300"/>
      <c r="FNR64" s="300"/>
      <c r="FNS64" s="300"/>
      <c r="FRU64" s="300"/>
      <c r="FRV64" s="300"/>
      <c r="FRW64" s="300"/>
      <c r="FRX64" s="300"/>
      <c r="FRY64" s="300"/>
      <c r="FRZ64" s="300"/>
      <c r="FWB64" s="300"/>
      <c r="FWC64" s="300"/>
      <c r="FWD64" s="300"/>
      <c r="FWE64" s="300"/>
      <c r="FWF64" s="300"/>
      <c r="FWG64" s="300"/>
      <c r="GAI64" s="300"/>
      <c r="GAJ64" s="300"/>
      <c r="GAK64" s="300"/>
      <c r="GAL64" s="300"/>
      <c r="GAM64" s="300"/>
      <c r="GAN64" s="300"/>
      <c r="GEP64" s="300"/>
      <c r="GEQ64" s="300"/>
      <c r="GER64" s="300"/>
      <c r="GES64" s="300"/>
      <c r="GET64" s="300"/>
      <c r="GEU64" s="300"/>
      <c r="GIW64" s="300"/>
      <c r="GIX64" s="300"/>
      <c r="GIY64" s="300"/>
      <c r="GIZ64" s="300"/>
      <c r="GJA64" s="300"/>
      <c r="GJB64" s="300"/>
      <c r="GND64" s="300"/>
      <c r="GNE64" s="300"/>
      <c r="GNF64" s="300"/>
      <c r="GNG64" s="300"/>
      <c r="GNH64" s="300"/>
      <c r="GNI64" s="300"/>
      <c r="GRK64" s="300"/>
      <c r="GRL64" s="300"/>
      <c r="GRM64" s="300"/>
      <c r="GRN64" s="300"/>
      <c r="GRO64" s="300"/>
      <c r="GRP64" s="300"/>
      <c r="GVR64" s="300"/>
      <c r="GVS64" s="300"/>
      <c r="GVT64" s="300"/>
      <c r="GVU64" s="300"/>
      <c r="GVV64" s="300"/>
      <c r="GVW64" s="300"/>
      <c r="GZY64" s="300"/>
      <c r="GZZ64" s="300"/>
      <c r="HAA64" s="300"/>
      <c r="HAB64" s="300"/>
      <c r="HAC64" s="300"/>
      <c r="HAD64" s="300"/>
      <c r="HEF64" s="300"/>
      <c r="HEG64" s="300"/>
      <c r="HEH64" s="300"/>
      <c r="HEI64" s="300"/>
      <c r="HEJ64" s="300"/>
      <c r="HEK64" s="300"/>
      <c r="HIM64" s="300"/>
      <c r="HIN64" s="300"/>
      <c r="HIO64" s="300"/>
      <c r="HIP64" s="300"/>
      <c r="HIQ64" s="300"/>
      <c r="HIR64" s="300"/>
      <c r="HMT64" s="300"/>
      <c r="HMU64" s="300"/>
      <c r="HMV64" s="300"/>
      <c r="HMW64" s="300"/>
      <c r="HMX64" s="300"/>
      <c r="HMY64" s="300"/>
      <c r="HRA64" s="300"/>
      <c r="HRB64" s="300"/>
      <c r="HRC64" s="300"/>
      <c r="HRD64" s="300"/>
      <c r="HRE64" s="300"/>
      <c r="HRF64" s="300"/>
      <c r="HVH64" s="300"/>
      <c r="HVI64" s="300"/>
      <c r="HVJ64" s="300"/>
      <c r="HVK64" s="300"/>
      <c r="HVL64" s="300"/>
      <c r="HVM64" s="300"/>
      <c r="HZO64" s="300"/>
      <c r="HZP64" s="300"/>
      <c r="HZQ64" s="300"/>
      <c r="HZR64" s="300"/>
      <c r="HZS64" s="300"/>
      <c r="HZT64" s="300"/>
      <c r="IDV64" s="300"/>
      <c r="IDW64" s="300"/>
      <c r="IDX64" s="300"/>
      <c r="IDY64" s="300"/>
      <c r="IDZ64" s="300"/>
      <c r="IEA64" s="300"/>
      <c r="IIC64" s="300"/>
      <c r="IID64" s="300"/>
      <c r="IIE64" s="300"/>
      <c r="IIF64" s="300"/>
      <c r="IIG64" s="300"/>
      <c r="IIH64" s="300"/>
      <c r="IMJ64" s="300"/>
      <c r="IMK64" s="300"/>
      <c r="IML64" s="300"/>
      <c r="IMM64" s="300"/>
      <c r="IMN64" s="300"/>
      <c r="IMO64" s="300"/>
      <c r="IQQ64" s="300"/>
      <c r="IQR64" s="300"/>
      <c r="IQS64" s="300"/>
      <c r="IQT64" s="300"/>
      <c r="IQU64" s="300"/>
      <c r="IQV64" s="300"/>
      <c r="IUX64" s="300"/>
      <c r="IUY64" s="300"/>
      <c r="IUZ64" s="300"/>
      <c r="IVA64" s="300"/>
      <c r="IVB64" s="300"/>
      <c r="IVC64" s="300"/>
      <c r="IZE64" s="300"/>
      <c r="IZF64" s="300"/>
      <c r="IZG64" s="300"/>
      <c r="IZH64" s="300"/>
      <c r="IZI64" s="300"/>
      <c r="IZJ64" s="300"/>
      <c r="JDL64" s="300"/>
      <c r="JDM64" s="300"/>
      <c r="JDN64" s="300"/>
      <c r="JDO64" s="300"/>
      <c r="JDP64" s="300"/>
      <c r="JDQ64" s="300"/>
      <c r="JHS64" s="300"/>
      <c r="JHT64" s="300"/>
      <c r="JHU64" s="300"/>
      <c r="JHV64" s="300"/>
      <c r="JHW64" s="300"/>
      <c r="JHX64" s="300"/>
      <c r="JLZ64" s="300"/>
      <c r="JMA64" s="300"/>
      <c r="JMB64" s="300"/>
      <c r="JMC64" s="300"/>
      <c r="JMD64" s="300"/>
      <c r="JME64" s="300"/>
      <c r="JQG64" s="300"/>
      <c r="JQH64" s="300"/>
      <c r="JQI64" s="300"/>
      <c r="JQJ64" s="300"/>
      <c r="JQK64" s="300"/>
      <c r="JQL64" s="300"/>
      <c r="JUN64" s="300"/>
      <c r="JUO64" s="300"/>
      <c r="JUP64" s="300"/>
      <c r="JUQ64" s="300"/>
      <c r="JUR64" s="300"/>
      <c r="JUS64" s="300"/>
      <c r="JYU64" s="300"/>
      <c r="JYV64" s="300"/>
      <c r="JYW64" s="300"/>
      <c r="JYX64" s="300"/>
      <c r="JYY64" s="300"/>
      <c r="JYZ64" s="300"/>
      <c r="KDB64" s="300"/>
      <c r="KDC64" s="300"/>
      <c r="KDD64" s="300"/>
      <c r="KDE64" s="300"/>
      <c r="KDF64" s="300"/>
      <c r="KDG64" s="300"/>
      <c r="KHI64" s="300"/>
      <c r="KHJ64" s="300"/>
      <c r="KHK64" s="300"/>
      <c r="KHL64" s="300"/>
      <c r="KHM64" s="300"/>
      <c r="KHN64" s="300"/>
      <c r="KLP64" s="300"/>
      <c r="KLQ64" s="300"/>
      <c r="KLR64" s="300"/>
      <c r="KLS64" s="300"/>
      <c r="KLT64" s="300"/>
      <c r="KLU64" s="300"/>
      <c r="KPW64" s="300"/>
      <c r="KPX64" s="300"/>
      <c r="KPY64" s="300"/>
      <c r="KPZ64" s="300"/>
      <c r="KQA64" s="300"/>
      <c r="KQB64" s="300"/>
      <c r="KUD64" s="300"/>
      <c r="KUE64" s="300"/>
      <c r="KUF64" s="300"/>
      <c r="KUG64" s="300"/>
      <c r="KUH64" s="300"/>
      <c r="KUI64" s="300"/>
      <c r="KYK64" s="300"/>
      <c r="KYL64" s="300"/>
      <c r="KYM64" s="300"/>
      <c r="KYN64" s="300"/>
      <c r="KYO64" s="300"/>
      <c r="KYP64" s="300"/>
      <c r="LCR64" s="300"/>
      <c r="LCS64" s="300"/>
      <c r="LCT64" s="300"/>
      <c r="LCU64" s="300"/>
      <c r="LCV64" s="300"/>
      <c r="LCW64" s="300"/>
      <c r="LGY64" s="300"/>
      <c r="LGZ64" s="300"/>
      <c r="LHA64" s="300"/>
      <c r="LHB64" s="300"/>
      <c r="LHC64" s="300"/>
      <c r="LHD64" s="300"/>
      <c r="LLF64" s="300"/>
      <c r="LLG64" s="300"/>
      <c r="LLH64" s="300"/>
      <c r="LLI64" s="300"/>
      <c r="LLJ64" s="300"/>
      <c r="LLK64" s="300"/>
      <c r="LPM64" s="300"/>
      <c r="LPN64" s="300"/>
      <c r="LPO64" s="300"/>
      <c r="LPP64" s="300"/>
      <c r="LPQ64" s="300"/>
      <c r="LPR64" s="300"/>
      <c r="LTT64" s="300"/>
      <c r="LTU64" s="300"/>
      <c r="LTV64" s="300"/>
      <c r="LTW64" s="300"/>
      <c r="LTX64" s="300"/>
      <c r="LTY64" s="300"/>
      <c r="LYA64" s="300"/>
      <c r="LYB64" s="300"/>
      <c r="LYC64" s="300"/>
      <c r="LYD64" s="300"/>
      <c r="LYE64" s="300"/>
      <c r="LYF64" s="300"/>
      <c r="MCH64" s="300"/>
      <c r="MCI64" s="300"/>
      <c r="MCJ64" s="300"/>
      <c r="MCK64" s="300"/>
      <c r="MCL64" s="300"/>
      <c r="MCM64" s="300"/>
      <c r="MGO64" s="300"/>
      <c r="MGP64" s="300"/>
      <c r="MGQ64" s="300"/>
      <c r="MGR64" s="300"/>
      <c r="MGS64" s="300"/>
      <c r="MGT64" s="300"/>
      <c r="MKV64" s="300"/>
      <c r="MKW64" s="300"/>
      <c r="MKX64" s="300"/>
      <c r="MKY64" s="300"/>
      <c r="MKZ64" s="300"/>
      <c r="MLA64" s="300"/>
      <c r="MPC64" s="300"/>
      <c r="MPD64" s="300"/>
      <c r="MPE64" s="300"/>
      <c r="MPF64" s="300"/>
      <c r="MPG64" s="300"/>
      <c r="MPH64" s="300"/>
      <c r="MTJ64" s="300"/>
      <c r="MTK64" s="300"/>
      <c r="MTL64" s="300"/>
      <c r="MTM64" s="300"/>
      <c r="MTN64" s="300"/>
      <c r="MTO64" s="300"/>
      <c r="MXQ64" s="300"/>
      <c r="MXR64" s="300"/>
      <c r="MXS64" s="300"/>
      <c r="MXT64" s="300"/>
      <c r="MXU64" s="300"/>
      <c r="MXV64" s="300"/>
      <c r="NBX64" s="300"/>
      <c r="NBY64" s="300"/>
      <c r="NBZ64" s="300"/>
      <c r="NCA64" s="300"/>
      <c r="NCB64" s="300"/>
      <c r="NCC64" s="300"/>
      <c r="NGE64" s="300"/>
      <c r="NGF64" s="300"/>
      <c r="NGG64" s="300"/>
      <c r="NGH64" s="300"/>
      <c r="NGI64" s="300"/>
      <c r="NGJ64" s="300"/>
      <c r="NKL64" s="300"/>
      <c r="NKM64" s="300"/>
      <c r="NKN64" s="300"/>
      <c r="NKO64" s="300"/>
      <c r="NKP64" s="300"/>
      <c r="NKQ64" s="300"/>
      <c r="NOS64" s="300"/>
      <c r="NOT64" s="300"/>
      <c r="NOU64" s="300"/>
      <c r="NOV64" s="300"/>
      <c r="NOW64" s="300"/>
      <c r="NOX64" s="300"/>
      <c r="NSZ64" s="300"/>
      <c r="NTA64" s="300"/>
      <c r="NTB64" s="300"/>
      <c r="NTC64" s="300"/>
      <c r="NTD64" s="300"/>
      <c r="NTE64" s="300"/>
      <c r="NXG64" s="300"/>
      <c r="NXH64" s="300"/>
      <c r="NXI64" s="300"/>
      <c r="NXJ64" s="300"/>
      <c r="NXK64" s="300"/>
      <c r="NXL64" s="300"/>
      <c r="OBN64" s="300"/>
      <c r="OBO64" s="300"/>
      <c r="OBP64" s="300"/>
      <c r="OBQ64" s="300"/>
      <c r="OBR64" s="300"/>
      <c r="OBS64" s="300"/>
      <c r="OFU64" s="300"/>
      <c r="OFV64" s="300"/>
      <c r="OFW64" s="300"/>
      <c r="OFX64" s="300"/>
      <c r="OFY64" s="300"/>
      <c r="OFZ64" s="300"/>
      <c r="OKB64" s="300"/>
      <c r="OKC64" s="300"/>
      <c r="OKD64" s="300"/>
      <c r="OKE64" s="300"/>
      <c r="OKF64" s="300"/>
      <c r="OKG64" s="300"/>
      <c r="OOI64" s="300"/>
      <c r="OOJ64" s="300"/>
      <c r="OOK64" s="300"/>
      <c r="OOL64" s="300"/>
      <c r="OOM64" s="300"/>
      <c r="OON64" s="300"/>
      <c r="OSP64" s="300"/>
      <c r="OSQ64" s="300"/>
      <c r="OSR64" s="300"/>
      <c r="OSS64" s="300"/>
      <c r="OST64" s="300"/>
      <c r="OSU64" s="300"/>
      <c r="OWW64" s="300"/>
      <c r="OWX64" s="300"/>
      <c r="OWY64" s="300"/>
      <c r="OWZ64" s="300"/>
      <c r="OXA64" s="300"/>
      <c r="OXB64" s="300"/>
      <c r="PBD64" s="300"/>
      <c r="PBE64" s="300"/>
      <c r="PBF64" s="300"/>
      <c r="PBG64" s="300"/>
      <c r="PBH64" s="300"/>
      <c r="PBI64" s="300"/>
      <c r="PFK64" s="300"/>
      <c r="PFL64" s="300"/>
      <c r="PFM64" s="300"/>
      <c r="PFN64" s="300"/>
      <c r="PFO64" s="300"/>
      <c r="PFP64" s="300"/>
      <c r="PJR64" s="300"/>
      <c r="PJS64" s="300"/>
      <c r="PJT64" s="300"/>
      <c r="PJU64" s="300"/>
      <c r="PJV64" s="300"/>
      <c r="PJW64" s="300"/>
      <c r="PNY64" s="300"/>
      <c r="PNZ64" s="300"/>
      <c r="POA64" s="300"/>
      <c r="POB64" s="300"/>
      <c r="POC64" s="300"/>
      <c r="POD64" s="300"/>
      <c r="PSF64" s="300"/>
      <c r="PSG64" s="300"/>
      <c r="PSH64" s="300"/>
      <c r="PSI64" s="300"/>
      <c r="PSJ64" s="300"/>
      <c r="PSK64" s="300"/>
    </row>
    <row r="65" spans="1:998 1104:1997 2103:2996 3102:3995 4101:5105 5211:6104 6210:7103 7209:8102 8208:9212 9318:10211 10317:11210 11316:11321" x14ac:dyDescent="0.25">
      <c r="DA65" s="300" t="str">
        <f>Matches!F70</f>
        <v>Egypt</v>
      </c>
      <c r="DB65" s="300">
        <f>IF(DA2&lt;&gt;"",IF(AND(Matches!H70&lt;&gt;"",Matches!I70&lt;&gt;""),Matches!H70,0),"")</f>
        <v>0</v>
      </c>
      <c r="DC65" s="300">
        <f>IF(DA2&lt;&gt;"",IF(AND(Matches!H70&lt;&gt;"",Matches!I70&lt;&gt;""),Matches!I70,0),"")</f>
        <v>0</v>
      </c>
      <c r="DD65" s="300" t="str">
        <f>Matches!K70</f>
        <v>Iran</v>
      </c>
      <c r="DE65" s="300" t="str">
        <f>IF(AND(Matches!H70&lt;&gt;"",Matches!I70&lt;&gt;""),IF(DB65&gt;DC65,"W",IF(DB65=DC65,"D","L")),"")</f>
        <v/>
      </c>
      <c r="DF65" s="300" t="str">
        <f t="shared" si="0"/>
        <v/>
      </c>
      <c r="HH65" s="300"/>
      <c r="HI65" s="300"/>
      <c r="HJ65" s="300"/>
      <c r="HK65" s="300"/>
      <c r="HL65" s="300"/>
      <c r="HM65" s="300"/>
      <c r="LO65" s="300"/>
      <c r="LP65" s="300"/>
      <c r="LQ65" s="300"/>
      <c r="LR65" s="300"/>
      <c r="LS65" s="300"/>
      <c r="LT65" s="300"/>
      <c r="PV65" s="300"/>
      <c r="PW65" s="300"/>
      <c r="PX65" s="300"/>
      <c r="PY65" s="300"/>
      <c r="PZ65" s="300"/>
      <c r="QA65" s="300"/>
      <c r="UC65" s="300"/>
      <c r="UD65" s="300"/>
      <c r="UE65" s="300"/>
      <c r="UF65" s="300"/>
      <c r="UG65" s="300"/>
      <c r="UH65" s="300"/>
      <c r="YJ65" s="300"/>
      <c r="YK65" s="300"/>
      <c r="YL65" s="300"/>
      <c r="YM65" s="300"/>
      <c r="YN65" s="300"/>
      <c r="YO65" s="300"/>
      <c r="ACQ65" s="300"/>
      <c r="ACR65" s="300"/>
      <c r="ACS65" s="300"/>
      <c r="ACT65" s="300"/>
      <c r="ACU65" s="300"/>
      <c r="ACV65" s="300"/>
      <c r="AGX65" s="300"/>
      <c r="AGY65" s="300"/>
      <c r="AGZ65" s="300"/>
      <c r="AHA65" s="300"/>
      <c r="AHB65" s="300"/>
      <c r="AHC65" s="300"/>
      <c r="ALE65" s="300"/>
      <c r="ALF65" s="300"/>
      <c r="ALG65" s="300"/>
      <c r="ALH65" s="300"/>
      <c r="ALI65" s="300"/>
      <c r="ALJ65" s="300"/>
      <c r="APL65" s="300"/>
      <c r="APM65" s="300"/>
      <c r="APN65" s="300"/>
      <c r="APO65" s="300"/>
      <c r="APP65" s="300"/>
      <c r="APQ65" s="300"/>
      <c r="ATS65" s="300"/>
      <c r="ATT65" s="300"/>
      <c r="ATU65" s="300"/>
      <c r="ATV65" s="300"/>
      <c r="ATW65" s="300"/>
      <c r="ATX65" s="300"/>
      <c r="AXZ65" s="300"/>
      <c r="AYA65" s="300"/>
      <c r="AYB65" s="300"/>
      <c r="AYC65" s="300"/>
      <c r="AYD65" s="300"/>
      <c r="AYE65" s="300"/>
      <c r="BCG65" s="300"/>
      <c r="BCH65" s="300"/>
      <c r="BCI65" s="300"/>
      <c r="BCJ65" s="300"/>
      <c r="BCK65" s="300"/>
      <c r="BCL65" s="300"/>
      <c r="BGN65" s="300"/>
      <c r="BGO65" s="300"/>
      <c r="BGP65" s="300"/>
      <c r="BGQ65" s="300"/>
      <c r="BGR65" s="300"/>
      <c r="BGS65" s="300"/>
      <c r="BKU65" s="300"/>
      <c r="BKV65" s="300"/>
      <c r="BKW65" s="300"/>
      <c r="BKX65" s="300"/>
      <c r="BKY65" s="300"/>
      <c r="BKZ65" s="300"/>
      <c r="BPB65" s="300"/>
      <c r="BPC65" s="300"/>
      <c r="BPD65" s="300"/>
      <c r="BPE65" s="300"/>
      <c r="BPF65" s="300"/>
      <c r="BPG65" s="300"/>
      <c r="BTI65" s="300"/>
      <c r="BTJ65" s="300"/>
      <c r="BTK65" s="300"/>
      <c r="BTL65" s="300"/>
      <c r="BTM65" s="300"/>
      <c r="BTN65" s="300"/>
      <c r="BXP65" s="300"/>
      <c r="BXQ65" s="300"/>
      <c r="BXR65" s="300"/>
      <c r="BXS65" s="300"/>
      <c r="BXT65" s="300"/>
      <c r="BXU65" s="300"/>
      <c r="CBW65" s="300"/>
      <c r="CBX65" s="300"/>
      <c r="CBY65" s="300"/>
      <c r="CBZ65" s="300"/>
      <c r="CCA65" s="300"/>
      <c r="CCB65" s="300"/>
      <c r="CGD65" s="300"/>
      <c r="CGE65" s="300"/>
      <c r="CGF65" s="300"/>
      <c r="CGG65" s="300"/>
      <c r="CGH65" s="300"/>
      <c r="CGI65" s="300"/>
      <c r="CKK65" s="300"/>
      <c r="CKL65" s="300"/>
      <c r="CKM65" s="300"/>
      <c r="CKN65" s="300"/>
      <c r="CKO65" s="300"/>
      <c r="CKP65" s="300"/>
      <c r="COR65" s="300"/>
      <c r="COS65" s="300"/>
      <c r="COT65" s="300"/>
      <c r="COU65" s="300"/>
      <c r="COV65" s="300"/>
      <c r="COW65" s="300"/>
      <c r="CSY65" s="300"/>
      <c r="CSZ65" s="300"/>
      <c r="CTA65" s="300"/>
      <c r="CTB65" s="300"/>
      <c r="CTC65" s="300"/>
      <c r="CTD65" s="300"/>
      <c r="CXF65" s="300"/>
      <c r="CXG65" s="300"/>
      <c r="CXH65" s="300"/>
      <c r="CXI65" s="300"/>
      <c r="CXJ65" s="300"/>
      <c r="CXK65" s="300"/>
      <c r="DBM65" s="300"/>
      <c r="DBN65" s="300"/>
      <c r="DBO65" s="300"/>
      <c r="DBP65" s="300"/>
      <c r="DBQ65" s="300"/>
      <c r="DBR65" s="300"/>
      <c r="DFT65" s="300"/>
      <c r="DFU65" s="300"/>
      <c r="DFV65" s="300"/>
      <c r="DFW65" s="300"/>
      <c r="DFX65" s="300"/>
      <c r="DFY65" s="300"/>
      <c r="DKA65" s="300"/>
      <c r="DKB65" s="300"/>
      <c r="DKC65" s="300"/>
      <c r="DKD65" s="300"/>
      <c r="DKE65" s="300"/>
      <c r="DKF65" s="300"/>
      <c r="DOH65" s="300"/>
      <c r="DOI65" s="300"/>
      <c r="DOJ65" s="300"/>
      <c r="DOK65" s="300"/>
      <c r="DOL65" s="300"/>
      <c r="DOM65" s="300"/>
      <c r="DSO65" s="300"/>
      <c r="DSP65" s="300"/>
      <c r="DSQ65" s="300"/>
      <c r="DSR65" s="300"/>
      <c r="DSS65" s="300"/>
      <c r="DST65" s="300"/>
      <c r="DWV65" s="300"/>
      <c r="DWW65" s="300"/>
      <c r="DWX65" s="300"/>
      <c r="DWY65" s="300"/>
      <c r="DWZ65" s="300"/>
      <c r="DXA65" s="300"/>
      <c r="EBC65" s="300"/>
      <c r="EBD65" s="300"/>
      <c r="EBE65" s="300"/>
      <c r="EBF65" s="300"/>
      <c r="EBG65" s="300"/>
      <c r="EBH65" s="300"/>
      <c r="EFJ65" s="300"/>
      <c r="EFK65" s="300"/>
      <c r="EFL65" s="300"/>
      <c r="EFM65" s="300"/>
      <c r="EFN65" s="300"/>
      <c r="EFO65" s="300"/>
      <c r="EJQ65" s="300"/>
      <c r="EJR65" s="300"/>
      <c r="EJS65" s="300"/>
      <c r="EJT65" s="300"/>
      <c r="EJU65" s="300"/>
      <c r="EJV65" s="300"/>
      <c r="ENX65" s="300"/>
      <c r="ENY65" s="300"/>
      <c r="ENZ65" s="300"/>
      <c r="EOA65" s="300"/>
      <c r="EOB65" s="300"/>
      <c r="EOC65" s="300"/>
      <c r="ESE65" s="300"/>
      <c r="ESF65" s="300"/>
      <c r="ESG65" s="300"/>
      <c r="ESH65" s="300"/>
      <c r="ESI65" s="300"/>
      <c r="ESJ65" s="300"/>
      <c r="EWL65" s="300"/>
      <c r="EWM65" s="300"/>
      <c r="EWN65" s="300"/>
      <c r="EWO65" s="300"/>
      <c r="EWP65" s="300"/>
      <c r="EWQ65" s="300"/>
      <c r="FAS65" s="300"/>
      <c r="FAT65" s="300"/>
      <c r="FAU65" s="300"/>
      <c r="FAV65" s="300"/>
      <c r="FAW65" s="300"/>
      <c r="FAX65" s="300"/>
      <c r="FEZ65" s="300"/>
      <c r="FFA65" s="300"/>
      <c r="FFB65" s="300"/>
      <c r="FFC65" s="300"/>
      <c r="FFD65" s="300"/>
      <c r="FFE65" s="300"/>
      <c r="FJG65" s="300"/>
      <c r="FJH65" s="300"/>
      <c r="FJI65" s="300"/>
      <c r="FJJ65" s="300"/>
      <c r="FJK65" s="300"/>
      <c r="FJL65" s="300"/>
      <c r="FNN65" s="300"/>
      <c r="FNO65" s="300"/>
      <c r="FNP65" s="300"/>
      <c r="FNQ65" s="300"/>
      <c r="FNR65" s="300"/>
      <c r="FNS65" s="300"/>
      <c r="FRU65" s="300"/>
      <c r="FRV65" s="300"/>
      <c r="FRW65" s="300"/>
      <c r="FRX65" s="300"/>
      <c r="FRY65" s="300"/>
      <c r="FRZ65" s="300"/>
      <c r="FWB65" s="300"/>
      <c r="FWC65" s="300"/>
      <c r="FWD65" s="300"/>
      <c r="FWE65" s="300"/>
      <c r="FWF65" s="300"/>
      <c r="FWG65" s="300"/>
      <c r="GAI65" s="300"/>
      <c r="GAJ65" s="300"/>
      <c r="GAK65" s="300"/>
      <c r="GAL65" s="300"/>
      <c r="GAM65" s="300"/>
      <c r="GAN65" s="300"/>
      <c r="GEP65" s="300"/>
      <c r="GEQ65" s="300"/>
      <c r="GER65" s="300"/>
      <c r="GES65" s="300"/>
      <c r="GET65" s="300"/>
      <c r="GEU65" s="300"/>
      <c r="GIW65" s="300"/>
      <c r="GIX65" s="300"/>
      <c r="GIY65" s="300"/>
      <c r="GIZ65" s="300"/>
      <c r="GJA65" s="300"/>
      <c r="GJB65" s="300"/>
      <c r="GND65" s="300"/>
      <c r="GNE65" s="300"/>
      <c r="GNF65" s="300"/>
      <c r="GNG65" s="300"/>
      <c r="GNH65" s="300"/>
      <c r="GNI65" s="300"/>
      <c r="GRK65" s="300"/>
      <c r="GRL65" s="300"/>
      <c r="GRM65" s="300"/>
      <c r="GRN65" s="300"/>
      <c r="GRO65" s="300"/>
      <c r="GRP65" s="300"/>
      <c r="GVR65" s="300"/>
      <c r="GVS65" s="300"/>
      <c r="GVT65" s="300"/>
      <c r="GVU65" s="300"/>
      <c r="GVV65" s="300"/>
      <c r="GVW65" s="300"/>
      <c r="GZY65" s="300"/>
      <c r="GZZ65" s="300"/>
      <c r="HAA65" s="300"/>
      <c r="HAB65" s="300"/>
      <c r="HAC65" s="300"/>
      <c r="HAD65" s="300"/>
      <c r="HEF65" s="300"/>
      <c r="HEG65" s="300"/>
      <c r="HEH65" s="300"/>
      <c r="HEI65" s="300"/>
      <c r="HEJ65" s="300"/>
      <c r="HEK65" s="300"/>
      <c r="HIM65" s="300"/>
      <c r="HIN65" s="300"/>
      <c r="HIO65" s="300"/>
      <c r="HIP65" s="300"/>
      <c r="HIQ65" s="300"/>
      <c r="HIR65" s="300"/>
      <c r="HMT65" s="300"/>
      <c r="HMU65" s="300"/>
      <c r="HMV65" s="300"/>
      <c r="HMW65" s="300"/>
      <c r="HMX65" s="300"/>
      <c r="HMY65" s="300"/>
      <c r="HRA65" s="300"/>
      <c r="HRB65" s="300"/>
      <c r="HRC65" s="300"/>
      <c r="HRD65" s="300"/>
      <c r="HRE65" s="300"/>
      <c r="HRF65" s="300"/>
      <c r="HVH65" s="300"/>
      <c r="HVI65" s="300"/>
      <c r="HVJ65" s="300"/>
      <c r="HVK65" s="300"/>
      <c r="HVL65" s="300"/>
      <c r="HVM65" s="300"/>
      <c r="HZO65" s="300"/>
      <c r="HZP65" s="300"/>
      <c r="HZQ65" s="300"/>
      <c r="HZR65" s="300"/>
      <c r="HZS65" s="300"/>
      <c r="HZT65" s="300"/>
      <c r="IDV65" s="300"/>
      <c r="IDW65" s="300"/>
      <c r="IDX65" s="300"/>
      <c r="IDY65" s="300"/>
      <c r="IDZ65" s="300"/>
      <c r="IEA65" s="300"/>
      <c r="IIC65" s="300"/>
      <c r="IID65" s="300"/>
      <c r="IIE65" s="300"/>
      <c r="IIF65" s="300"/>
      <c r="IIG65" s="300"/>
      <c r="IIH65" s="300"/>
      <c r="IMJ65" s="300"/>
      <c r="IMK65" s="300"/>
      <c r="IML65" s="300"/>
      <c r="IMM65" s="300"/>
      <c r="IMN65" s="300"/>
      <c r="IMO65" s="300"/>
      <c r="IQQ65" s="300"/>
      <c r="IQR65" s="300"/>
      <c r="IQS65" s="300"/>
      <c r="IQT65" s="300"/>
      <c r="IQU65" s="300"/>
      <c r="IQV65" s="300"/>
      <c r="IUX65" s="300"/>
      <c r="IUY65" s="300"/>
      <c r="IUZ65" s="300"/>
      <c r="IVA65" s="300"/>
      <c r="IVB65" s="300"/>
      <c r="IVC65" s="300"/>
      <c r="IZE65" s="300"/>
      <c r="IZF65" s="300"/>
      <c r="IZG65" s="300"/>
      <c r="IZH65" s="300"/>
      <c r="IZI65" s="300"/>
      <c r="IZJ65" s="300"/>
      <c r="JDL65" s="300"/>
      <c r="JDM65" s="300"/>
      <c r="JDN65" s="300"/>
      <c r="JDO65" s="300"/>
      <c r="JDP65" s="300"/>
      <c r="JDQ65" s="300"/>
      <c r="JHS65" s="300"/>
      <c r="JHT65" s="300"/>
      <c r="JHU65" s="300"/>
      <c r="JHV65" s="300"/>
      <c r="JHW65" s="300"/>
      <c r="JHX65" s="300"/>
      <c r="JLZ65" s="300"/>
      <c r="JMA65" s="300"/>
      <c r="JMB65" s="300"/>
      <c r="JMC65" s="300"/>
      <c r="JMD65" s="300"/>
      <c r="JME65" s="300"/>
      <c r="JQG65" s="300"/>
      <c r="JQH65" s="300"/>
      <c r="JQI65" s="300"/>
      <c r="JQJ65" s="300"/>
      <c r="JQK65" s="300"/>
      <c r="JQL65" s="300"/>
      <c r="JUN65" s="300"/>
      <c r="JUO65" s="300"/>
      <c r="JUP65" s="300"/>
      <c r="JUQ65" s="300"/>
      <c r="JUR65" s="300"/>
      <c r="JUS65" s="300"/>
      <c r="JYU65" s="300"/>
      <c r="JYV65" s="300"/>
      <c r="JYW65" s="300"/>
      <c r="JYX65" s="300"/>
      <c r="JYY65" s="300"/>
      <c r="JYZ65" s="300"/>
      <c r="KDB65" s="300"/>
      <c r="KDC65" s="300"/>
      <c r="KDD65" s="300"/>
      <c r="KDE65" s="300"/>
      <c r="KDF65" s="300"/>
      <c r="KDG65" s="300"/>
      <c r="KHI65" s="300"/>
      <c r="KHJ65" s="300"/>
      <c r="KHK65" s="300"/>
      <c r="KHL65" s="300"/>
      <c r="KHM65" s="300"/>
      <c r="KHN65" s="300"/>
      <c r="KLP65" s="300"/>
      <c r="KLQ65" s="300"/>
      <c r="KLR65" s="300"/>
      <c r="KLS65" s="300"/>
      <c r="KLT65" s="300"/>
      <c r="KLU65" s="300"/>
      <c r="KPW65" s="300"/>
      <c r="KPX65" s="300"/>
      <c r="KPY65" s="300"/>
      <c r="KPZ65" s="300"/>
      <c r="KQA65" s="300"/>
      <c r="KQB65" s="300"/>
      <c r="KUD65" s="300"/>
      <c r="KUE65" s="300"/>
      <c r="KUF65" s="300"/>
      <c r="KUG65" s="300"/>
      <c r="KUH65" s="300"/>
      <c r="KUI65" s="300"/>
      <c r="KYK65" s="300"/>
      <c r="KYL65" s="300"/>
      <c r="KYM65" s="300"/>
      <c r="KYN65" s="300"/>
      <c r="KYO65" s="300"/>
      <c r="KYP65" s="300"/>
      <c r="LCR65" s="300"/>
      <c r="LCS65" s="300"/>
      <c r="LCT65" s="300"/>
      <c r="LCU65" s="300"/>
      <c r="LCV65" s="300"/>
      <c r="LCW65" s="300"/>
      <c r="LGY65" s="300"/>
      <c r="LGZ65" s="300"/>
      <c r="LHA65" s="300"/>
      <c r="LHB65" s="300"/>
      <c r="LHC65" s="300"/>
      <c r="LHD65" s="300"/>
      <c r="LLF65" s="300"/>
      <c r="LLG65" s="300"/>
      <c r="LLH65" s="300"/>
      <c r="LLI65" s="300"/>
      <c r="LLJ65" s="300"/>
      <c r="LLK65" s="300"/>
      <c r="LPM65" s="300"/>
      <c r="LPN65" s="300"/>
      <c r="LPO65" s="300"/>
      <c r="LPP65" s="300"/>
      <c r="LPQ65" s="300"/>
      <c r="LPR65" s="300"/>
      <c r="LTT65" s="300"/>
      <c r="LTU65" s="300"/>
      <c r="LTV65" s="300"/>
      <c r="LTW65" s="300"/>
      <c r="LTX65" s="300"/>
      <c r="LTY65" s="300"/>
      <c r="LYA65" s="300"/>
      <c r="LYB65" s="300"/>
      <c r="LYC65" s="300"/>
      <c r="LYD65" s="300"/>
      <c r="LYE65" s="300"/>
      <c r="LYF65" s="300"/>
      <c r="MCH65" s="300"/>
      <c r="MCI65" s="300"/>
      <c r="MCJ65" s="300"/>
      <c r="MCK65" s="300"/>
      <c r="MCL65" s="300"/>
      <c r="MCM65" s="300"/>
      <c r="MGO65" s="300"/>
      <c r="MGP65" s="300"/>
      <c r="MGQ65" s="300"/>
      <c r="MGR65" s="300"/>
      <c r="MGS65" s="300"/>
      <c r="MGT65" s="300"/>
      <c r="MKV65" s="300"/>
      <c r="MKW65" s="300"/>
      <c r="MKX65" s="300"/>
      <c r="MKY65" s="300"/>
      <c r="MKZ65" s="300"/>
      <c r="MLA65" s="300"/>
      <c r="MPC65" s="300"/>
      <c r="MPD65" s="300"/>
      <c r="MPE65" s="300"/>
      <c r="MPF65" s="300"/>
      <c r="MPG65" s="300"/>
      <c r="MPH65" s="300"/>
      <c r="MTJ65" s="300"/>
      <c r="MTK65" s="300"/>
      <c r="MTL65" s="300"/>
      <c r="MTM65" s="300"/>
      <c r="MTN65" s="300"/>
      <c r="MTO65" s="300"/>
      <c r="MXQ65" s="300"/>
      <c r="MXR65" s="300"/>
      <c r="MXS65" s="300"/>
      <c r="MXT65" s="300"/>
      <c r="MXU65" s="300"/>
      <c r="MXV65" s="300"/>
      <c r="NBX65" s="300"/>
      <c r="NBY65" s="300"/>
      <c r="NBZ65" s="300"/>
      <c r="NCA65" s="300"/>
      <c r="NCB65" s="300"/>
      <c r="NCC65" s="300"/>
      <c r="NGE65" s="300"/>
      <c r="NGF65" s="300"/>
      <c r="NGG65" s="300"/>
      <c r="NGH65" s="300"/>
      <c r="NGI65" s="300"/>
      <c r="NGJ65" s="300"/>
      <c r="NKL65" s="300"/>
      <c r="NKM65" s="300"/>
      <c r="NKN65" s="300"/>
      <c r="NKO65" s="300"/>
      <c r="NKP65" s="300"/>
      <c r="NKQ65" s="300"/>
      <c r="NOS65" s="300"/>
      <c r="NOT65" s="300"/>
      <c r="NOU65" s="300"/>
      <c r="NOV65" s="300"/>
      <c r="NOW65" s="300"/>
      <c r="NOX65" s="300"/>
      <c r="NSZ65" s="300"/>
      <c r="NTA65" s="300"/>
      <c r="NTB65" s="300"/>
      <c r="NTC65" s="300"/>
      <c r="NTD65" s="300"/>
      <c r="NTE65" s="300"/>
      <c r="NXG65" s="300"/>
      <c r="NXH65" s="300"/>
      <c r="NXI65" s="300"/>
      <c r="NXJ65" s="300"/>
      <c r="NXK65" s="300"/>
      <c r="NXL65" s="300"/>
      <c r="OBN65" s="300"/>
      <c r="OBO65" s="300"/>
      <c r="OBP65" s="300"/>
      <c r="OBQ65" s="300"/>
      <c r="OBR65" s="300"/>
      <c r="OBS65" s="300"/>
      <c r="OFU65" s="300"/>
      <c r="OFV65" s="300"/>
      <c r="OFW65" s="300"/>
      <c r="OFX65" s="300"/>
      <c r="OFY65" s="300"/>
      <c r="OFZ65" s="300"/>
      <c r="OKB65" s="300"/>
      <c r="OKC65" s="300"/>
      <c r="OKD65" s="300"/>
      <c r="OKE65" s="300"/>
      <c r="OKF65" s="300"/>
      <c r="OKG65" s="300"/>
      <c r="OOI65" s="300"/>
      <c r="OOJ65" s="300"/>
      <c r="OOK65" s="300"/>
      <c r="OOL65" s="300"/>
      <c r="OOM65" s="300"/>
      <c r="OON65" s="300"/>
      <c r="OSP65" s="300"/>
      <c r="OSQ65" s="300"/>
      <c r="OSR65" s="300"/>
      <c r="OSS65" s="300"/>
      <c r="OST65" s="300"/>
      <c r="OSU65" s="300"/>
      <c r="OWW65" s="300"/>
      <c r="OWX65" s="300"/>
      <c r="OWY65" s="300"/>
      <c r="OWZ65" s="300"/>
      <c r="OXA65" s="300"/>
      <c r="OXB65" s="300"/>
      <c r="PBD65" s="300"/>
      <c r="PBE65" s="300"/>
      <c r="PBF65" s="300"/>
      <c r="PBG65" s="300"/>
      <c r="PBH65" s="300"/>
      <c r="PBI65" s="300"/>
      <c r="PFK65" s="300"/>
      <c r="PFL65" s="300"/>
      <c r="PFM65" s="300"/>
      <c r="PFN65" s="300"/>
      <c r="PFO65" s="300"/>
      <c r="PFP65" s="300"/>
      <c r="PJR65" s="300"/>
      <c r="PJS65" s="300"/>
      <c r="PJT65" s="300"/>
      <c r="PJU65" s="300"/>
      <c r="PJV65" s="300"/>
      <c r="PJW65" s="300"/>
      <c r="PNY65" s="300"/>
      <c r="PNZ65" s="300"/>
      <c r="POA65" s="300"/>
      <c r="POB65" s="300"/>
      <c r="POC65" s="300"/>
      <c r="POD65" s="300"/>
      <c r="PSF65" s="300"/>
      <c r="PSG65" s="300"/>
      <c r="PSH65" s="300"/>
      <c r="PSI65" s="300"/>
      <c r="PSJ65" s="300"/>
      <c r="PSK65" s="300"/>
    </row>
    <row r="66" spans="1:998 1104:1997 2103:2996 3102:3995 4101:5105 5211:6104 6210:7103 7209:8102 8208:9212 9318:10211 10317:11210 11316:11321" x14ac:dyDescent="0.25">
      <c r="DA66" s="300" t="str">
        <f>Matches!F71</f>
        <v>New Zealand</v>
      </c>
      <c r="DB66" s="300">
        <f>IF(DA2&lt;&gt;"",IF(AND(Matches!H71&lt;&gt;"",Matches!I71&lt;&gt;""),Matches!H71,0),"")</f>
        <v>0</v>
      </c>
      <c r="DC66" s="300">
        <f>IF(DA2&lt;&gt;"",IF(AND(Matches!H71&lt;&gt;"",Matches!I71&lt;&gt;""),Matches!I71,0),"")</f>
        <v>0</v>
      </c>
      <c r="DD66" s="300" t="str">
        <f>Matches!K71</f>
        <v>Belgium</v>
      </c>
      <c r="DE66" s="300" t="str">
        <f>IF(AND(Matches!H71&lt;&gt;"",Matches!I71&lt;&gt;""),IF(DB66&gt;DC66,"W",IF(DB66=DC66,"D","L")),"")</f>
        <v/>
      </c>
      <c r="DF66" s="300" t="str">
        <f t="shared" si="0"/>
        <v/>
      </c>
      <c r="HH66" s="300"/>
      <c r="HI66" s="300"/>
      <c r="HJ66" s="300"/>
      <c r="HK66" s="300"/>
      <c r="HL66" s="300"/>
      <c r="HM66" s="300"/>
      <c r="LO66" s="300"/>
      <c r="LP66" s="300"/>
      <c r="LQ66" s="300"/>
      <c r="LR66" s="300"/>
      <c r="LS66" s="300"/>
      <c r="LT66" s="300"/>
      <c r="PV66" s="300"/>
      <c r="PW66" s="300"/>
      <c r="PX66" s="300"/>
      <c r="PY66" s="300"/>
      <c r="PZ66" s="300"/>
      <c r="QA66" s="300"/>
      <c r="UC66" s="300"/>
      <c r="UD66" s="300"/>
      <c r="UE66" s="300"/>
      <c r="UF66" s="300"/>
      <c r="UG66" s="300"/>
      <c r="UH66" s="300"/>
      <c r="YJ66" s="300"/>
      <c r="YK66" s="300"/>
      <c r="YL66" s="300"/>
      <c r="YM66" s="300"/>
      <c r="YN66" s="300"/>
      <c r="YO66" s="300"/>
      <c r="ACQ66" s="300"/>
      <c r="ACR66" s="300"/>
      <c r="ACS66" s="300"/>
      <c r="ACT66" s="300"/>
      <c r="ACU66" s="300"/>
      <c r="ACV66" s="300"/>
      <c r="AGX66" s="300"/>
      <c r="AGY66" s="300"/>
      <c r="AGZ66" s="300"/>
      <c r="AHA66" s="300"/>
      <c r="AHB66" s="300"/>
      <c r="AHC66" s="300"/>
      <c r="ALE66" s="300"/>
      <c r="ALF66" s="300"/>
      <c r="ALG66" s="300"/>
      <c r="ALH66" s="300"/>
      <c r="ALI66" s="300"/>
      <c r="ALJ66" s="300"/>
      <c r="APL66" s="300"/>
      <c r="APM66" s="300"/>
      <c r="APN66" s="300"/>
      <c r="APO66" s="300"/>
      <c r="APP66" s="300"/>
      <c r="APQ66" s="300"/>
      <c r="ATS66" s="300"/>
      <c r="ATT66" s="300"/>
      <c r="ATU66" s="300"/>
      <c r="ATV66" s="300"/>
      <c r="ATW66" s="300"/>
      <c r="ATX66" s="300"/>
      <c r="AXZ66" s="300"/>
      <c r="AYA66" s="300"/>
      <c r="AYB66" s="300"/>
      <c r="AYC66" s="300"/>
      <c r="AYD66" s="300"/>
      <c r="AYE66" s="300"/>
      <c r="BCG66" s="300"/>
      <c r="BCH66" s="300"/>
      <c r="BCI66" s="300"/>
      <c r="BCJ66" s="300"/>
      <c r="BCK66" s="300"/>
      <c r="BCL66" s="300"/>
      <c r="BGN66" s="300"/>
      <c r="BGO66" s="300"/>
      <c r="BGP66" s="300"/>
      <c r="BGQ66" s="300"/>
      <c r="BGR66" s="300"/>
      <c r="BGS66" s="300"/>
      <c r="BKU66" s="300"/>
      <c r="BKV66" s="300"/>
      <c r="BKW66" s="300"/>
      <c r="BKX66" s="300"/>
      <c r="BKY66" s="300"/>
      <c r="BKZ66" s="300"/>
      <c r="BPB66" s="300"/>
      <c r="BPC66" s="300"/>
      <c r="BPD66" s="300"/>
      <c r="BPE66" s="300"/>
      <c r="BPF66" s="300"/>
      <c r="BPG66" s="300"/>
      <c r="BTI66" s="300"/>
      <c r="BTJ66" s="300"/>
      <c r="BTK66" s="300"/>
      <c r="BTL66" s="300"/>
      <c r="BTM66" s="300"/>
      <c r="BTN66" s="300"/>
      <c r="BXP66" s="300"/>
      <c r="BXQ66" s="300"/>
      <c r="BXR66" s="300"/>
      <c r="BXS66" s="300"/>
      <c r="BXT66" s="300"/>
      <c r="BXU66" s="300"/>
      <c r="CBW66" s="300"/>
      <c r="CBX66" s="300"/>
      <c r="CBY66" s="300"/>
      <c r="CBZ66" s="300"/>
      <c r="CCA66" s="300"/>
      <c r="CCB66" s="300"/>
      <c r="CGD66" s="300"/>
      <c r="CGE66" s="300"/>
      <c r="CGF66" s="300"/>
      <c r="CGG66" s="300"/>
      <c r="CGH66" s="300"/>
      <c r="CGI66" s="300"/>
      <c r="CKK66" s="300"/>
      <c r="CKL66" s="300"/>
      <c r="CKM66" s="300"/>
      <c r="CKN66" s="300"/>
      <c r="CKO66" s="300"/>
      <c r="CKP66" s="300"/>
      <c r="COR66" s="300"/>
      <c r="COS66" s="300"/>
      <c r="COT66" s="300"/>
      <c r="COU66" s="300"/>
      <c r="COV66" s="300"/>
      <c r="COW66" s="300"/>
      <c r="CSY66" s="300"/>
      <c r="CSZ66" s="300"/>
      <c r="CTA66" s="300"/>
      <c r="CTB66" s="300"/>
      <c r="CTC66" s="300"/>
      <c r="CTD66" s="300"/>
      <c r="CXF66" s="300"/>
      <c r="CXG66" s="300"/>
      <c r="CXH66" s="300"/>
      <c r="CXI66" s="300"/>
      <c r="CXJ66" s="300"/>
      <c r="CXK66" s="300"/>
      <c r="DBM66" s="300"/>
      <c r="DBN66" s="300"/>
      <c r="DBO66" s="300"/>
      <c r="DBP66" s="300"/>
      <c r="DBQ66" s="300"/>
      <c r="DBR66" s="300"/>
      <c r="DFT66" s="300"/>
      <c r="DFU66" s="300"/>
      <c r="DFV66" s="300"/>
      <c r="DFW66" s="300"/>
      <c r="DFX66" s="300"/>
      <c r="DFY66" s="300"/>
      <c r="DKA66" s="300"/>
      <c r="DKB66" s="300"/>
      <c r="DKC66" s="300"/>
      <c r="DKD66" s="300"/>
      <c r="DKE66" s="300"/>
      <c r="DKF66" s="300"/>
      <c r="DOH66" s="300"/>
      <c r="DOI66" s="300"/>
      <c r="DOJ66" s="300"/>
      <c r="DOK66" s="300"/>
      <c r="DOL66" s="300"/>
      <c r="DOM66" s="300"/>
      <c r="DSO66" s="300"/>
      <c r="DSP66" s="300"/>
      <c r="DSQ66" s="300"/>
      <c r="DSR66" s="300"/>
      <c r="DSS66" s="300"/>
      <c r="DST66" s="300"/>
      <c r="DWV66" s="300"/>
      <c r="DWW66" s="300"/>
      <c r="DWX66" s="300"/>
      <c r="DWY66" s="300"/>
      <c r="DWZ66" s="300"/>
      <c r="DXA66" s="300"/>
      <c r="EBC66" s="300"/>
      <c r="EBD66" s="300"/>
      <c r="EBE66" s="300"/>
      <c r="EBF66" s="300"/>
      <c r="EBG66" s="300"/>
      <c r="EBH66" s="300"/>
      <c r="EFJ66" s="300"/>
      <c r="EFK66" s="300"/>
      <c r="EFL66" s="300"/>
      <c r="EFM66" s="300"/>
      <c r="EFN66" s="300"/>
      <c r="EFO66" s="300"/>
      <c r="EJQ66" s="300"/>
      <c r="EJR66" s="300"/>
      <c r="EJS66" s="300"/>
      <c r="EJT66" s="300"/>
      <c r="EJU66" s="300"/>
      <c r="EJV66" s="300"/>
      <c r="ENX66" s="300"/>
      <c r="ENY66" s="300"/>
      <c r="ENZ66" s="300"/>
      <c r="EOA66" s="300"/>
      <c r="EOB66" s="300"/>
      <c r="EOC66" s="300"/>
      <c r="ESE66" s="300"/>
      <c r="ESF66" s="300"/>
      <c r="ESG66" s="300"/>
      <c r="ESH66" s="300"/>
      <c r="ESI66" s="300"/>
      <c r="ESJ66" s="300"/>
      <c r="EWL66" s="300"/>
      <c r="EWM66" s="300"/>
      <c r="EWN66" s="300"/>
      <c r="EWO66" s="300"/>
      <c r="EWP66" s="300"/>
      <c r="EWQ66" s="300"/>
      <c r="FAS66" s="300"/>
      <c r="FAT66" s="300"/>
      <c r="FAU66" s="300"/>
      <c r="FAV66" s="300"/>
      <c r="FAW66" s="300"/>
      <c r="FAX66" s="300"/>
      <c r="FEZ66" s="300"/>
      <c r="FFA66" s="300"/>
      <c r="FFB66" s="300"/>
      <c r="FFC66" s="300"/>
      <c r="FFD66" s="300"/>
      <c r="FFE66" s="300"/>
      <c r="FJG66" s="300"/>
      <c r="FJH66" s="300"/>
      <c r="FJI66" s="300"/>
      <c r="FJJ66" s="300"/>
      <c r="FJK66" s="300"/>
      <c r="FJL66" s="300"/>
      <c r="FNN66" s="300"/>
      <c r="FNO66" s="300"/>
      <c r="FNP66" s="300"/>
      <c r="FNQ66" s="300"/>
      <c r="FNR66" s="300"/>
      <c r="FNS66" s="300"/>
      <c r="FRU66" s="300"/>
      <c r="FRV66" s="300"/>
      <c r="FRW66" s="300"/>
      <c r="FRX66" s="300"/>
      <c r="FRY66" s="300"/>
      <c r="FRZ66" s="300"/>
      <c r="FWB66" s="300"/>
      <c r="FWC66" s="300"/>
      <c r="FWD66" s="300"/>
      <c r="FWE66" s="300"/>
      <c r="FWF66" s="300"/>
      <c r="FWG66" s="300"/>
      <c r="GAI66" s="300"/>
      <c r="GAJ66" s="300"/>
      <c r="GAK66" s="300"/>
      <c r="GAL66" s="300"/>
      <c r="GAM66" s="300"/>
      <c r="GAN66" s="300"/>
      <c r="GEP66" s="300"/>
      <c r="GEQ66" s="300"/>
      <c r="GER66" s="300"/>
      <c r="GES66" s="300"/>
      <c r="GET66" s="300"/>
      <c r="GEU66" s="300"/>
      <c r="GIW66" s="300"/>
      <c r="GIX66" s="300"/>
      <c r="GIY66" s="300"/>
      <c r="GIZ66" s="300"/>
      <c r="GJA66" s="300"/>
      <c r="GJB66" s="300"/>
      <c r="GND66" s="300"/>
      <c r="GNE66" s="300"/>
      <c r="GNF66" s="300"/>
      <c r="GNG66" s="300"/>
      <c r="GNH66" s="300"/>
      <c r="GNI66" s="300"/>
      <c r="GRK66" s="300"/>
      <c r="GRL66" s="300"/>
      <c r="GRM66" s="300"/>
      <c r="GRN66" s="300"/>
      <c r="GRO66" s="300"/>
      <c r="GRP66" s="300"/>
      <c r="GVR66" s="300"/>
      <c r="GVS66" s="300"/>
      <c r="GVT66" s="300"/>
      <c r="GVU66" s="300"/>
      <c r="GVV66" s="300"/>
      <c r="GVW66" s="300"/>
      <c r="GZY66" s="300"/>
      <c r="GZZ66" s="300"/>
      <c r="HAA66" s="300"/>
      <c r="HAB66" s="300"/>
      <c r="HAC66" s="300"/>
      <c r="HAD66" s="300"/>
      <c r="HEF66" s="300"/>
      <c r="HEG66" s="300"/>
      <c r="HEH66" s="300"/>
      <c r="HEI66" s="300"/>
      <c r="HEJ66" s="300"/>
      <c r="HEK66" s="300"/>
      <c r="HIM66" s="300"/>
      <c r="HIN66" s="300"/>
      <c r="HIO66" s="300"/>
      <c r="HIP66" s="300"/>
      <c r="HIQ66" s="300"/>
      <c r="HIR66" s="300"/>
      <c r="HMT66" s="300"/>
      <c r="HMU66" s="300"/>
      <c r="HMV66" s="300"/>
      <c r="HMW66" s="300"/>
      <c r="HMX66" s="300"/>
      <c r="HMY66" s="300"/>
      <c r="HRA66" s="300"/>
      <c r="HRB66" s="300"/>
      <c r="HRC66" s="300"/>
      <c r="HRD66" s="300"/>
      <c r="HRE66" s="300"/>
      <c r="HRF66" s="300"/>
      <c r="HVH66" s="300"/>
      <c r="HVI66" s="300"/>
      <c r="HVJ66" s="300"/>
      <c r="HVK66" s="300"/>
      <c r="HVL66" s="300"/>
      <c r="HVM66" s="300"/>
      <c r="HZO66" s="300"/>
      <c r="HZP66" s="300"/>
      <c r="HZQ66" s="300"/>
      <c r="HZR66" s="300"/>
      <c r="HZS66" s="300"/>
      <c r="HZT66" s="300"/>
      <c r="IDV66" s="300"/>
      <c r="IDW66" s="300"/>
      <c r="IDX66" s="300"/>
      <c r="IDY66" s="300"/>
      <c r="IDZ66" s="300"/>
      <c r="IEA66" s="300"/>
      <c r="IIC66" s="300"/>
      <c r="IID66" s="300"/>
      <c r="IIE66" s="300"/>
      <c r="IIF66" s="300"/>
      <c r="IIG66" s="300"/>
      <c r="IIH66" s="300"/>
      <c r="IMJ66" s="300"/>
      <c r="IMK66" s="300"/>
      <c r="IML66" s="300"/>
      <c r="IMM66" s="300"/>
      <c r="IMN66" s="300"/>
      <c r="IMO66" s="300"/>
      <c r="IQQ66" s="300"/>
      <c r="IQR66" s="300"/>
      <c r="IQS66" s="300"/>
      <c r="IQT66" s="300"/>
      <c r="IQU66" s="300"/>
      <c r="IQV66" s="300"/>
      <c r="IUX66" s="300"/>
      <c r="IUY66" s="300"/>
      <c r="IUZ66" s="300"/>
      <c r="IVA66" s="300"/>
      <c r="IVB66" s="300"/>
      <c r="IVC66" s="300"/>
      <c r="IZE66" s="300"/>
      <c r="IZF66" s="300"/>
      <c r="IZG66" s="300"/>
      <c r="IZH66" s="300"/>
      <c r="IZI66" s="300"/>
      <c r="IZJ66" s="300"/>
      <c r="JDL66" s="300"/>
      <c r="JDM66" s="300"/>
      <c r="JDN66" s="300"/>
      <c r="JDO66" s="300"/>
      <c r="JDP66" s="300"/>
      <c r="JDQ66" s="300"/>
      <c r="JHS66" s="300"/>
      <c r="JHT66" s="300"/>
      <c r="JHU66" s="300"/>
      <c r="JHV66" s="300"/>
      <c r="JHW66" s="300"/>
      <c r="JHX66" s="300"/>
      <c r="JLZ66" s="300"/>
      <c r="JMA66" s="300"/>
      <c r="JMB66" s="300"/>
      <c r="JMC66" s="300"/>
      <c r="JMD66" s="300"/>
      <c r="JME66" s="300"/>
      <c r="JQG66" s="300"/>
      <c r="JQH66" s="300"/>
      <c r="JQI66" s="300"/>
      <c r="JQJ66" s="300"/>
      <c r="JQK66" s="300"/>
      <c r="JQL66" s="300"/>
      <c r="JUN66" s="300"/>
      <c r="JUO66" s="300"/>
      <c r="JUP66" s="300"/>
      <c r="JUQ66" s="300"/>
      <c r="JUR66" s="300"/>
      <c r="JUS66" s="300"/>
      <c r="JYU66" s="300"/>
      <c r="JYV66" s="300"/>
      <c r="JYW66" s="300"/>
      <c r="JYX66" s="300"/>
      <c r="JYY66" s="300"/>
      <c r="JYZ66" s="300"/>
      <c r="KDB66" s="300"/>
      <c r="KDC66" s="300"/>
      <c r="KDD66" s="300"/>
      <c r="KDE66" s="300"/>
      <c r="KDF66" s="300"/>
      <c r="KDG66" s="300"/>
      <c r="KHI66" s="300"/>
      <c r="KHJ66" s="300"/>
      <c r="KHK66" s="300"/>
      <c r="KHL66" s="300"/>
      <c r="KHM66" s="300"/>
      <c r="KHN66" s="300"/>
      <c r="KLP66" s="300"/>
      <c r="KLQ66" s="300"/>
      <c r="KLR66" s="300"/>
      <c r="KLS66" s="300"/>
      <c r="KLT66" s="300"/>
      <c r="KLU66" s="300"/>
      <c r="KPW66" s="300"/>
      <c r="KPX66" s="300"/>
      <c r="KPY66" s="300"/>
      <c r="KPZ66" s="300"/>
      <c r="KQA66" s="300"/>
      <c r="KQB66" s="300"/>
      <c r="KUD66" s="300"/>
      <c r="KUE66" s="300"/>
      <c r="KUF66" s="300"/>
      <c r="KUG66" s="300"/>
      <c r="KUH66" s="300"/>
      <c r="KUI66" s="300"/>
      <c r="KYK66" s="300"/>
      <c r="KYL66" s="300"/>
      <c r="KYM66" s="300"/>
      <c r="KYN66" s="300"/>
      <c r="KYO66" s="300"/>
      <c r="KYP66" s="300"/>
      <c r="LCR66" s="300"/>
      <c r="LCS66" s="300"/>
      <c r="LCT66" s="300"/>
      <c r="LCU66" s="300"/>
      <c r="LCV66" s="300"/>
      <c r="LCW66" s="300"/>
      <c r="LGY66" s="300"/>
      <c r="LGZ66" s="300"/>
      <c r="LHA66" s="300"/>
      <c r="LHB66" s="300"/>
      <c r="LHC66" s="300"/>
      <c r="LHD66" s="300"/>
      <c r="LLF66" s="300"/>
      <c r="LLG66" s="300"/>
      <c r="LLH66" s="300"/>
      <c r="LLI66" s="300"/>
      <c r="LLJ66" s="300"/>
      <c r="LLK66" s="300"/>
      <c r="LPM66" s="300"/>
      <c r="LPN66" s="300"/>
      <c r="LPO66" s="300"/>
      <c r="LPP66" s="300"/>
      <c r="LPQ66" s="300"/>
      <c r="LPR66" s="300"/>
      <c r="LTT66" s="300"/>
      <c r="LTU66" s="300"/>
      <c r="LTV66" s="300"/>
      <c r="LTW66" s="300"/>
      <c r="LTX66" s="300"/>
      <c r="LTY66" s="300"/>
      <c r="LYA66" s="300"/>
      <c r="LYB66" s="300"/>
      <c r="LYC66" s="300"/>
      <c r="LYD66" s="300"/>
      <c r="LYE66" s="300"/>
      <c r="LYF66" s="300"/>
      <c r="MCH66" s="300"/>
      <c r="MCI66" s="300"/>
      <c r="MCJ66" s="300"/>
      <c r="MCK66" s="300"/>
      <c r="MCL66" s="300"/>
      <c r="MCM66" s="300"/>
      <c r="MGO66" s="300"/>
      <c r="MGP66" s="300"/>
      <c r="MGQ66" s="300"/>
      <c r="MGR66" s="300"/>
      <c r="MGS66" s="300"/>
      <c r="MGT66" s="300"/>
      <c r="MKV66" s="300"/>
      <c r="MKW66" s="300"/>
      <c r="MKX66" s="300"/>
      <c r="MKY66" s="300"/>
      <c r="MKZ66" s="300"/>
      <c r="MLA66" s="300"/>
      <c r="MPC66" s="300"/>
      <c r="MPD66" s="300"/>
      <c r="MPE66" s="300"/>
      <c r="MPF66" s="300"/>
      <c r="MPG66" s="300"/>
      <c r="MPH66" s="300"/>
      <c r="MTJ66" s="300"/>
      <c r="MTK66" s="300"/>
      <c r="MTL66" s="300"/>
      <c r="MTM66" s="300"/>
      <c r="MTN66" s="300"/>
      <c r="MTO66" s="300"/>
      <c r="MXQ66" s="300"/>
      <c r="MXR66" s="300"/>
      <c r="MXS66" s="300"/>
      <c r="MXT66" s="300"/>
      <c r="MXU66" s="300"/>
      <c r="MXV66" s="300"/>
      <c r="NBX66" s="300"/>
      <c r="NBY66" s="300"/>
      <c r="NBZ66" s="300"/>
      <c r="NCA66" s="300"/>
      <c r="NCB66" s="300"/>
      <c r="NCC66" s="300"/>
      <c r="NGE66" s="300"/>
      <c r="NGF66" s="300"/>
      <c r="NGG66" s="300"/>
      <c r="NGH66" s="300"/>
      <c r="NGI66" s="300"/>
      <c r="NGJ66" s="300"/>
      <c r="NKL66" s="300"/>
      <c r="NKM66" s="300"/>
      <c r="NKN66" s="300"/>
      <c r="NKO66" s="300"/>
      <c r="NKP66" s="300"/>
      <c r="NKQ66" s="300"/>
      <c r="NOS66" s="300"/>
      <c r="NOT66" s="300"/>
      <c r="NOU66" s="300"/>
      <c r="NOV66" s="300"/>
      <c r="NOW66" s="300"/>
      <c r="NOX66" s="300"/>
      <c r="NSZ66" s="300"/>
      <c r="NTA66" s="300"/>
      <c r="NTB66" s="300"/>
      <c r="NTC66" s="300"/>
      <c r="NTD66" s="300"/>
      <c r="NTE66" s="300"/>
      <c r="NXG66" s="300"/>
      <c r="NXH66" s="300"/>
      <c r="NXI66" s="300"/>
      <c r="NXJ66" s="300"/>
      <c r="NXK66" s="300"/>
      <c r="NXL66" s="300"/>
      <c r="OBN66" s="300"/>
      <c r="OBO66" s="300"/>
      <c r="OBP66" s="300"/>
      <c r="OBQ66" s="300"/>
      <c r="OBR66" s="300"/>
      <c r="OBS66" s="300"/>
      <c r="OFU66" s="300"/>
      <c r="OFV66" s="300"/>
      <c r="OFW66" s="300"/>
      <c r="OFX66" s="300"/>
      <c r="OFY66" s="300"/>
      <c r="OFZ66" s="300"/>
      <c r="OKB66" s="300"/>
      <c r="OKC66" s="300"/>
      <c r="OKD66" s="300"/>
      <c r="OKE66" s="300"/>
      <c r="OKF66" s="300"/>
      <c r="OKG66" s="300"/>
      <c r="OOI66" s="300"/>
      <c r="OOJ66" s="300"/>
      <c r="OOK66" s="300"/>
      <c r="OOL66" s="300"/>
      <c r="OOM66" s="300"/>
      <c r="OON66" s="300"/>
      <c r="OSP66" s="300"/>
      <c r="OSQ66" s="300"/>
      <c r="OSR66" s="300"/>
      <c r="OSS66" s="300"/>
      <c r="OST66" s="300"/>
      <c r="OSU66" s="300"/>
      <c r="OWW66" s="300"/>
      <c r="OWX66" s="300"/>
      <c r="OWY66" s="300"/>
      <c r="OWZ66" s="300"/>
      <c r="OXA66" s="300"/>
      <c r="OXB66" s="300"/>
      <c r="PBD66" s="300"/>
      <c r="PBE66" s="300"/>
      <c r="PBF66" s="300"/>
      <c r="PBG66" s="300"/>
      <c r="PBH66" s="300"/>
      <c r="PBI66" s="300"/>
      <c r="PFK66" s="300"/>
      <c r="PFL66" s="300"/>
      <c r="PFM66" s="300"/>
      <c r="PFN66" s="300"/>
      <c r="PFO66" s="300"/>
      <c r="PFP66" s="300"/>
      <c r="PJR66" s="300"/>
      <c r="PJS66" s="300"/>
      <c r="PJT66" s="300"/>
      <c r="PJU66" s="300"/>
      <c r="PJV66" s="300"/>
      <c r="PJW66" s="300"/>
      <c r="PNY66" s="300"/>
      <c r="PNZ66" s="300"/>
      <c r="POA66" s="300"/>
      <c r="POB66" s="300"/>
      <c r="POC66" s="300"/>
      <c r="POD66" s="300"/>
      <c r="PSF66" s="300"/>
      <c r="PSG66" s="300"/>
      <c r="PSH66" s="300"/>
      <c r="PSI66" s="300"/>
      <c r="PSJ66" s="300"/>
      <c r="PSK66" s="300"/>
    </row>
    <row r="67" spans="1:998 1104:1997 2103:2996 3102:3995 4101:5105 5211:6104 6210:7103 7209:8102 8208:9212 9318:10211 10317:11210 11316:11321" x14ac:dyDescent="0.25">
      <c r="A67" s="302">
        <f>Setup!E46+100</f>
        <v>106</v>
      </c>
      <c r="B67" s="297">
        <f>VLOOKUP(C67,CX67:CY70,2,FALSE)</f>
        <v>1</v>
      </c>
      <c r="C67" s="298" t="str">
        <f>Setup!D46</f>
        <v>Portugal</v>
      </c>
      <c r="D67" s="297">
        <f>SUMPRODUCT((DA3:DA105=C67)*(DE3:DE105="W"))+SUMPRODUCT((DD3:DD105=C67)*(DF3:DF105="W"))</f>
        <v>0</v>
      </c>
      <c r="E67" s="297">
        <f>SUMPRODUCT((DA3:DA105=C67)*(DE3:DE105="D"))+SUMPRODUCT((DD3:DD105=C67)*(DF3:DF105="D"))</f>
        <v>0</v>
      </c>
      <c r="F67" s="297">
        <f>SUMPRODUCT((DA3:DA105=C67)*(DE3:DE105="L"))+SUMPRODUCT((DD3:DD105=C67)*(DF3:DF105="L"))</f>
        <v>0</v>
      </c>
      <c r="G67" s="297">
        <f>SUMIF(DA3:DA123,C67,DB3:DB123)+SUMIF(DD3:DD123,C67,DC3:DC123)</f>
        <v>0</v>
      </c>
      <c r="H67" s="297">
        <f>SUMIF(DD3:DD123,C67,DB3:DB123)+SUMIF(DA3:DA123,C67,DC3:DC123)</f>
        <v>0</v>
      </c>
      <c r="I67" s="297">
        <f t="shared" ref="I67:I70" si="111">G67-H67+1000</f>
        <v>1000</v>
      </c>
      <c r="J67" s="297">
        <f t="shared" ref="J67:J70" si="112">D67*3+E67*1</f>
        <v>0</v>
      </c>
      <c r="K67" s="297">
        <f>IF(Setup!F46&lt;&gt;"",Setup!F46,-A67)</f>
        <v>-106</v>
      </c>
      <c r="L67" s="297">
        <f>IF(COUNTIF(J67:J70,4)&lt;&gt;4,RANK(J67,J67:J70),J146)</f>
        <v>1</v>
      </c>
      <c r="N67" s="297">
        <f>SUMPRODUCT((L67:L70=L67)*(K67:K70&lt;K67))+L67</f>
        <v>4</v>
      </c>
      <c r="O67" s="298" t="str">
        <f>INDEX(C67:C70,MATCH(1,N67:N70,0),0)</f>
        <v>Uzbekistan</v>
      </c>
      <c r="P67" s="297">
        <f>INDEX(L67:L70,MATCH(O67,C67:C70,0),0)</f>
        <v>1</v>
      </c>
      <c r="Q67" s="297" t="str">
        <f>IF(P68=1,O67,"")</f>
        <v>Uzbekistan</v>
      </c>
      <c r="R67" s="297" t="str">
        <f>IF(P69=2,O68,"")</f>
        <v/>
      </c>
      <c r="S67" s="297" t="str">
        <f>IF(P70=3,O69,"")</f>
        <v/>
      </c>
      <c r="T67" s="297" t="str">
        <f>IF(P71=4,O70,"")</f>
        <v/>
      </c>
      <c r="V67" s="297" t="str">
        <f>IF(Q67&lt;&gt;"",Q67,"")</f>
        <v>Uzbekistan</v>
      </c>
      <c r="W67" s="297">
        <f>SUMPRODUCT((DA3:DA105=V67)*(DD3:DD105=V68)*(DE3:DE105="W"))+SUMPRODUCT((DA3:DA105=V67)*(DD3:DD105=V69)*(DE3:DE105="W"))+SUMPRODUCT((DA3:DA105=V67)*(DD3:DD105=V70)*(DE3:DE105="W"))+SUMPRODUCT((DA3:DA105=V67)*(DD3:DD105=V71)*(DE3:DE105="W"))+SUMPRODUCT((DA3:DA105=V68)*(DD3:DD105=V67)*(DF3:DF105="W"))+SUMPRODUCT((DA3:DA105=V69)*(DD3:DD105=V67)*(DF3:DF105="W"))+SUMPRODUCT((DA3:DA105=V70)*(DD3:DD105=V67)*(DF3:DF105="W"))+SUMPRODUCT((DA3:DA105=V71)*(DD3:DD105=V67)*(DF3:DF105="W"))</f>
        <v>0</v>
      </c>
      <c r="X67" s="297">
        <f>SUMPRODUCT((DA3:DA105=V67)*(DD3:DD105=V68)*(DE3:DE105="D"))+SUMPRODUCT((DA3:DA105=V67)*(DD3:DD105=V69)*(DE3:DE105="D"))+SUMPRODUCT((DA3:DA105=V67)*(DD3:DD105=V70)*(DE3:DE105="D"))+SUMPRODUCT((DA3:DA105=V67)*(DD3:DD105=V71)*(DE3:DE105="D"))+SUMPRODUCT((DA3:DA105=V68)*(DD3:DD105=V67)*(DE3:DE105="D"))+SUMPRODUCT((DA3:DA105=V69)*(DD3:DD105=V67)*(DE3:DE105="D"))+SUMPRODUCT((DA3:DA105=V70)*(DD3:DD105=V67)*(DE3:DE105="D"))+SUMPRODUCT((DA3:DA105=V71)*(DD3:DD105=V67)*(DE3:DE105="D"))</f>
        <v>0</v>
      </c>
      <c r="Y67" s="297">
        <f>SUMPRODUCT((DA3:DA105=V67)*(DD3:DD105=V68)*(DE3:DE105="L"))+SUMPRODUCT((DA3:DA105=V67)*(DD3:DD105=V69)*(DE3:DE105="L"))+SUMPRODUCT((DA3:DA105=V67)*(DD3:DD105=V70)*(DE3:DE105="L"))+SUMPRODUCT((DA3:DA105=V67)*(DD3:DD105=V71)*(DE3:DE105="L"))+SUMPRODUCT((DA3:DA105=V68)*(DD3:DD105=V67)*(DF3:DF105="L"))+SUMPRODUCT((DA3:DA105=V69)*(DD3:DD105=V67)*(DF3:DF105="L"))+SUMPRODUCT((DA3:DA105=V70)*(DD3:DD105=V67)*(DF3:DF105="L"))+SUMPRODUCT((DA3:DA105=V71)*(DD3:DD105=V67)*(DF3:DF105="L"))</f>
        <v>0</v>
      </c>
      <c r="Z67" s="297">
        <f>SUMPRODUCT((DA3:DA105=V67)*(DD3:DD105=V68)*DB3:DB105)+SUMPRODUCT((DA3:DA105=V67)*(DD3:DD105=V69)*DB3:DB105)+SUMPRODUCT((DA3:DA105=V67)*(DD3:DD105=V70)*DB3:DB105)+SUMPRODUCT((DA3:DA105=V67)*(DD3:DD105=V71)*DB3:DB105)+SUMPRODUCT((DA3:DA105=V68)*(DD3:DD105=V67)*DC3:DC105)+SUMPRODUCT((DA3:DA105=V69)*(DD3:DD105=V67)*DC3:DC105)+SUMPRODUCT((DA3:DA105=V70)*(DD3:DD105=V67)*DC3:DC105)+SUMPRODUCT((DA3:DA105=V71)*(DD3:DD105=V67)*DC3:DC105)</f>
        <v>0</v>
      </c>
      <c r="AA67" s="297">
        <f>SUMPRODUCT((DA3:DA105=V67)*(DD3:DD105=V68)*DC3:DC105)+SUMPRODUCT((DA3:DA105=V67)*(DD3:DD105=V69)*DC3:DC105)+SUMPRODUCT((DA3:DA105=V67)*(DD3:DD105=V70)*DC3:DC105)+SUMPRODUCT((DA3:DA105=V67)*(DD3:DD105=V71)*DC3:DC105)+SUMPRODUCT((DA3:DA105=V68)*(DD3:DD105=V67)*DB3:DB105)+SUMPRODUCT((DA3:DA105=V69)*(DD3:DD105=V67)*DB3:DB105)+SUMPRODUCT((DA3:DA105=V70)*(DD3:DD105=V67)*DB3:DB105)+SUMPRODUCT((DA3:DA105=V71)*(DD3:DD105=V67)*DB3:DB105)</f>
        <v>0</v>
      </c>
      <c r="AB67" s="297">
        <f>Z67-AA67+1000</f>
        <v>1000</v>
      </c>
      <c r="AC67" s="297">
        <f t="shared" ref="AC67:AC70" si="113">IF(V67&lt;&gt;"",W67*3+X67*1,"")</f>
        <v>0</v>
      </c>
      <c r="AD67" s="297">
        <f>IF(V67&lt;&gt;"",VLOOKUP(V67,C4:I70,7,FALSE),"")</f>
        <v>1000</v>
      </c>
      <c r="AE67" s="297">
        <f>IF(V67&lt;&gt;"",VLOOKUP(V67,C4:I70,5,FALSE),"")</f>
        <v>0</v>
      </c>
      <c r="AF67" s="297">
        <f>IF(V67&lt;&gt;"",VLOOKUP(V67,C4:K70,9,FALSE),"")</f>
        <v>-152</v>
      </c>
      <c r="AG67" s="297">
        <f t="shared" ref="AG67:AG70" si="114">AC67</f>
        <v>0</v>
      </c>
      <c r="AH67" s="297">
        <f>IF(V67&lt;&gt;"",RANK(AG67,AG67:AG70),"")</f>
        <v>1</v>
      </c>
      <c r="AI67" s="297">
        <f>IF(V67&lt;&gt;"",SUMPRODUCT((AG67:AG70=AG67)*(AB67:AB70&gt;AB67)),"")</f>
        <v>0</v>
      </c>
      <c r="AJ67" s="297">
        <f>IF(V67&lt;&gt;"",SUMPRODUCT((AG67:AG70=AG67)*(AB67:AB70=AB67)*(Z67:Z70&gt;Z67)),"")</f>
        <v>0</v>
      </c>
      <c r="AK67" s="297">
        <f>IF(V67&lt;&gt;"",SUMPRODUCT((AG67:AG70=AG67)*(AB67:AB70=AB67)*(Z67:Z70=Z67)*(AD67:AD70&gt;AD67)),"")</f>
        <v>0</v>
      </c>
      <c r="AL67" s="297">
        <f>IF(V67&lt;&gt;"",SUMPRODUCT((AG67:AG70=AG67)*(AB67:AB70=AB67)*(Z67:Z70=Z67)*(AD67:AD70=AD67)*(AE67:AE70&gt;AE67)),"")</f>
        <v>0</v>
      </c>
      <c r="AM67" s="297">
        <f>IF(V67&lt;&gt;"",SUMPRODUCT((AG67:AG70=AG67)*(AB67:AB70=AB67)*(Z67:Z70=Z67)*(AD67:AD70=AD67)*(AE67:AE70=AE67)*(AF67:AF70&gt;AF67)),"")</f>
        <v>3</v>
      </c>
      <c r="AN67" s="297">
        <f>IF(V67&lt;&gt;"",IF(SUM(X67:X70)=12,SUM(AH67:AM67),IF(AN146&lt;&gt;"",IF(U145=3,AN146,AN146+U145),SUM(AH67:AM67))),"")</f>
        <v>4</v>
      </c>
      <c r="AO67" s="297" t="str">
        <f>IF(V67&lt;&gt;"",INDEX(V67:V70,MATCH(1,AN67:AN70,0),0),"")</f>
        <v>Portugal</v>
      </c>
      <c r="CX67" s="297" t="str">
        <f>IF(AO67&lt;&gt;"",AO67,O67)</f>
        <v>Portugal</v>
      </c>
      <c r="CY67" s="297">
        <v>1</v>
      </c>
      <c r="DA67" s="300" t="str">
        <f>Matches!F72</f>
        <v>Cabo Verde</v>
      </c>
      <c r="DB67" s="300">
        <f>IF(DA2&lt;&gt;"",IF(AND(Matches!H72&lt;&gt;"",Matches!I72&lt;&gt;""),Matches!H72,0),"")</f>
        <v>0</v>
      </c>
      <c r="DC67" s="300">
        <f>IF(DA2&lt;&gt;"",IF(AND(Matches!H72&lt;&gt;"",Matches!I72&lt;&gt;""),Matches!I72,0),"")</f>
        <v>0</v>
      </c>
      <c r="DD67" s="300" t="str">
        <f>Matches!K72</f>
        <v>Saudi Arabia</v>
      </c>
      <c r="DE67" s="300" t="str">
        <f>IF(AND(Matches!H72&lt;&gt;"",Matches!I72&lt;&gt;""),IF(DB67&gt;DC67,"W",IF(DB67=DC67,"D","L")),"")</f>
        <v/>
      </c>
      <c r="DF67" s="300" t="str">
        <f t="shared" si="0"/>
        <v/>
      </c>
      <c r="HH67" s="300"/>
      <c r="HI67" s="300"/>
      <c r="HJ67" s="300"/>
      <c r="HK67" s="300"/>
      <c r="HL67" s="300"/>
      <c r="HM67" s="300"/>
      <c r="LO67" s="300"/>
      <c r="LP67" s="300"/>
      <c r="LQ67" s="300"/>
      <c r="LR67" s="300"/>
      <c r="LS67" s="300"/>
      <c r="LT67" s="300"/>
      <c r="PV67" s="300"/>
      <c r="PW67" s="300"/>
      <c r="PX67" s="300"/>
      <c r="PY67" s="300"/>
      <c r="PZ67" s="300"/>
      <c r="QA67" s="300"/>
      <c r="UC67" s="300"/>
      <c r="UD67" s="300"/>
      <c r="UE67" s="300"/>
      <c r="UF67" s="300"/>
      <c r="UG67" s="300"/>
      <c r="UH67" s="300"/>
      <c r="YJ67" s="300"/>
      <c r="YK67" s="300"/>
      <c r="YL67" s="300"/>
      <c r="YM67" s="300"/>
      <c r="YN67" s="300"/>
      <c r="YO67" s="300"/>
      <c r="ACQ67" s="300"/>
      <c r="ACR67" s="300"/>
      <c r="ACS67" s="300"/>
      <c r="ACT67" s="300"/>
      <c r="ACU67" s="300"/>
      <c r="ACV67" s="300"/>
      <c r="AGX67" s="300"/>
      <c r="AGY67" s="300"/>
      <c r="AGZ67" s="300"/>
      <c r="AHA67" s="300"/>
      <c r="AHB67" s="300"/>
      <c r="AHC67" s="300"/>
      <c r="ALE67" s="300"/>
      <c r="ALF67" s="300"/>
      <c r="ALG67" s="300"/>
      <c r="ALH67" s="300"/>
      <c r="ALI67" s="300"/>
      <c r="ALJ67" s="300"/>
      <c r="APL67" s="300"/>
      <c r="APM67" s="300"/>
      <c r="APN67" s="300"/>
      <c r="APO67" s="300"/>
      <c r="APP67" s="300"/>
      <c r="APQ67" s="300"/>
      <c r="ATS67" s="300"/>
      <c r="ATT67" s="300"/>
      <c r="ATU67" s="300"/>
      <c r="ATV67" s="300"/>
      <c r="ATW67" s="300"/>
      <c r="ATX67" s="300"/>
      <c r="AXZ67" s="300"/>
      <c r="AYA67" s="300"/>
      <c r="AYB67" s="300"/>
      <c r="AYC67" s="300"/>
      <c r="AYD67" s="300"/>
      <c r="AYE67" s="300"/>
      <c r="BCG67" s="300"/>
      <c r="BCH67" s="300"/>
      <c r="BCI67" s="300"/>
      <c r="BCJ67" s="300"/>
      <c r="BCK67" s="300"/>
      <c r="BCL67" s="300"/>
      <c r="BGN67" s="300"/>
      <c r="BGO67" s="300"/>
      <c r="BGP67" s="300"/>
      <c r="BGQ67" s="300"/>
      <c r="BGR67" s="300"/>
      <c r="BGS67" s="300"/>
      <c r="BKU67" s="300"/>
      <c r="BKV67" s="300"/>
      <c r="BKW67" s="300"/>
      <c r="BKX67" s="300"/>
      <c r="BKY67" s="300"/>
      <c r="BKZ67" s="300"/>
      <c r="BPB67" s="300"/>
      <c r="BPC67" s="300"/>
      <c r="BPD67" s="300"/>
      <c r="BPE67" s="300"/>
      <c r="BPF67" s="300"/>
      <c r="BPG67" s="300"/>
      <c r="BTI67" s="300"/>
      <c r="BTJ67" s="300"/>
      <c r="BTK67" s="300"/>
      <c r="BTL67" s="300"/>
      <c r="BTM67" s="300"/>
      <c r="BTN67" s="300"/>
      <c r="BXP67" s="300"/>
      <c r="BXQ67" s="300"/>
      <c r="BXR67" s="300"/>
      <c r="BXS67" s="300"/>
      <c r="BXT67" s="300"/>
      <c r="BXU67" s="300"/>
      <c r="CBW67" s="300"/>
      <c r="CBX67" s="300"/>
      <c r="CBY67" s="300"/>
      <c r="CBZ67" s="300"/>
      <c r="CCA67" s="300"/>
      <c r="CCB67" s="300"/>
      <c r="CGD67" s="300"/>
      <c r="CGE67" s="300"/>
      <c r="CGF67" s="300"/>
      <c r="CGG67" s="300"/>
      <c r="CGH67" s="300"/>
      <c r="CGI67" s="300"/>
      <c r="CKK67" s="300"/>
      <c r="CKL67" s="300"/>
      <c r="CKM67" s="300"/>
      <c r="CKN67" s="300"/>
      <c r="CKO67" s="300"/>
      <c r="CKP67" s="300"/>
      <c r="COR67" s="300"/>
      <c r="COS67" s="300"/>
      <c r="COT67" s="300"/>
      <c r="COU67" s="300"/>
      <c r="COV67" s="300"/>
      <c r="COW67" s="300"/>
      <c r="CSY67" s="300"/>
      <c r="CSZ67" s="300"/>
      <c r="CTA67" s="300"/>
      <c r="CTB67" s="300"/>
      <c r="CTC67" s="300"/>
      <c r="CTD67" s="300"/>
      <c r="CXF67" s="300"/>
      <c r="CXG67" s="300"/>
      <c r="CXH67" s="300"/>
      <c r="CXI67" s="300"/>
      <c r="CXJ67" s="300"/>
      <c r="CXK67" s="300"/>
      <c r="DBM67" s="300"/>
      <c r="DBN67" s="300"/>
      <c r="DBO67" s="300"/>
      <c r="DBP67" s="300"/>
      <c r="DBQ67" s="300"/>
      <c r="DBR67" s="300"/>
      <c r="DFT67" s="300"/>
      <c r="DFU67" s="300"/>
      <c r="DFV67" s="300"/>
      <c r="DFW67" s="300"/>
      <c r="DFX67" s="300"/>
      <c r="DFY67" s="300"/>
      <c r="DKA67" s="300"/>
      <c r="DKB67" s="300"/>
      <c r="DKC67" s="300"/>
      <c r="DKD67" s="300"/>
      <c r="DKE67" s="300"/>
      <c r="DKF67" s="300"/>
      <c r="DOH67" s="300"/>
      <c r="DOI67" s="300"/>
      <c r="DOJ67" s="300"/>
      <c r="DOK67" s="300"/>
      <c r="DOL67" s="300"/>
      <c r="DOM67" s="300"/>
      <c r="DSO67" s="300"/>
      <c r="DSP67" s="300"/>
      <c r="DSQ67" s="300"/>
      <c r="DSR67" s="300"/>
      <c r="DSS67" s="300"/>
      <c r="DST67" s="300"/>
      <c r="DWV67" s="300"/>
      <c r="DWW67" s="300"/>
      <c r="DWX67" s="300"/>
      <c r="DWY67" s="300"/>
      <c r="DWZ67" s="300"/>
      <c r="DXA67" s="300"/>
      <c r="EBC67" s="300"/>
      <c r="EBD67" s="300"/>
      <c r="EBE67" s="300"/>
      <c r="EBF67" s="300"/>
      <c r="EBG67" s="300"/>
      <c r="EBH67" s="300"/>
      <c r="EFJ67" s="300"/>
      <c r="EFK67" s="300"/>
      <c r="EFL67" s="300"/>
      <c r="EFM67" s="300"/>
      <c r="EFN67" s="300"/>
      <c r="EFO67" s="300"/>
      <c r="EJQ67" s="300"/>
      <c r="EJR67" s="300"/>
      <c r="EJS67" s="300"/>
      <c r="EJT67" s="300"/>
      <c r="EJU67" s="300"/>
      <c r="EJV67" s="300"/>
      <c r="ENX67" s="300"/>
      <c r="ENY67" s="300"/>
      <c r="ENZ67" s="300"/>
      <c r="EOA67" s="300"/>
      <c r="EOB67" s="300"/>
      <c r="EOC67" s="300"/>
      <c r="ESE67" s="300"/>
      <c r="ESF67" s="300"/>
      <c r="ESG67" s="300"/>
      <c r="ESH67" s="300"/>
      <c r="ESI67" s="300"/>
      <c r="ESJ67" s="300"/>
      <c r="EWL67" s="300"/>
      <c r="EWM67" s="300"/>
      <c r="EWN67" s="300"/>
      <c r="EWO67" s="300"/>
      <c r="EWP67" s="300"/>
      <c r="EWQ67" s="300"/>
      <c r="FAS67" s="300"/>
      <c r="FAT67" s="300"/>
      <c r="FAU67" s="300"/>
      <c r="FAV67" s="300"/>
      <c r="FAW67" s="300"/>
      <c r="FAX67" s="300"/>
      <c r="FEZ67" s="300"/>
      <c r="FFA67" s="300"/>
      <c r="FFB67" s="300"/>
      <c r="FFC67" s="300"/>
      <c r="FFD67" s="300"/>
      <c r="FFE67" s="300"/>
      <c r="FJG67" s="300"/>
      <c r="FJH67" s="300"/>
      <c r="FJI67" s="300"/>
      <c r="FJJ67" s="300"/>
      <c r="FJK67" s="300"/>
      <c r="FJL67" s="300"/>
      <c r="FNN67" s="300"/>
      <c r="FNO67" s="300"/>
      <c r="FNP67" s="300"/>
      <c r="FNQ67" s="300"/>
      <c r="FNR67" s="300"/>
      <c r="FNS67" s="300"/>
      <c r="FRU67" s="300"/>
      <c r="FRV67" s="300"/>
      <c r="FRW67" s="300"/>
      <c r="FRX67" s="300"/>
      <c r="FRY67" s="300"/>
      <c r="FRZ67" s="300"/>
      <c r="FWB67" s="300"/>
      <c r="FWC67" s="300"/>
      <c r="FWD67" s="300"/>
      <c r="FWE67" s="300"/>
      <c r="FWF67" s="300"/>
      <c r="FWG67" s="300"/>
      <c r="GAI67" s="300"/>
      <c r="GAJ67" s="300"/>
      <c r="GAK67" s="300"/>
      <c r="GAL67" s="300"/>
      <c r="GAM67" s="300"/>
      <c r="GAN67" s="300"/>
      <c r="GEP67" s="300"/>
      <c r="GEQ67" s="300"/>
      <c r="GER67" s="300"/>
      <c r="GES67" s="300"/>
      <c r="GET67" s="300"/>
      <c r="GEU67" s="300"/>
      <c r="GIW67" s="300"/>
      <c r="GIX67" s="300"/>
      <c r="GIY67" s="300"/>
      <c r="GIZ67" s="300"/>
      <c r="GJA67" s="300"/>
      <c r="GJB67" s="300"/>
      <c r="GND67" s="300"/>
      <c r="GNE67" s="300"/>
      <c r="GNF67" s="300"/>
      <c r="GNG67" s="300"/>
      <c r="GNH67" s="300"/>
      <c r="GNI67" s="300"/>
      <c r="GRK67" s="300"/>
      <c r="GRL67" s="300"/>
      <c r="GRM67" s="300"/>
      <c r="GRN67" s="300"/>
      <c r="GRO67" s="300"/>
      <c r="GRP67" s="300"/>
      <c r="GVR67" s="300"/>
      <c r="GVS67" s="300"/>
      <c r="GVT67" s="300"/>
      <c r="GVU67" s="300"/>
      <c r="GVV67" s="300"/>
      <c r="GVW67" s="300"/>
      <c r="GZY67" s="300"/>
      <c r="GZZ67" s="300"/>
      <c r="HAA67" s="300"/>
      <c r="HAB67" s="300"/>
      <c r="HAC67" s="300"/>
      <c r="HAD67" s="300"/>
      <c r="HEF67" s="300"/>
      <c r="HEG67" s="300"/>
      <c r="HEH67" s="300"/>
      <c r="HEI67" s="300"/>
      <c r="HEJ67" s="300"/>
      <c r="HEK67" s="300"/>
      <c r="HIM67" s="300"/>
      <c r="HIN67" s="300"/>
      <c r="HIO67" s="300"/>
      <c r="HIP67" s="300"/>
      <c r="HIQ67" s="300"/>
      <c r="HIR67" s="300"/>
      <c r="HMT67" s="300"/>
      <c r="HMU67" s="300"/>
      <c r="HMV67" s="300"/>
      <c r="HMW67" s="300"/>
      <c r="HMX67" s="300"/>
      <c r="HMY67" s="300"/>
      <c r="HRA67" s="300"/>
      <c r="HRB67" s="300"/>
      <c r="HRC67" s="300"/>
      <c r="HRD67" s="300"/>
      <c r="HRE67" s="300"/>
      <c r="HRF67" s="300"/>
      <c r="HVH67" s="300"/>
      <c r="HVI67" s="300"/>
      <c r="HVJ67" s="300"/>
      <c r="HVK67" s="300"/>
      <c r="HVL67" s="300"/>
      <c r="HVM67" s="300"/>
      <c r="HZO67" s="300"/>
      <c r="HZP67" s="300"/>
      <c r="HZQ67" s="300"/>
      <c r="HZR67" s="300"/>
      <c r="HZS67" s="300"/>
      <c r="HZT67" s="300"/>
      <c r="IDV67" s="300"/>
      <c r="IDW67" s="300"/>
      <c r="IDX67" s="300"/>
      <c r="IDY67" s="300"/>
      <c r="IDZ67" s="300"/>
      <c r="IEA67" s="300"/>
      <c r="IIC67" s="300"/>
      <c r="IID67" s="300"/>
      <c r="IIE67" s="300"/>
      <c r="IIF67" s="300"/>
      <c r="IIG67" s="300"/>
      <c r="IIH67" s="300"/>
      <c r="IMJ67" s="300"/>
      <c r="IMK67" s="300"/>
      <c r="IML67" s="300"/>
      <c r="IMM67" s="300"/>
      <c r="IMN67" s="300"/>
      <c r="IMO67" s="300"/>
      <c r="IQQ67" s="300"/>
      <c r="IQR67" s="300"/>
      <c r="IQS67" s="300"/>
      <c r="IQT67" s="300"/>
      <c r="IQU67" s="300"/>
      <c r="IQV67" s="300"/>
      <c r="IUX67" s="300"/>
      <c r="IUY67" s="300"/>
      <c r="IUZ67" s="300"/>
      <c r="IVA67" s="300"/>
      <c r="IVB67" s="300"/>
      <c r="IVC67" s="300"/>
      <c r="IZE67" s="300"/>
      <c r="IZF67" s="300"/>
      <c r="IZG67" s="300"/>
      <c r="IZH67" s="300"/>
      <c r="IZI67" s="300"/>
      <c r="IZJ67" s="300"/>
      <c r="JDL67" s="300"/>
      <c r="JDM67" s="300"/>
      <c r="JDN67" s="300"/>
      <c r="JDO67" s="300"/>
      <c r="JDP67" s="300"/>
      <c r="JDQ67" s="300"/>
      <c r="JHS67" s="300"/>
      <c r="JHT67" s="300"/>
      <c r="JHU67" s="300"/>
      <c r="JHV67" s="300"/>
      <c r="JHW67" s="300"/>
      <c r="JHX67" s="300"/>
      <c r="JLZ67" s="300"/>
      <c r="JMA67" s="300"/>
      <c r="JMB67" s="300"/>
      <c r="JMC67" s="300"/>
      <c r="JMD67" s="300"/>
      <c r="JME67" s="300"/>
      <c r="JQG67" s="300"/>
      <c r="JQH67" s="300"/>
      <c r="JQI67" s="300"/>
      <c r="JQJ67" s="300"/>
      <c r="JQK67" s="300"/>
      <c r="JQL67" s="300"/>
      <c r="JUN67" s="300"/>
      <c r="JUO67" s="300"/>
      <c r="JUP67" s="300"/>
      <c r="JUQ67" s="300"/>
      <c r="JUR67" s="300"/>
      <c r="JUS67" s="300"/>
      <c r="JYU67" s="300"/>
      <c r="JYV67" s="300"/>
      <c r="JYW67" s="300"/>
      <c r="JYX67" s="300"/>
      <c r="JYY67" s="300"/>
      <c r="JYZ67" s="300"/>
      <c r="KDB67" s="300"/>
      <c r="KDC67" s="300"/>
      <c r="KDD67" s="300"/>
      <c r="KDE67" s="300"/>
      <c r="KDF67" s="300"/>
      <c r="KDG67" s="300"/>
      <c r="KHI67" s="300"/>
      <c r="KHJ67" s="300"/>
      <c r="KHK67" s="300"/>
      <c r="KHL67" s="300"/>
      <c r="KHM67" s="300"/>
      <c r="KHN67" s="300"/>
      <c r="KLP67" s="300"/>
      <c r="KLQ67" s="300"/>
      <c r="KLR67" s="300"/>
      <c r="KLS67" s="300"/>
      <c r="KLT67" s="300"/>
      <c r="KLU67" s="300"/>
      <c r="KPW67" s="300"/>
      <c r="KPX67" s="300"/>
      <c r="KPY67" s="300"/>
      <c r="KPZ67" s="300"/>
      <c r="KQA67" s="300"/>
      <c r="KQB67" s="300"/>
      <c r="KUD67" s="300"/>
      <c r="KUE67" s="300"/>
      <c r="KUF67" s="300"/>
      <c r="KUG67" s="300"/>
      <c r="KUH67" s="300"/>
      <c r="KUI67" s="300"/>
      <c r="KYK67" s="300"/>
      <c r="KYL67" s="300"/>
      <c r="KYM67" s="300"/>
      <c r="KYN67" s="300"/>
      <c r="KYO67" s="300"/>
      <c r="KYP67" s="300"/>
      <c r="LCR67" s="300"/>
      <c r="LCS67" s="300"/>
      <c r="LCT67" s="300"/>
      <c r="LCU67" s="300"/>
      <c r="LCV67" s="300"/>
      <c r="LCW67" s="300"/>
      <c r="LGY67" s="300"/>
      <c r="LGZ67" s="300"/>
      <c r="LHA67" s="300"/>
      <c r="LHB67" s="300"/>
      <c r="LHC67" s="300"/>
      <c r="LHD67" s="300"/>
      <c r="LLF67" s="300"/>
      <c r="LLG67" s="300"/>
      <c r="LLH67" s="300"/>
      <c r="LLI67" s="300"/>
      <c r="LLJ67" s="300"/>
      <c r="LLK67" s="300"/>
      <c r="LPM67" s="300"/>
      <c r="LPN67" s="300"/>
      <c r="LPO67" s="300"/>
      <c r="LPP67" s="300"/>
      <c r="LPQ67" s="300"/>
      <c r="LPR67" s="300"/>
      <c r="LTT67" s="300"/>
      <c r="LTU67" s="300"/>
      <c r="LTV67" s="300"/>
      <c r="LTW67" s="300"/>
      <c r="LTX67" s="300"/>
      <c r="LTY67" s="300"/>
      <c r="LYA67" s="300"/>
      <c r="LYB67" s="300"/>
      <c r="LYC67" s="300"/>
      <c r="LYD67" s="300"/>
      <c r="LYE67" s="300"/>
      <c r="LYF67" s="300"/>
      <c r="MCH67" s="300"/>
      <c r="MCI67" s="300"/>
      <c r="MCJ67" s="300"/>
      <c r="MCK67" s="300"/>
      <c r="MCL67" s="300"/>
      <c r="MCM67" s="300"/>
      <c r="MGO67" s="300"/>
      <c r="MGP67" s="300"/>
      <c r="MGQ67" s="300"/>
      <c r="MGR67" s="300"/>
      <c r="MGS67" s="300"/>
      <c r="MGT67" s="300"/>
      <c r="MKV67" s="300"/>
      <c r="MKW67" s="300"/>
      <c r="MKX67" s="300"/>
      <c r="MKY67" s="300"/>
      <c r="MKZ67" s="300"/>
      <c r="MLA67" s="300"/>
      <c r="MPC67" s="300"/>
      <c r="MPD67" s="300"/>
      <c r="MPE67" s="300"/>
      <c r="MPF67" s="300"/>
      <c r="MPG67" s="300"/>
      <c r="MPH67" s="300"/>
      <c r="MTJ67" s="300"/>
      <c r="MTK67" s="300"/>
      <c r="MTL67" s="300"/>
      <c r="MTM67" s="300"/>
      <c r="MTN67" s="300"/>
      <c r="MTO67" s="300"/>
      <c r="MXQ67" s="300"/>
      <c r="MXR67" s="300"/>
      <c r="MXS67" s="300"/>
      <c r="MXT67" s="300"/>
      <c r="MXU67" s="300"/>
      <c r="MXV67" s="300"/>
      <c r="NBX67" s="300"/>
      <c r="NBY67" s="300"/>
      <c r="NBZ67" s="300"/>
      <c r="NCA67" s="300"/>
      <c r="NCB67" s="300"/>
      <c r="NCC67" s="300"/>
      <c r="NGE67" s="300"/>
      <c r="NGF67" s="300"/>
      <c r="NGG67" s="300"/>
      <c r="NGH67" s="300"/>
      <c r="NGI67" s="300"/>
      <c r="NGJ67" s="300"/>
      <c r="NKL67" s="300"/>
      <c r="NKM67" s="300"/>
      <c r="NKN67" s="300"/>
      <c r="NKO67" s="300"/>
      <c r="NKP67" s="300"/>
      <c r="NKQ67" s="300"/>
      <c r="NOS67" s="300"/>
      <c r="NOT67" s="300"/>
      <c r="NOU67" s="300"/>
      <c r="NOV67" s="300"/>
      <c r="NOW67" s="300"/>
      <c r="NOX67" s="300"/>
      <c r="NSZ67" s="300"/>
      <c r="NTA67" s="300"/>
      <c r="NTB67" s="300"/>
      <c r="NTC67" s="300"/>
      <c r="NTD67" s="300"/>
      <c r="NTE67" s="300"/>
      <c r="NXG67" s="300"/>
      <c r="NXH67" s="300"/>
      <c r="NXI67" s="300"/>
      <c r="NXJ67" s="300"/>
      <c r="NXK67" s="300"/>
      <c r="NXL67" s="300"/>
      <c r="OBN67" s="300"/>
      <c r="OBO67" s="300"/>
      <c r="OBP67" s="300"/>
      <c r="OBQ67" s="300"/>
      <c r="OBR67" s="300"/>
      <c r="OBS67" s="300"/>
      <c r="OFU67" s="300"/>
      <c r="OFV67" s="300"/>
      <c r="OFW67" s="300"/>
      <c r="OFX67" s="300"/>
      <c r="OFY67" s="300"/>
      <c r="OFZ67" s="300"/>
      <c r="OKB67" s="300"/>
      <c r="OKC67" s="300"/>
      <c r="OKD67" s="300"/>
      <c r="OKE67" s="300"/>
      <c r="OKF67" s="300"/>
      <c r="OKG67" s="300"/>
      <c r="OOI67" s="300"/>
      <c r="OOJ67" s="300"/>
      <c r="OOK67" s="300"/>
      <c r="OOL67" s="300"/>
      <c r="OOM67" s="300"/>
      <c r="OON67" s="300"/>
      <c r="OSP67" s="300"/>
      <c r="OSQ67" s="300"/>
      <c r="OSR67" s="300"/>
      <c r="OSS67" s="300"/>
      <c r="OST67" s="300"/>
      <c r="OSU67" s="300"/>
      <c r="OWW67" s="300"/>
      <c r="OWX67" s="300"/>
      <c r="OWY67" s="300"/>
      <c r="OWZ67" s="300"/>
      <c r="OXA67" s="300"/>
      <c r="OXB67" s="300"/>
      <c r="PBD67" s="300"/>
      <c r="PBE67" s="300"/>
      <c r="PBF67" s="300"/>
      <c r="PBG67" s="300"/>
      <c r="PBH67" s="300"/>
      <c r="PBI67" s="300"/>
      <c r="PFK67" s="300"/>
      <c r="PFL67" s="300"/>
      <c r="PFM67" s="300"/>
      <c r="PFN67" s="300"/>
      <c r="PFO67" s="300"/>
      <c r="PFP67" s="300"/>
      <c r="PJR67" s="300"/>
      <c r="PJS67" s="300"/>
      <c r="PJT67" s="300"/>
      <c r="PJU67" s="300"/>
      <c r="PJV67" s="300"/>
      <c r="PJW67" s="300"/>
      <c r="PNY67" s="300"/>
      <c r="PNZ67" s="300"/>
      <c r="POA67" s="300"/>
      <c r="POB67" s="300"/>
      <c r="POC67" s="300"/>
      <c r="POD67" s="300"/>
      <c r="PSF67" s="300"/>
      <c r="PSG67" s="300"/>
      <c r="PSH67" s="300"/>
      <c r="PSI67" s="300"/>
      <c r="PSJ67" s="300"/>
      <c r="PSK67" s="300"/>
    </row>
    <row r="68" spans="1:998 1104:1997 2103:2996 3102:3995 4101:5105 5211:6104 6210:7103 7209:8102 8208:9212 9318:10211 10317:11210 11316:11321" x14ac:dyDescent="0.25">
      <c r="A68" s="302">
        <f>Setup!E47+100</f>
        <v>148</v>
      </c>
      <c r="B68" s="297">
        <f>VLOOKUP(C68,CX67:CY70,2,FALSE)</f>
        <v>3</v>
      </c>
      <c r="C68" s="298" t="str">
        <f>Setup!D47</f>
        <v>DR Congo</v>
      </c>
      <c r="D68" s="297">
        <f>SUMPRODUCT((DA3:DA105=C68)*(DE3:DE105="W"))+SUMPRODUCT((DD3:DD105=C68)*(DF3:DF105="W"))</f>
        <v>0</v>
      </c>
      <c r="E68" s="297">
        <f>SUMPRODUCT((DA3:DA105=C68)*(DE3:DE105="D"))+SUMPRODUCT((DD3:DD105=C68)*(DF3:DF105="D"))</f>
        <v>0</v>
      </c>
      <c r="F68" s="297">
        <f>SUMPRODUCT((DA3:DA105=C68)*(DE3:DE105="L"))+SUMPRODUCT((DD3:DD105=C68)*(DF3:DF105="L"))</f>
        <v>0</v>
      </c>
      <c r="G68" s="297">
        <f>SUMIF(DA3:DA123,C68,DB3:DB123)+SUMIF(DD3:DD123,C68,DC3:DC123)</f>
        <v>0</v>
      </c>
      <c r="H68" s="297">
        <f>SUMIF(DD3:DD123,C68,DB3:DB123)+SUMIF(DA3:DA123,C68,DC3:DC123)</f>
        <v>0</v>
      </c>
      <c r="I68" s="297">
        <f t="shared" si="111"/>
        <v>1000</v>
      </c>
      <c r="J68" s="297">
        <f t="shared" si="112"/>
        <v>0</v>
      </c>
      <c r="K68" s="297">
        <f>IF(Setup!F47&lt;&gt;"",Setup!F47,-A68)</f>
        <v>-148</v>
      </c>
      <c r="L68" s="297">
        <f>IF(COUNTIF(J67:J70,4)&lt;&gt;4,RANK(J68,J67:J70),J147)</f>
        <v>1</v>
      </c>
      <c r="N68" s="297">
        <f>SUMPRODUCT((L67:L70=L68)*(K67:K70&lt;K68))+L68</f>
        <v>2</v>
      </c>
      <c r="O68" s="298" t="str">
        <f>INDEX(C67:C70,MATCH(2,N67:N70,0),0)</f>
        <v>DR Congo</v>
      </c>
      <c r="P68" s="297">
        <f>INDEX(L67:L70,MATCH(O68,C67:C70,0),0)</f>
        <v>1</v>
      </c>
      <c r="Q68" s="297" t="str">
        <f>IF(Q67&lt;&gt;"",O68,"")</f>
        <v>DR Congo</v>
      </c>
      <c r="R68" s="297" t="str">
        <f>IF(R67&lt;&gt;"",O69,"")</f>
        <v/>
      </c>
      <c r="S68" s="297" t="str">
        <f>IF(S67&lt;&gt;"",O70,"")</f>
        <v/>
      </c>
      <c r="T68" s="297" t="str">
        <f>IF(T67&lt;&gt;"",O71,"")</f>
        <v/>
      </c>
      <c r="V68" s="297" t="str">
        <f t="shared" ref="V68:V70" si="115">IF(Q68&lt;&gt;"",Q68,"")</f>
        <v>DR Congo</v>
      </c>
      <c r="W68" s="297">
        <f>SUMPRODUCT((DA3:DA105=V68)*(DD3:DD105=V69)*(DE3:DE105="W"))+SUMPRODUCT((DA3:DA105=V68)*(DD3:DD105=V70)*(DE3:DE105="W"))+SUMPRODUCT((DA3:DA105=V68)*(DD3:DD105=V71)*(DE3:DE105="W"))+SUMPRODUCT((DA3:DA105=V68)*(DD3:DD105=V67)*(DE3:DE105="W"))+SUMPRODUCT((DA3:DA105=V69)*(DD3:DD105=V68)*(DF3:DF105="W"))+SUMPRODUCT((DA3:DA105=V70)*(DD3:DD105=V68)*(DF3:DF105="W"))+SUMPRODUCT((DA3:DA105=V71)*(DD3:DD105=V68)*(DF3:DF105="W"))+SUMPRODUCT((DA3:DA105=V67)*(DD3:DD105=V68)*(DF3:DF105="W"))</f>
        <v>0</v>
      </c>
      <c r="X68" s="297">
        <f>SUMPRODUCT((DA3:DA105=V68)*(DD3:DD105=V69)*(DE3:DE105="D"))+SUMPRODUCT((DA3:DA105=V68)*(DD3:DD105=V70)*(DE3:DE105="D"))+SUMPRODUCT((DA3:DA105=V68)*(DD3:DD105=V71)*(DE3:DE105="D"))+SUMPRODUCT((DA3:DA105=V68)*(DD3:DD105=V67)*(DE3:DE105="D"))+SUMPRODUCT((DA3:DA105=V69)*(DD3:DD105=V68)*(DE3:DE105="D"))+SUMPRODUCT((DA3:DA105=V70)*(DD3:DD105=V68)*(DE3:DE105="D"))+SUMPRODUCT((DA3:DA105=V71)*(DD3:DD105=V68)*(DE3:DE105="D"))+SUMPRODUCT((DA3:DA105=V67)*(DD3:DD105=V68)*(DE3:DE105="D"))</f>
        <v>0</v>
      </c>
      <c r="Y68" s="297">
        <f>SUMPRODUCT((DA3:DA105=V68)*(DD3:DD105=V69)*(DE3:DE105="L"))+SUMPRODUCT((DA3:DA105=V68)*(DD3:DD105=V70)*(DE3:DE105="L"))+SUMPRODUCT((DA3:DA105=V68)*(DD3:DD105=V71)*(DE3:DE105="L"))+SUMPRODUCT((DA3:DA105=V68)*(DD3:DD105=V67)*(DE3:DE105="L"))+SUMPRODUCT((DA3:DA105=V69)*(DD3:DD105=V68)*(DF3:DF105="L"))+SUMPRODUCT((DA3:DA105=V70)*(DD3:DD105=V68)*(DF3:DF105="L"))+SUMPRODUCT((DA3:DA105=V71)*(DD3:DD105=V68)*(DF3:DF105="L"))+SUMPRODUCT((DA3:DA105=V67)*(DD3:DD105=V68)*(DF3:DF105="L"))</f>
        <v>0</v>
      </c>
      <c r="Z68" s="297">
        <f>SUMPRODUCT((DA3:DA105=V68)*(DD3:DD105=V69)*DB3:DB105)+SUMPRODUCT((DA3:DA105=V68)*(DD3:DD105=V70)*DB3:DB105)+SUMPRODUCT((DA3:DA105=V68)*(DD3:DD105=V71)*DB3:DB105)+SUMPRODUCT((DA3:DA105=V68)*(DD3:DD105=V67)*DB3:DB105)+SUMPRODUCT((DA3:DA105=V69)*(DD3:DD105=V68)*DC3:DC105)+SUMPRODUCT((DA3:DA105=V70)*(DD3:DD105=V68)*DC3:DC105)+SUMPRODUCT((DA3:DA105=V71)*(DD3:DD105=V68)*DC3:DC105)+SUMPRODUCT((DA3:DA105=V67)*(DD3:DD105=V68)*DC3:DC105)</f>
        <v>0</v>
      </c>
      <c r="AA68" s="297">
        <f>SUMPRODUCT((DA3:DA105=V68)*(DD3:DD105=V69)*DC3:DC105)+SUMPRODUCT((DA3:DA105=V68)*(DD3:DD105=V70)*DC3:DC105)+SUMPRODUCT((DA3:DA105=V68)*(DD3:DD105=V71)*DC3:DC105)+SUMPRODUCT((DA3:DA105=V68)*(DD3:DD105=V67)*DC3:DC105)+SUMPRODUCT((DA3:DA105=V69)*(DD3:DD105=V68)*DB3:DB105)+SUMPRODUCT((DA3:DA105=V70)*(DD3:DD105=V68)*DB3:DB105)+SUMPRODUCT((DA3:DA105=V71)*(DD3:DD105=V68)*DB3:DB105)+SUMPRODUCT((DA3:DA105=V67)*(DD3:DD105=V68)*DB3:DB105)</f>
        <v>0</v>
      </c>
      <c r="AB68" s="297">
        <f>Z68-AA68+1000</f>
        <v>1000</v>
      </c>
      <c r="AC68" s="297">
        <f t="shared" si="113"/>
        <v>0</v>
      </c>
      <c r="AD68" s="297">
        <f>IF(V68&lt;&gt;"",VLOOKUP(V68,C4:I70,7,FALSE),"")</f>
        <v>1000</v>
      </c>
      <c r="AE68" s="297">
        <f>IF(V68&lt;&gt;"",VLOOKUP(V68,C4:I70,5,FALSE),"")</f>
        <v>0</v>
      </c>
      <c r="AF68" s="297">
        <f>IF(V68&lt;&gt;"",VLOOKUP(V68,C4:K70,9,FALSE),"")</f>
        <v>-148</v>
      </c>
      <c r="AG68" s="297">
        <f t="shared" si="114"/>
        <v>0</v>
      </c>
      <c r="AH68" s="297">
        <f>IF(V68&lt;&gt;"",RANK(AG68,AG67:AG70),"")</f>
        <v>1</v>
      </c>
      <c r="AI68" s="297">
        <f>IF(V68&lt;&gt;"",SUMPRODUCT((AG67:AG70=AG68)*(AB67:AB70&gt;AB68)),"")</f>
        <v>0</v>
      </c>
      <c r="AJ68" s="297">
        <f>IF(V68&lt;&gt;"",SUMPRODUCT((AG67:AG70=AG68)*(AB67:AB70=AB68)*(Z67:Z70&gt;Z68)),"")</f>
        <v>0</v>
      </c>
      <c r="AK68" s="297">
        <f>IF(V68&lt;&gt;"",SUMPRODUCT((AG67:AG70=AG68)*(AB67:AB70=AB68)*(Z67:Z70=Z68)*(AD67:AD70&gt;AD68)),"")</f>
        <v>0</v>
      </c>
      <c r="AL68" s="297">
        <f>IF(V68&lt;&gt;"",SUMPRODUCT((AG67:AG70=AG68)*(AB67:AB70=AB68)*(Z67:Z70=Z68)*(AD67:AD70=AD68)*(AE67:AE70&gt;AE68)),"")</f>
        <v>0</v>
      </c>
      <c r="AM68" s="297">
        <f>IF(V68&lt;&gt;"",SUMPRODUCT((AG67:AG70=AG68)*(AB67:AB70=AB68)*(Z67:Z70=Z68)*(AD67:AD70=AD68)*(AE67:AE70=AE68)*(AF67:AF70&gt;AF68)),"")</f>
        <v>2</v>
      </c>
      <c r="AN68" s="297">
        <f>IF(V68&lt;&gt;"",IF(SUM(X67:X70)=12,SUM(AH68:AM68),IF(AN147&lt;&gt;"",IF(U145=3,AN147,AN147+U145),SUM(AH68:AM68))),"")</f>
        <v>3</v>
      </c>
      <c r="AO68" s="297" t="str">
        <f>IF(V68&lt;&gt;"",INDEX(V67:V70,MATCH(2,AN67:AN70,0),0),"")</f>
        <v>Colombia</v>
      </c>
      <c r="AP68" s="297" t="str">
        <f>IF(R67&lt;&gt;"",R67,"")</f>
        <v/>
      </c>
      <c r="AQ68" s="297">
        <f>SUMPRODUCT((DA3:DA105=AP68)*(DD3:DD105=AP69)*(DE3:DE105="W"))+SUMPRODUCT((DA3:DA105=AP68)*(DD3:DD105=AP70)*(DE3:DE105="W"))+SUMPRODUCT((DA3:DA105=AP68)*(DD3:DD105=AP71)*(DE3:DE105="W"))+SUMPRODUCT((DA3:DA105=AP69)*(DD3:DD105=AP68)*(DF3:DF105="W"))+SUMPRODUCT((DA3:DA105=AP70)*(DD3:DD105=AP68)*(DF3:DF105="W"))+SUMPRODUCT((DA3:DA105=AP71)*(DD3:DD105=AP68)*(DF3:DF105="W"))</f>
        <v>0</v>
      </c>
      <c r="AR68" s="297">
        <f>SUMPRODUCT((DA3:DA105=AP68)*(DD3:DD105=AP69)*(DE3:DE105="D"))+SUMPRODUCT((DA3:DA105=AP68)*(DD3:DD105=AP70)*(DE3:DE105="D"))+SUMPRODUCT((DA3:DA105=AP68)*(DD3:DD105=AP71)*(DE3:DE105="D"))+SUMPRODUCT((DA3:DA105=AP69)*(DD3:DD105=AP68)*(DE3:DE105="D"))+SUMPRODUCT((DA3:DA105=AP70)*(DD3:DD105=AP68)*(DE3:DE105="D"))+SUMPRODUCT((DA3:DA105=AP71)*(DD3:DD105=AP68)*(DE3:DE105="D"))</f>
        <v>0</v>
      </c>
      <c r="AS68" s="297">
        <f>SUMPRODUCT((DA3:DA105=AP68)*(DD3:DD105=AP69)*(DE3:DE105="L"))+SUMPRODUCT((DA3:DA105=AP68)*(DD3:DD105=AP70)*(DE3:DE105="L"))+SUMPRODUCT((DA3:DA105=AP68)*(DD3:DD105=AP71)*(DE3:DE105="L"))+SUMPRODUCT((DA3:DA105=AP69)*(DD3:DD105=AP68)*(DF3:DF105="L"))+SUMPRODUCT((DA3:DA105=AP70)*(DD3:DD105=AP68)*(DF3:DF105="L"))+SUMPRODUCT((DA3:DA105=AP71)*(DD3:DD105=AP68)*(DF3:DF105="L"))</f>
        <v>0</v>
      </c>
      <c r="AT68" s="297">
        <f>SUMPRODUCT((DA3:DA105=AP68)*(DD3:DD105=AP69)*DB3:DB105)+SUMPRODUCT((DA3:DA105=AP68)*(DD3:DD105=AP70)*DB3:DB105)+SUMPRODUCT((DA3:DA105=AP68)*(DD3:DD105=AP71)*DB3:DB105)+SUMPRODUCT((DA3:DA105=AP68)*(DD3:DD105=AP67)*DB3:DB105)+SUMPRODUCT((DA3:DA105=AP69)*(DD3:DD105=AP68)*DC3:DC105)+SUMPRODUCT((DA3:DA105=AP70)*(DD3:DD105=AP68)*DC3:DC105)+SUMPRODUCT((DA3:DA105=AP71)*(DD3:DD105=AP68)*DC3:DC105)+SUMPRODUCT((DA3:DA105=AP67)*(DD3:DD105=AP68)*DC3:DC105)</f>
        <v>0</v>
      </c>
      <c r="AU68" s="297">
        <f>SUMPRODUCT((DA3:DA105=AP68)*(DD3:DD105=AP69)*DC3:DC105)+SUMPRODUCT((DA3:DA105=AP68)*(DD3:DD105=AP70)*DC3:DC105)+SUMPRODUCT((DA3:DA105=AP68)*(DD3:DD105=AP71)*DC3:DC105)+SUMPRODUCT((DA3:DA105=AP68)*(DD3:DD105=AP67)*DC3:DC105)+SUMPRODUCT((DA3:DA105=AP69)*(DD3:DD105=AP68)*DB3:DB105)+SUMPRODUCT((DA3:DA105=AP70)*(DD3:DD105=AP68)*DB3:DB105)+SUMPRODUCT((DA3:DA105=AP71)*(DD3:DD105=AP68)*DB3:DB105)+SUMPRODUCT((DA3:DA105=AP67)*(DD3:DD105=AP68)*DB3:DB105)</f>
        <v>0</v>
      </c>
      <c r="AV68" s="297">
        <f>AT68-AU68+1000</f>
        <v>1000</v>
      </c>
      <c r="AW68" s="297" t="str">
        <f t="shared" ref="AW68:AW70" si="116">IF(AP68&lt;&gt;"",AQ68*3+AR68*1,"")</f>
        <v/>
      </c>
      <c r="AX68" s="297" t="str">
        <f>IF(AP68&lt;&gt;"",VLOOKUP(AP68,C4:I70,7,FALSE),"")</f>
        <v/>
      </c>
      <c r="AY68" s="297" t="str">
        <f>IF(AP68&lt;&gt;"",VLOOKUP(AP68,C4:I70,5,FALSE),"")</f>
        <v/>
      </c>
      <c r="AZ68" s="297" t="str">
        <f>IF(AP68&lt;&gt;"",VLOOKUP(AP68,C4:K70,9,FALSE),"")</f>
        <v/>
      </c>
      <c r="BA68" s="297" t="str">
        <f t="shared" ref="BA68:BA70" si="117">AW68</f>
        <v/>
      </c>
      <c r="BB68" s="297" t="str">
        <f>IF(AP68&lt;&gt;"",RANK(BA68,BA67:BA70),"")</f>
        <v/>
      </c>
      <c r="BC68" s="297" t="str">
        <f>IF(AP68&lt;&gt;"",SUMPRODUCT((BA67:BA70=BA68)*(AV67:AV70&gt;AV68)),"")</f>
        <v/>
      </c>
      <c r="BD68" s="297" t="str">
        <f>IF(AP68&lt;&gt;"",SUMPRODUCT((BA67:BA70=BA68)*(AV67:AV70=AV68)*(AT67:AT70&gt;AT68)),"")</f>
        <v/>
      </c>
      <c r="BE68" s="297" t="str">
        <f>IF(AP68&lt;&gt;"",SUMPRODUCT((BA67:BA70=BA68)*(AV67:AV70=AV68)*(AT67:AT70=AT68)*(AX67:AX70&gt;AX68)),"")</f>
        <v/>
      </c>
      <c r="BF68" s="297" t="str">
        <f>IF(AP68&lt;&gt;"",SUMPRODUCT((BA67:BA70=BA68)*(AV67:AV70=AV68)*(AT67:AT70=AT68)*(AX67:AX70=AX68)*(AY67:AY70&gt;AY68)),"")</f>
        <v/>
      </c>
      <c r="BG68" s="297" t="str">
        <f>IF(AP68&lt;&gt;"",SUMPRODUCT((BA67:BA70=BA68)*(AV67:AV70=AV68)*(AT67:AT70=AT68)*(AX67:AX70=AX68)*(AY67:AY70=AY68)*(AZ67:AZ70&gt;AZ68)),"")</f>
        <v/>
      </c>
      <c r="BH68" s="297" t="str">
        <f>IF(AP68&lt;&gt;"",IF(BH147&lt;&gt;"",IF(AO145=3,BH147,BH147+AO145),SUM(BB68:BG68)+1),"")</f>
        <v/>
      </c>
      <c r="BI68" s="297" t="str">
        <f>IF(AP68&lt;&gt;"",INDEX(AP68:AP71,MATCH(2,BH68:BH71,0),0),"")</f>
        <v/>
      </c>
      <c r="CX68" s="297" t="str">
        <f>IF(BI68&lt;&gt;"",BI68,IF(AO68&lt;&gt;"",AO68,O68))</f>
        <v>Colombia</v>
      </c>
      <c r="CY68" s="297">
        <v>2</v>
      </c>
      <c r="DA68" s="300" t="str">
        <f>Matches!F73</f>
        <v>Uruguay</v>
      </c>
      <c r="DB68" s="300">
        <f>IF(DA2&lt;&gt;"",IF(AND(Matches!H73&lt;&gt;"",Matches!I73&lt;&gt;""),Matches!H73,0),"")</f>
        <v>0</v>
      </c>
      <c r="DC68" s="300">
        <f>IF(DA2&lt;&gt;"",IF(AND(Matches!H73&lt;&gt;"",Matches!I73&lt;&gt;""),Matches!I73,0),"")</f>
        <v>0</v>
      </c>
      <c r="DD68" s="300" t="str">
        <f>Matches!K73</f>
        <v>Spain</v>
      </c>
      <c r="DE68" s="300" t="str">
        <f>IF(AND(Matches!H73&lt;&gt;"",Matches!I73&lt;&gt;""),IF(DB68&gt;DC68,"W",IF(DB68=DC68,"D","L")),"")</f>
        <v/>
      </c>
      <c r="DF68" s="300" t="str">
        <f t="shared" ref="DF68:DF74" si="118">IF(DE68&lt;&gt;"",IF(DE68="W","L",IF(DE68="L","W","D")),"")</f>
        <v/>
      </c>
      <c r="HH68" s="300"/>
      <c r="HI68" s="300"/>
      <c r="HJ68" s="300"/>
      <c r="HK68" s="300"/>
      <c r="HL68" s="300"/>
      <c r="HM68" s="300"/>
      <c r="LO68" s="300"/>
      <c r="LP68" s="300"/>
      <c r="LQ68" s="300"/>
      <c r="LR68" s="300"/>
      <c r="LS68" s="300"/>
      <c r="LT68" s="300"/>
      <c r="PV68" s="300"/>
      <c r="PW68" s="300"/>
      <c r="PX68" s="300"/>
      <c r="PY68" s="300"/>
      <c r="PZ68" s="300"/>
      <c r="QA68" s="300"/>
      <c r="UC68" s="300"/>
      <c r="UD68" s="300"/>
      <c r="UE68" s="300"/>
      <c r="UF68" s="300"/>
      <c r="UG68" s="300"/>
      <c r="UH68" s="300"/>
      <c r="YJ68" s="300"/>
      <c r="YK68" s="300"/>
      <c r="YL68" s="300"/>
      <c r="YM68" s="300"/>
      <c r="YN68" s="300"/>
      <c r="YO68" s="300"/>
      <c r="ACQ68" s="300"/>
      <c r="ACR68" s="300"/>
      <c r="ACS68" s="300"/>
      <c r="ACT68" s="300"/>
      <c r="ACU68" s="300"/>
      <c r="ACV68" s="300"/>
      <c r="AGX68" s="300"/>
      <c r="AGY68" s="300"/>
      <c r="AGZ68" s="300"/>
      <c r="AHA68" s="300"/>
      <c r="AHB68" s="300"/>
      <c r="AHC68" s="300"/>
      <c r="ALE68" s="300"/>
      <c r="ALF68" s="300"/>
      <c r="ALG68" s="300"/>
      <c r="ALH68" s="300"/>
      <c r="ALI68" s="300"/>
      <c r="ALJ68" s="300"/>
      <c r="APL68" s="300"/>
      <c r="APM68" s="300"/>
      <c r="APN68" s="300"/>
      <c r="APO68" s="300"/>
      <c r="APP68" s="300"/>
      <c r="APQ68" s="300"/>
      <c r="ATS68" s="300"/>
      <c r="ATT68" s="300"/>
      <c r="ATU68" s="300"/>
      <c r="ATV68" s="300"/>
      <c r="ATW68" s="300"/>
      <c r="ATX68" s="300"/>
      <c r="AXZ68" s="300"/>
      <c r="AYA68" s="300"/>
      <c r="AYB68" s="300"/>
      <c r="AYC68" s="300"/>
      <c r="AYD68" s="300"/>
      <c r="AYE68" s="300"/>
      <c r="BCG68" s="300"/>
      <c r="BCH68" s="300"/>
      <c r="BCI68" s="300"/>
      <c r="BCJ68" s="300"/>
      <c r="BCK68" s="300"/>
      <c r="BCL68" s="300"/>
      <c r="BGN68" s="300"/>
      <c r="BGO68" s="300"/>
      <c r="BGP68" s="300"/>
      <c r="BGQ68" s="300"/>
      <c r="BGR68" s="300"/>
      <c r="BGS68" s="300"/>
      <c r="BKU68" s="300"/>
      <c r="BKV68" s="300"/>
      <c r="BKW68" s="300"/>
      <c r="BKX68" s="300"/>
      <c r="BKY68" s="300"/>
      <c r="BKZ68" s="300"/>
      <c r="BPB68" s="300"/>
      <c r="BPC68" s="300"/>
      <c r="BPD68" s="300"/>
      <c r="BPE68" s="300"/>
      <c r="BPF68" s="300"/>
      <c r="BPG68" s="300"/>
      <c r="BTI68" s="300"/>
      <c r="BTJ68" s="300"/>
      <c r="BTK68" s="300"/>
      <c r="BTL68" s="300"/>
      <c r="BTM68" s="300"/>
      <c r="BTN68" s="300"/>
      <c r="BXP68" s="300"/>
      <c r="BXQ68" s="300"/>
      <c r="BXR68" s="300"/>
      <c r="BXS68" s="300"/>
      <c r="BXT68" s="300"/>
      <c r="BXU68" s="300"/>
      <c r="CBW68" s="300"/>
      <c r="CBX68" s="300"/>
      <c r="CBY68" s="300"/>
      <c r="CBZ68" s="300"/>
      <c r="CCA68" s="300"/>
      <c r="CCB68" s="300"/>
      <c r="CGD68" s="300"/>
      <c r="CGE68" s="300"/>
      <c r="CGF68" s="300"/>
      <c r="CGG68" s="300"/>
      <c r="CGH68" s="300"/>
      <c r="CGI68" s="300"/>
      <c r="CKK68" s="300"/>
      <c r="CKL68" s="300"/>
      <c r="CKM68" s="300"/>
      <c r="CKN68" s="300"/>
      <c r="CKO68" s="300"/>
      <c r="CKP68" s="300"/>
      <c r="COR68" s="300"/>
      <c r="COS68" s="300"/>
      <c r="COT68" s="300"/>
      <c r="COU68" s="300"/>
      <c r="COV68" s="300"/>
      <c r="COW68" s="300"/>
      <c r="CSY68" s="300"/>
      <c r="CSZ68" s="300"/>
      <c r="CTA68" s="300"/>
      <c r="CTB68" s="300"/>
      <c r="CTC68" s="300"/>
      <c r="CTD68" s="300"/>
      <c r="CXF68" s="300"/>
      <c r="CXG68" s="300"/>
      <c r="CXH68" s="300"/>
      <c r="CXI68" s="300"/>
      <c r="CXJ68" s="300"/>
      <c r="CXK68" s="300"/>
      <c r="DBM68" s="300"/>
      <c r="DBN68" s="300"/>
      <c r="DBO68" s="300"/>
      <c r="DBP68" s="300"/>
      <c r="DBQ68" s="300"/>
      <c r="DBR68" s="300"/>
      <c r="DFT68" s="300"/>
      <c r="DFU68" s="300"/>
      <c r="DFV68" s="300"/>
      <c r="DFW68" s="300"/>
      <c r="DFX68" s="300"/>
      <c r="DFY68" s="300"/>
      <c r="DKA68" s="300"/>
      <c r="DKB68" s="300"/>
      <c r="DKC68" s="300"/>
      <c r="DKD68" s="300"/>
      <c r="DKE68" s="300"/>
      <c r="DKF68" s="300"/>
      <c r="DOH68" s="300"/>
      <c r="DOI68" s="300"/>
      <c r="DOJ68" s="300"/>
      <c r="DOK68" s="300"/>
      <c r="DOL68" s="300"/>
      <c r="DOM68" s="300"/>
      <c r="DSO68" s="300"/>
      <c r="DSP68" s="300"/>
      <c r="DSQ68" s="300"/>
      <c r="DSR68" s="300"/>
      <c r="DSS68" s="300"/>
      <c r="DST68" s="300"/>
      <c r="DWV68" s="300"/>
      <c r="DWW68" s="300"/>
      <c r="DWX68" s="300"/>
      <c r="DWY68" s="300"/>
      <c r="DWZ68" s="300"/>
      <c r="DXA68" s="300"/>
      <c r="EBC68" s="300"/>
      <c r="EBD68" s="300"/>
      <c r="EBE68" s="300"/>
      <c r="EBF68" s="300"/>
      <c r="EBG68" s="300"/>
      <c r="EBH68" s="300"/>
      <c r="EFJ68" s="300"/>
      <c r="EFK68" s="300"/>
      <c r="EFL68" s="300"/>
      <c r="EFM68" s="300"/>
      <c r="EFN68" s="300"/>
      <c r="EFO68" s="300"/>
      <c r="EJQ68" s="300"/>
      <c r="EJR68" s="300"/>
      <c r="EJS68" s="300"/>
      <c r="EJT68" s="300"/>
      <c r="EJU68" s="300"/>
      <c r="EJV68" s="300"/>
      <c r="ENX68" s="300"/>
      <c r="ENY68" s="300"/>
      <c r="ENZ68" s="300"/>
      <c r="EOA68" s="300"/>
      <c r="EOB68" s="300"/>
      <c r="EOC68" s="300"/>
      <c r="ESE68" s="300"/>
      <c r="ESF68" s="300"/>
      <c r="ESG68" s="300"/>
      <c r="ESH68" s="300"/>
      <c r="ESI68" s="300"/>
      <c r="ESJ68" s="300"/>
      <c r="EWL68" s="300"/>
      <c r="EWM68" s="300"/>
      <c r="EWN68" s="300"/>
      <c r="EWO68" s="300"/>
      <c r="EWP68" s="300"/>
      <c r="EWQ68" s="300"/>
      <c r="FAS68" s="300"/>
      <c r="FAT68" s="300"/>
      <c r="FAU68" s="300"/>
      <c r="FAV68" s="300"/>
      <c r="FAW68" s="300"/>
      <c r="FAX68" s="300"/>
      <c r="FEZ68" s="300"/>
      <c r="FFA68" s="300"/>
      <c r="FFB68" s="300"/>
      <c r="FFC68" s="300"/>
      <c r="FFD68" s="300"/>
      <c r="FFE68" s="300"/>
      <c r="FJG68" s="300"/>
      <c r="FJH68" s="300"/>
      <c r="FJI68" s="300"/>
      <c r="FJJ68" s="300"/>
      <c r="FJK68" s="300"/>
      <c r="FJL68" s="300"/>
      <c r="FNN68" s="300"/>
      <c r="FNO68" s="300"/>
      <c r="FNP68" s="300"/>
      <c r="FNQ68" s="300"/>
      <c r="FNR68" s="300"/>
      <c r="FNS68" s="300"/>
      <c r="FRU68" s="300"/>
      <c r="FRV68" s="300"/>
      <c r="FRW68" s="300"/>
      <c r="FRX68" s="300"/>
      <c r="FRY68" s="300"/>
      <c r="FRZ68" s="300"/>
      <c r="FWB68" s="300"/>
      <c r="FWC68" s="300"/>
      <c r="FWD68" s="300"/>
      <c r="FWE68" s="300"/>
      <c r="FWF68" s="300"/>
      <c r="FWG68" s="300"/>
      <c r="GAI68" s="300"/>
      <c r="GAJ68" s="300"/>
      <c r="GAK68" s="300"/>
      <c r="GAL68" s="300"/>
      <c r="GAM68" s="300"/>
      <c r="GAN68" s="300"/>
      <c r="GEP68" s="300"/>
      <c r="GEQ68" s="300"/>
      <c r="GER68" s="300"/>
      <c r="GES68" s="300"/>
      <c r="GET68" s="300"/>
      <c r="GEU68" s="300"/>
      <c r="GIW68" s="300"/>
      <c r="GIX68" s="300"/>
      <c r="GIY68" s="300"/>
      <c r="GIZ68" s="300"/>
      <c r="GJA68" s="300"/>
      <c r="GJB68" s="300"/>
      <c r="GND68" s="300"/>
      <c r="GNE68" s="300"/>
      <c r="GNF68" s="300"/>
      <c r="GNG68" s="300"/>
      <c r="GNH68" s="300"/>
      <c r="GNI68" s="300"/>
      <c r="GRK68" s="300"/>
      <c r="GRL68" s="300"/>
      <c r="GRM68" s="300"/>
      <c r="GRN68" s="300"/>
      <c r="GRO68" s="300"/>
      <c r="GRP68" s="300"/>
      <c r="GVR68" s="300"/>
      <c r="GVS68" s="300"/>
      <c r="GVT68" s="300"/>
      <c r="GVU68" s="300"/>
      <c r="GVV68" s="300"/>
      <c r="GVW68" s="300"/>
      <c r="GZY68" s="300"/>
      <c r="GZZ68" s="300"/>
      <c r="HAA68" s="300"/>
      <c r="HAB68" s="300"/>
      <c r="HAC68" s="300"/>
      <c r="HAD68" s="300"/>
      <c r="HEF68" s="300"/>
      <c r="HEG68" s="300"/>
      <c r="HEH68" s="300"/>
      <c r="HEI68" s="300"/>
      <c r="HEJ68" s="300"/>
      <c r="HEK68" s="300"/>
      <c r="HIM68" s="300"/>
      <c r="HIN68" s="300"/>
      <c r="HIO68" s="300"/>
      <c r="HIP68" s="300"/>
      <c r="HIQ68" s="300"/>
      <c r="HIR68" s="300"/>
      <c r="HMT68" s="300"/>
      <c r="HMU68" s="300"/>
      <c r="HMV68" s="300"/>
      <c r="HMW68" s="300"/>
      <c r="HMX68" s="300"/>
      <c r="HMY68" s="300"/>
      <c r="HRA68" s="300"/>
      <c r="HRB68" s="300"/>
      <c r="HRC68" s="300"/>
      <c r="HRD68" s="300"/>
      <c r="HRE68" s="300"/>
      <c r="HRF68" s="300"/>
      <c r="HVH68" s="300"/>
      <c r="HVI68" s="300"/>
      <c r="HVJ68" s="300"/>
      <c r="HVK68" s="300"/>
      <c r="HVL68" s="300"/>
      <c r="HVM68" s="300"/>
      <c r="HZO68" s="300"/>
      <c r="HZP68" s="300"/>
      <c r="HZQ68" s="300"/>
      <c r="HZR68" s="300"/>
      <c r="HZS68" s="300"/>
      <c r="HZT68" s="300"/>
      <c r="IDV68" s="300"/>
      <c r="IDW68" s="300"/>
      <c r="IDX68" s="300"/>
      <c r="IDY68" s="300"/>
      <c r="IDZ68" s="300"/>
      <c r="IEA68" s="300"/>
      <c r="IIC68" s="300"/>
      <c r="IID68" s="300"/>
      <c r="IIE68" s="300"/>
      <c r="IIF68" s="300"/>
      <c r="IIG68" s="300"/>
      <c r="IIH68" s="300"/>
      <c r="IMJ68" s="300"/>
      <c r="IMK68" s="300"/>
      <c r="IML68" s="300"/>
      <c r="IMM68" s="300"/>
      <c r="IMN68" s="300"/>
      <c r="IMO68" s="300"/>
      <c r="IQQ68" s="300"/>
      <c r="IQR68" s="300"/>
      <c r="IQS68" s="300"/>
      <c r="IQT68" s="300"/>
      <c r="IQU68" s="300"/>
      <c r="IQV68" s="300"/>
      <c r="IUX68" s="300"/>
      <c r="IUY68" s="300"/>
      <c r="IUZ68" s="300"/>
      <c r="IVA68" s="300"/>
      <c r="IVB68" s="300"/>
      <c r="IVC68" s="300"/>
      <c r="IZE68" s="300"/>
      <c r="IZF68" s="300"/>
      <c r="IZG68" s="300"/>
      <c r="IZH68" s="300"/>
      <c r="IZI68" s="300"/>
      <c r="IZJ68" s="300"/>
      <c r="JDL68" s="300"/>
      <c r="JDM68" s="300"/>
      <c r="JDN68" s="300"/>
      <c r="JDO68" s="300"/>
      <c r="JDP68" s="300"/>
      <c r="JDQ68" s="300"/>
      <c r="JHS68" s="300"/>
      <c r="JHT68" s="300"/>
      <c r="JHU68" s="300"/>
      <c r="JHV68" s="300"/>
      <c r="JHW68" s="300"/>
      <c r="JHX68" s="300"/>
      <c r="JLZ68" s="300"/>
      <c r="JMA68" s="300"/>
      <c r="JMB68" s="300"/>
      <c r="JMC68" s="300"/>
      <c r="JMD68" s="300"/>
      <c r="JME68" s="300"/>
      <c r="JQG68" s="300"/>
      <c r="JQH68" s="300"/>
      <c r="JQI68" s="300"/>
      <c r="JQJ68" s="300"/>
      <c r="JQK68" s="300"/>
      <c r="JQL68" s="300"/>
      <c r="JUN68" s="300"/>
      <c r="JUO68" s="300"/>
      <c r="JUP68" s="300"/>
      <c r="JUQ68" s="300"/>
      <c r="JUR68" s="300"/>
      <c r="JUS68" s="300"/>
      <c r="JYU68" s="300"/>
      <c r="JYV68" s="300"/>
      <c r="JYW68" s="300"/>
      <c r="JYX68" s="300"/>
      <c r="JYY68" s="300"/>
      <c r="JYZ68" s="300"/>
      <c r="KDB68" s="300"/>
      <c r="KDC68" s="300"/>
      <c r="KDD68" s="300"/>
      <c r="KDE68" s="300"/>
      <c r="KDF68" s="300"/>
      <c r="KDG68" s="300"/>
      <c r="KHI68" s="300"/>
      <c r="KHJ68" s="300"/>
      <c r="KHK68" s="300"/>
      <c r="KHL68" s="300"/>
      <c r="KHM68" s="300"/>
      <c r="KHN68" s="300"/>
      <c r="KLP68" s="300"/>
      <c r="KLQ68" s="300"/>
      <c r="KLR68" s="300"/>
      <c r="KLS68" s="300"/>
      <c r="KLT68" s="300"/>
      <c r="KLU68" s="300"/>
      <c r="KPW68" s="300"/>
      <c r="KPX68" s="300"/>
      <c r="KPY68" s="300"/>
      <c r="KPZ68" s="300"/>
      <c r="KQA68" s="300"/>
      <c r="KQB68" s="300"/>
      <c r="KUD68" s="300"/>
      <c r="KUE68" s="300"/>
      <c r="KUF68" s="300"/>
      <c r="KUG68" s="300"/>
      <c r="KUH68" s="300"/>
      <c r="KUI68" s="300"/>
      <c r="KYK68" s="300"/>
      <c r="KYL68" s="300"/>
      <c r="KYM68" s="300"/>
      <c r="KYN68" s="300"/>
      <c r="KYO68" s="300"/>
      <c r="KYP68" s="300"/>
      <c r="LCR68" s="300"/>
      <c r="LCS68" s="300"/>
      <c r="LCT68" s="300"/>
      <c r="LCU68" s="300"/>
      <c r="LCV68" s="300"/>
      <c r="LCW68" s="300"/>
      <c r="LGY68" s="300"/>
      <c r="LGZ68" s="300"/>
      <c r="LHA68" s="300"/>
      <c r="LHB68" s="300"/>
      <c r="LHC68" s="300"/>
      <c r="LHD68" s="300"/>
      <c r="LLF68" s="300"/>
      <c r="LLG68" s="300"/>
      <c r="LLH68" s="300"/>
      <c r="LLI68" s="300"/>
      <c r="LLJ68" s="300"/>
      <c r="LLK68" s="300"/>
      <c r="LPM68" s="300"/>
      <c r="LPN68" s="300"/>
      <c r="LPO68" s="300"/>
      <c r="LPP68" s="300"/>
      <c r="LPQ68" s="300"/>
      <c r="LPR68" s="300"/>
      <c r="LTT68" s="300"/>
      <c r="LTU68" s="300"/>
      <c r="LTV68" s="300"/>
      <c r="LTW68" s="300"/>
      <c r="LTX68" s="300"/>
      <c r="LTY68" s="300"/>
      <c r="LYA68" s="300"/>
      <c r="LYB68" s="300"/>
      <c r="LYC68" s="300"/>
      <c r="LYD68" s="300"/>
      <c r="LYE68" s="300"/>
      <c r="LYF68" s="300"/>
      <c r="MCH68" s="300"/>
      <c r="MCI68" s="300"/>
      <c r="MCJ68" s="300"/>
      <c r="MCK68" s="300"/>
      <c r="MCL68" s="300"/>
      <c r="MCM68" s="300"/>
      <c r="MGO68" s="300"/>
      <c r="MGP68" s="300"/>
      <c r="MGQ68" s="300"/>
      <c r="MGR68" s="300"/>
      <c r="MGS68" s="300"/>
      <c r="MGT68" s="300"/>
      <c r="MKV68" s="300"/>
      <c r="MKW68" s="300"/>
      <c r="MKX68" s="300"/>
      <c r="MKY68" s="300"/>
      <c r="MKZ68" s="300"/>
      <c r="MLA68" s="300"/>
      <c r="MPC68" s="300"/>
      <c r="MPD68" s="300"/>
      <c r="MPE68" s="300"/>
      <c r="MPF68" s="300"/>
      <c r="MPG68" s="300"/>
      <c r="MPH68" s="300"/>
      <c r="MTJ68" s="300"/>
      <c r="MTK68" s="300"/>
      <c r="MTL68" s="300"/>
      <c r="MTM68" s="300"/>
      <c r="MTN68" s="300"/>
      <c r="MTO68" s="300"/>
      <c r="MXQ68" s="300"/>
      <c r="MXR68" s="300"/>
      <c r="MXS68" s="300"/>
      <c r="MXT68" s="300"/>
      <c r="MXU68" s="300"/>
      <c r="MXV68" s="300"/>
      <c r="NBX68" s="300"/>
      <c r="NBY68" s="300"/>
      <c r="NBZ68" s="300"/>
      <c r="NCA68" s="300"/>
      <c r="NCB68" s="300"/>
      <c r="NCC68" s="300"/>
      <c r="NGE68" s="300"/>
      <c r="NGF68" s="300"/>
      <c r="NGG68" s="300"/>
      <c r="NGH68" s="300"/>
      <c r="NGI68" s="300"/>
      <c r="NGJ68" s="300"/>
      <c r="NKL68" s="300"/>
      <c r="NKM68" s="300"/>
      <c r="NKN68" s="300"/>
      <c r="NKO68" s="300"/>
      <c r="NKP68" s="300"/>
      <c r="NKQ68" s="300"/>
      <c r="NOS68" s="300"/>
      <c r="NOT68" s="300"/>
      <c r="NOU68" s="300"/>
      <c r="NOV68" s="300"/>
      <c r="NOW68" s="300"/>
      <c r="NOX68" s="300"/>
      <c r="NSZ68" s="300"/>
      <c r="NTA68" s="300"/>
      <c r="NTB68" s="300"/>
      <c r="NTC68" s="300"/>
      <c r="NTD68" s="300"/>
      <c r="NTE68" s="300"/>
      <c r="NXG68" s="300"/>
      <c r="NXH68" s="300"/>
      <c r="NXI68" s="300"/>
      <c r="NXJ68" s="300"/>
      <c r="NXK68" s="300"/>
      <c r="NXL68" s="300"/>
      <c r="OBN68" s="300"/>
      <c r="OBO68" s="300"/>
      <c r="OBP68" s="300"/>
      <c r="OBQ68" s="300"/>
      <c r="OBR68" s="300"/>
      <c r="OBS68" s="300"/>
      <c r="OFU68" s="300"/>
      <c r="OFV68" s="300"/>
      <c r="OFW68" s="300"/>
      <c r="OFX68" s="300"/>
      <c r="OFY68" s="300"/>
      <c r="OFZ68" s="300"/>
      <c r="OKB68" s="300"/>
      <c r="OKC68" s="300"/>
      <c r="OKD68" s="300"/>
      <c r="OKE68" s="300"/>
      <c r="OKF68" s="300"/>
      <c r="OKG68" s="300"/>
      <c r="OOI68" s="300"/>
      <c r="OOJ68" s="300"/>
      <c r="OOK68" s="300"/>
      <c r="OOL68" s="300"/>
      <c r="OOM68" s="300"/>
      <c r="OON68" s="300"/>
      <c r="OSP68" s="300"/>
      <c r="OSQ68" s="300"/>
      <c r="OSR68" s="300"/>
      <c r="OSS68" s="300"/>
      <c r="OST68" s="300"/>
      <c r="OSU68" s="300"/>
      <c r="OWW68" s="300"/>
      <c r="OWX68" s="300"/>
      <c r="OWY68" s="300"/>
      <c r="OWZ68" s="300"/>
      <c r="OXA68" s="300"/>
      <c r="OXB68" s="300"/>
      <c r="PBD68" s="300"/>
      <c r="PBE68" s="300"/>
      <c r="PBF68" s="300"/>
      <c r="PBG68" s="300"/>
      <c r="PBH68" s="300"/>
      <c r="PBI68" s="300"/>
      <c r="PFK68" s="300"/>
      <c r="PFL68" s="300"/>
      <c r="PFM68" s="300"/>
      <c r="PFN68" s="300"/>
      <c r="PFO68" s="300"/>
      <c r="PFP68" s="300"/>
      <c r="PJR68" s="300"/>
      <c r="PJS68" s="300"/>
      <c r="PJT68" s="300"/>
      <c r="PJU68" s="300"/>
      <c r="PJV68" s="300"/>
      <c r="PJW68" s="300"/>
      <c r="PNY68" s="300"/>
      <c r="PNZ68" s="300"/>
      <c r="POA68" s="300"/>
      <c r="POB68" s="300"/>
      <c r="POC68" s="300"/>
      <c r="POD68" s="300"/>
      <c r="PSF68" s="300"/>
      <c r="PSG68" s="300"/>
      <c r="PSH68" s="300"/>
      <c r="PSI68" s="300"/>
      <c r="PSJ68" s="300"/>
      <c r="PSK68" s="300"/>
    </row>
    <row r="69" spans="1:998 1104:1997 2103:2996 3102:3995 4101:5105 5211:6104 6210:7103 7209:8102 8208:9212 9318:10211 10317:11210 11316:11321" x14ac:dyDescent="0.25">
      <c r="A69" s="302">
        <f>Setup!E48+100</f>
        <v>152</v>
      </c>
      <c r="B69" s="297">
        <f>VLOOKUP(C69,CX67:CY70,2,FALSE)</f>
        <v>4</v>
      </c>
      <c r="C69" s="298" t="str">
        <f>Setup!D48</f>
        <v>Uzbekistan</v>
      </c>
      <c r="D69" s="297">
        <f>SUMPRODUCT((DA3:DA105=C69)*(DE3:DE105="W"))+SUMPRODUCT((DD3:DD105=C69)*(DF3:DF105="W"))</f>
        <v>0</v>
      </c>
      <c r="E69" s="297">
        <f>SUMPRODUCT((DA3:DA105=C69)*(DE3:DE105="D"))+SUMPRODUCT((DD3:DD105=C69)*(DF3:DF105="D"))</f>
        <v>0</v>
      </c>
      <c r="F69" s="297">
        <f>SUMPRODUCT((DA3:DA105=C69)*(DE3:DE105="L"))+SUMPRODUCT((DD3:DD105=C69)*(DF3:DF105="L"))</f>
        <v>0</v>
      </c>
      <c r="G69" s="297">
        <f>SUMIF(DA3:DA123,C69,DB3:DB123)+SUMIF(DD3:DD123,C69,DC3:DC123)</f>
        <v>0</v>
      </c>
      <c r="H69" s="297">
        <f>SUMIF(DD3:DD123,C69,DB3:DB123)+SUMIF(DA3:DA123,C69,DC3:DC123)</f>
        <v>0</v>
      </c>
      <c r="I69" s="297">
        <f t="shared" si="111"/>
        <v>1000</v>
      </c>
      <c r="J69" s="297">
        <f t="shared" si="112"/>
        <v>0</v>
      </c>
      <c r="K69" s="297">
        <f>IF(Setup!F48&lt;&gt;"",Setup!F48,-A69)</f>
        <v>-152</v>
      </c>
      <c r="L69" s="297">
        <f>IF(COUNTIF(J67:J70,4)&lt;&gt;4,RANK(J69,J67:J70),J148)</f>
        <v>1</v>
      </c>
      <c r="N69" s="297">
        <f>SUMPRODUCT((L67:L70=L69)*(K67:K70&lt;K69))+L69</f>
        <v>1</v>
      </c>
      <c r="O69" s="298" t="str">
        <f>INDEX(C67:C70,MATCH(3,N67:N70,0),0)</f>
        <v>Colombia</v>
      </c>
      <c r="P69" s="297">
        <f>INDEX(L67:L70,MATCH(O69,C67:C70,0),0)</f>
        <v>1</v>
      </c>
      <c r="Q69" s="297" t="str">
        <f>IF(AND(Q68&lt;&gt;"",P69=1),O69,"")</f>
        <v>Colombia</v>
      </c>
      <c r="R69" s="297" t="str">
        <f>IF(AND(R68&lt;&gt;"",P70=2),O70,"")</f>
        <v/>
      </c>
      <c r="S69" s="297" t="str">
        <f>IF(AND(S68&lt;&gt;"",P71=3),O71,"")</f>
        <v/>
      </c>
      <c r="V69" s="297" t="str">
        <f t="shared" si="115"/>
        <v>Colombia</v>
      </c>
      <c r="W69" s="297">
        <f>SUMPRODUCT((DA3:DA105=V69)*(DD3:DD105=V70)*(DE3:DE105="W"))+SUMPRODUCT((DA3:DA105=V69)*(DD3:DD105=V71)*(DE3:DE105="W"))+SUMPRODUCT((DA3:DA105=V69)*(DD3:DD105=V67)*(DE3:DE105="W"))+SUMPRODUCT((DA3:DA105=V69)*(DD3:DD105=V68)*(DE3:DE105="W"))+SUMPRODUCT((DA3:DA105=V70)*(DD3:DD105=V69)*(DF3:DF105="W"))+SUMPRODUCT((DA3:DA105=V71)*(DD3:DD105=V69)*(DF3:DF105="W"))+SUMPRODUCT((DA3:DA105=V67)*(DD3:DD105=V69)*(DF3:DF105="W"))+SUMPRODUCT((DA3:DA105=V68)*(DD3:DD105=V69)*(DF3:DF105="W"))</f>
        <v>0</v>
      </c>
      <c r="X69" s="297">
        <f>SUMPRODUCT((DA3:DA105=V69)*(DD3:DD105=V70)*(DE3:DE105="D"))+SUMPRODUCT((DA3:DA105=V69)*(DD3:DD105=V71)*(DE3:DE105="D"))+SUMPRODUCT((DA3:DA105=V69)*(DD3:DD105=V67)*(DE3:DE105="D"))+SUMPRODUCT((DA3:DA105=V69)*(DD3:DD105=V68)*(DE3:DE105="D"))+SUMPRODUCT((DA3:DA105=V70)*(DD3:DD105=V69)*(DE3:DE105="D"))+SUMPRODUCT((DA3:DA105=V71)*(DD3:DD105=V69)*(DE3:DE105="D"))+SUMPRODUCT((DA3:DA105=V67)*(DD3:DD105=V69)*(DE3:DE105="D"))+SUMPRODUCT((DA3:DA105=V68)*(DD3:DD105=V69)*(DE3:DE105="D"))</f>
        <v>0</v>
      </c>
      <c r="Y69" s="297">
        <f>SUMPRODUCT((DA3:DA105=V69)*(DD3:DD105=V70)*(DE3:DE105="L"))+SUMPRODUCT((DA3:DA105=V69)*(DD3:DD105=V71)*(DE3:DE105="L"))+SUMPRODUCT((DA3:DA105=V69)*(DD3:DD105=V67)*(DE3:DE105="L"))+SUMPRODUCT((DA3:DA105=V69)*(DD3:DD105=V68)*(DE3:DE105="L"))+SUMPRODUCT((DA3:DA105=V70)*(DD3:DD105=V69)*(DF3:DF105="L"))+SUMPRODUCT((DA3:DA105=V71)*(DD3:DD105=V69)*(DF3:DF105="L"))+SUMPRODUCT((DA3:DA105=V67)*(DD3:DD105=V69)*(DF3:DF105="L"))+SUMPRODUCT((DA3:DA105=V68)*(DD3:DD105=V69)*(DF3:DF105="L"))</f>
        <v>0</v>
      </c>
      <c r="Z69" s="297">
        <f>SUMPRODUCT((DA3:DA105=V69)*(DD3:DD105=V70)*DB3:DB105)+SUMPRODUCT((DA3:DA105=V69)*(DD3:DD105=V71)*DB3:DB105)+SUMPRODUCT((DA3:DA105=V69)*(DD3:DD105=V67)*DB3:DB105)+SUMPRODUCT((DA3:DA105=V69)*(DD3:DD105=V68)*DB3:DB105)+SUMPRODUCT((DA3:DA105=V70)*(DD3:DD105=V69)*DC3:DC105)+SUMPRODUCT((DA3:DA105=V71)*(DD3:DD105=V69)*DC3:DC105)+SUMPRODUCT((DA3:DA105=V67)*(DD3:DD105=V69)*DC3:DC105)+SUMPRODUCT((DA3:DA105=V68)*(DD3:DD105=V69)*DC3:DC105)</f>
        <v>0</v>
      </c>
      <c r="AA69" s="297">
        <f>SUMPRODUCT((DA3:DA105=V69)*(DD3:DD105=V70)*DC3:DC105)+SUMPRODUCT((DA3:DA105=V69)*(DD3:DD105=V71)*DC3:DC105)+SUMPRODUCT((DA3:DA105=V69)*(DD3:DD105=V67)*DC3:DC105)+SUMPRODUCT((DA3:DA105=V69)*(DD3:DD105=V68)*DC3:DC105)+SUMPRODUCT((DA3:DA105=V70)*(DD3:DD105=V69)*DB3:DB105)+SUMPRODUCT((DA3:DA105=V71)*(DD3:DD105=V69)*DB3:DB105)+SUMPRODUCT((DA3:DA105=V67)*(DD3:DD105=V69)*DB3:DB105)+SUMPRODUCT((DA3:DA105=V68)*(DD3:DD105=V69)*DB3:DB105)</f>
        <v>0</v>
      </c>
      <c r="AB69" s="297">
        <f>Z69-AA69+1000</f>
        <v>1000</v>
      </c>
      <c r="AC69" s="297">
        <f t="shared" si="113"/>
        <v>0</v>
      </c>
      <c r="AD69" s="297">
        <f>IF(V69&lt;&gt;"",VLOOKUP(V69,C4:I70,7,FALSE),"")</f>
        <v>1000</v>
      </c>
      <c r="AE69" s="297">
        <f>IF(V69&lt;&gt;"",VLOOKUP(V69,C4:I70,5,FALSE),"")</f>
        <v>0</v>
      </c>
      <c r="AF69" s="297">
        <f>IF(V69&lt;&gt;"",VLOOKUP(V69,C4:K70,9,FALSE),"")</f>
        <v>-114</v>
      </c>
      <c r="AG69" s="297">
        <f t="shared" si="114"/>
        <v>0</v>
      </c>
      <c r="AH69" s="297">
        <f>IF(V69&lt;&gt;"",RANK(AG69,AG67:AG70),"")</f>
        <v>1</v>
      </c>
      <c r="AI69" s="297">
        <f>IF(V69&lt;&gt;"",SUMPRODUCT((AG67:AG70=AG69)*(AB67:AB70&gt;AB69)),"")</f>
        <v>0</v>
      </c>
      <c r="AJ69" s="297">
        <f>IF(V69&lt;&gt;"",SUMPRODUCT((AG67:AG70=AG69)*(AB67:AB70=AB69)*(Z67:Z70&gt;Z69)),"")</f>
        <v>0</v>
      </c>
      <c r="AK69" s="297">
        <f>IF(V69&lt;&gt;"",SUMPRODUCT((AG67:AG70=AG69)*(AB67:AB70=AB69)*(Z67:Z70=Z69)*(AD67:AD70&gt;AD69)),"")</f>
        <v>0</v>
      </c>
      <c r="AL69" s="297">
        <f>IF(V69&lt;&gt;"",SUMPRODUCT((AG67:AG70=AG69)*(AB67:AB70=AB69)*(Z67:Z70=Z69)*(AD67:AD70=AD69)*(AE67:AE70&gt;AE69)),"")</f>
        <v>0</v>
      </c>
      <c r="AM69" s="297">
        <f>IF(V69&lt;&gt;"",SUMPRODUCT((AG67:AG70=AG69)*(AB67:AB70=AB69)*(Z67:Z70=Z69)*(AD67:AD70=AD69)*(AE67:AE70=AE69)*(AF67:AF70&gt;AF69)),"")</f>
        <v>1</v>
      </c>
      <c r="AN69" s="297">
        <f>IF(V69&lt;&gt;"",IF(SUM(X67:X70)=12,SUM(AH69:AM69),IF(AN148&lt;&gt;"",IF(U145=3,AN148,AN148+U145),SUM(AH69:AM69))),"")</f>
        <v>2</v>
      </c>
      <c r="AO69" s="297" t="str">
        <f>IF(V69&lt;&gt;"",INDEX(V67:V70,MATCH(3,AN67:AN70,0),0),"")</f>
        <v>DR Congo</v>
      </c>
      <c r="AP69" s="297" t="str">
        <f>IF(R68&lt;&gt;"",R68,"")</f>
        <v/>
      </c>
      <c r="AQ69" s="297">
        <f>SUMPRODUCT((DA3:DA105=AP69)*(DD3:DD105=AP70)*(DE3:DE105="W"))+SUMPRODUCT((DA3:DA105=AP69)*(DD3:DD105=AP71)*(DE3:DE105="W"))+SUMPRODUCT((DA3:DA105=AP69)*(DD3:DD105=AP68)*(DE3:DE105="W"))+SUMPRODUCT((DA3:DA105=AP70)*(DD3:DD105=AP69)*(DF3:DF105="W"))+SUMPRODUCT((DA3:DA105=AP71)*(DD3:DD105=AP69)*(DF3:DF105="W"))+SUMPRODUCT((DA3:DA105=AP68)*(DD3:DD105=AP69)*(DF3:DF105="W"))</f>
        <v>0</v>
      </c>
      <c r="AR69" s="297">
        <f>SUMPRODUCT((DA3:DA105=AP69)*(DD3:DD105=AP70)*(DE3:DE105="D"))+SUMPRODUCT((DA3:DA105=AP69)*(DD3:DD105=AP71)*(DE3:DE105="D"))+SUMPRODUCT((DA3:DA105=AP69)*(DD3:DD105=AP68)*(DE3:DE105="D"))+SUMPRODUCT((DA3:DA105=AP70)*(DD3:DD105=AP69)*(DE3:DE105="D"))+SUMPRODUCT((DA3:DA105=AP71)*(DD3:DD105=AP69)*(DE3:DE105="D"))+SUMPRODUCT((DA3:DA105=AP68)*(DD3:DD105=AP69)*(DE3:DE105="D"))</f>
        <v>0</v>
      </c>
      <c r="AS69" s="297">
        <f>SUMPRODUCT((DA3:DA105=AP69)*(DD3:DD105=AP70)*(DE3:DE105="L"))+SUMPRODUCT((DA3:DA105=AP69)*(DD3:DD105=AP71)*(DE3:DE105="L"))+SUMPRODUCT((DA3:DA105=AP69)*(DD3:DD105=AP68)*(DE3:DE105="L"))+SUMPRODUCT((DA3:DA105=AP70)*(DD3:DD105=AP69)*(DF3:DF105="L"))+SUMPRODUCT((DA3:DA105=AP71)*(DD3:DD105=AP69)*(DF3:DF105="L"))+SUMPRODUCT((DA3:DA105=AP68)*(DD3:DD105=AP69)*(DF3:DF105="L"))</f>
        <v>0</v>
      </c>
      <c r="AT69" s="297">
        <f>SUMPRODUCT((DA3:DA105=AP69)*(DD3:DD105=AP70)*DB3:DB105)+SUMPRODUCT((DA3:DA105=AP69)*(DD3:DD105=AP71)*DB3:DB105)+SUMPRODUCT((DA3:DA105=AP69)*(DD3:DD105=AP67)*DB3:DB105)+SUMPRODUCT((DA3:DA105=AP69)*(DD3:DD105=AP68)*DB3:DB105)+SUMPRODUCT((DA3:DA105=AP70)*(DD3:DD105=AP69)*DC3:DC105)+SUMPRODUCT((DA3:DA105=AP71)*(DD3:DD105=AP69)*DC3:DC105)+SUMPRODUCT((DA3:DA105=AP67)*(DD3:DD105=AP69)*DC3:DC105)+SUMPRODUCT((DA3:DA105=AP68)*(DD3:DD105=AP69)*DC3:DC105)</f>
        <v>0</v>
      </c>
      <c r="AU69" s="297">
        <f>SUMPRODUCT((DA3:DA105=AP69)*(DD3:DD105=AP70)*DC3:DC105)+SUMPRODUCT((DA3:DA105=AP69)*(DD3:DD105=AP71)*DC3:DC105)+SUMPRODUCT((DA3:DA105=AP69)*(DD3:DD105=AP67)*DC3:DC105)+SUMPRODUCT((DA3:DA105=AP69)*(DD3:DD105=AP68)*DC3:DC105)+SUMPRODUCT((DA3:DA105=AP70)*(DD3:DD105=AP69)*DB3:DB105)+SUMPRODUCT((DA3:DA105=AP71)*(DD3:DD105=AP69)*DB3:DB105)+SUMPRODUCT((DA3:DA105=AP67)*(DD3:DD105=AP69)*DB3:DB105)+SUMPRODUCT((DA3:DA105=AP68)*(DD3:DD105=AP69)*DB3:DB105)</f>
        <v>0</v>
      </c>
      <c r="AV69" s="297">
        <f>AT69-AU69+1000</f>
        <v>1000</v>
      </c>
      <c r="AW69" s="297" t="str">
        <f t="shared" si="116"/>
        <v/>
      </c>
      <c r="AX69" s="297" t="str">
        <f>IF(AP69&lt;&gt;"",VLOOKUP(AP69,C4:I70,7,FALSE),"")</f>
        <v/>
      </c>
      <c r="AY69" s="297" t="str">
        <f>IF(AP69&lt;&gt;"",VLOOKUP(AP69,C4:I70,5,FALSE),"")</f>
        <v/>
      </c>
      <c r="AZ69" s="297" t="str">
        <f>IF(AP69&lt;&gt;"",VLOOKUP(AP69,C4:K70,9,FALSE),"")</f>
        <v/>
      </c>
      <c r="BA69" s="297" t="str">
        <f t="shared" si="117"/>
        <v/>
      </c>
      <c r="BB69" s="297" t="str">
        <f>IF(AP69&lt;&gt;"",RANK(BA69,BA67:BA70),"")</f>
        <v/>
      </c>
      <c r="BC69" s="297" t="str">
        <f>IF(AP69&lt;&gt;"",SUMPRODUCT((BA67:BA70=BA69)*(AV67:AV70&gt;AV69)),"")</f>
        <v/>
      </c>
      <c r="BD69" s="297" t="str">
        <f>IF(AP69&lt;&gt;"",SUMPRODUCT((BA67:BA70=BA69)*(AV67:AV70=AV69)*(AT67:AT70&gt;AT69)),"")</f>
        <v/>
      </c>
      <c r="BE69" s="297" t="str">
        <f>IF(AP69&lt;&gt;"",SUMPRODUCT((BA67:BA70=BA69)*(AV67:AV70=AV69)*(AT67:AT70=AT69)*(AX67:AX70&gt;AX69)),"")</f>
        <v/>
      </c>
      <c r="BF69" s="297" t="str">
        <f>IF(AP69&lt;&gt;"",SUMPRODUCT((BA67:BA70=BA69)*(AV67:AV70=AV69)*(AT67:AT70=AT69)*(AX67:AX70=AX69)*(AY67:AY70&gt;AY69)),"")</f>
        <v/>
      </c>
      <c r="BG69" s="297" t="str">
        <f>IF(AP69&lt;&gt;"",SUMPRODUCT((BA67:BA70=BA69)*(AV67:AV70=AV69)*(AT67:AT70=AT69)*(AX67:AX70=AX69)*(AY67:AY70=AY69)*(AZ67:AZ70&gt;AZ69)),"")</f>
        <v/>
      </c>
      <c r="BH69" s="297" t="str">
        <f>IF(AP69&lt;&gt;"",IF(BH148&lt;&gt;"",IF(AO145=3,BH148,BH148+AO145),SUM(BB69:BG69)+1),"")</f>
        <v/>
      </c>
      <c r="BI69" s="297" t="str">
        <f>IF(AP69&lt;&gt;"",INDEX(AP68:AP71,MATCH(3,BH68:BH71,0),0),"")</f>
        <v/>
      </c>
      <c r="BJ69" s="297" t="str">
        <f>IF(S67&lt;&gt;"",S67,"")</f>
        <v/>
      </c>
      <c r="BK69" s="297">
        <f>SUMPRODUCT((DA3:DA105=BJ69)*(DD3:DD105=BJ70)*(DE3:DE105="W"))+SUMPRODUCT((DA3:DA105=BJ69)*(DD3:DD105=BJ71)*(DE3:DE105="W"))+SUMPRODUCT((DA3:DA105=BJ69)*(DD3:DD105=BJ111)*(DE3:DE105="W"))+SUMPRODUCT((DA3:DA105=BJ70)*(DD3:DD105=BJ69)*(DF3:DF105="W"))+SUMPRODUCT((DA3:DA105=BJ71)*(DD3:DD105=BJ69)*(DF3:DF105="W"))+SUMPRODUCT((DA3:DA105=BJ111)*(DD3:DD105=BJ69)*(DF3:DF105="W"))</f>
        <v>0</v>
      </c>
      <c r="BL69" s="297">
        <f>SUMPRODUCT((DA3:DA105=BJ69)*(DD3:DD105=BJ70)*(DE3:DE105="D"))+SUMPRODUCT((DA3:DA105=BJ69)*(DD3:DD105=BJ71)*(DE3:DE105="D"))+SUMPRODUCT((DA3:DA105=BJ69)*(DD3:DD105=BJ111)*(DE3:DE105="D"))+SUMPRODUCT((DA3:DA105=BJ70)*(DD3:DD105=BJ69)*(DE3:DE105="D"))+SUMPRODUCT((DA3:DA105=BJ71)*(DD3:DD105=BJ69)*(DE3:DE105="D"))+SUMPRODUCT((DA3:DA105=BJ111)*(DD3:DD105=BJ69)*(DE3:DE105="D"))</f>
        <v>0</v>
      </c>
      <c r="BM69" s="297">
        <f>SUMPRODUCT((DA3:DA105=BJ69)*(DD3:DD105=BJ70)*(DE3:DE105="L"))+SUMPRODUCT((DA3:DA105=BJ69)*(DD3:DD105=BJ71)*(DE3:DE105="L"))+SUMPRODUCT((DA3:DA105=BJ69)*(DD3:DD105=BJ111)*(DE3:DE105="L"))+SUMPRODUCT((DA3:DA105=BJ70)*(DD3:DD105=BJ69)*(DF3:DF105="L"))+SUMPRODUCT((DA3:DA105=BJ71)*(DD3:DD105=BJ69)*(DF3:DF105="L"))+SUMPRODUCT((DA3:DA105=BJ111)*(DD3:DD105=BJ69)*(DF3:DF105="L"))</f>
        <v>0</v>
      </c>
      <c r="BN69" s="297">
        <f>SUMPRODUCT((DA3:DA105=BJ69)*(DD3:DD105=BJ70)*DB3:DB105)+SUMPRODUCT((DA3:DA105=BJ69)*(DD3:DD105=BJ71)*DB3:DB105)+SUMPRODUCT((DA3:DA105=BJ69)*(DD3:DD105=BJ67)*DB3:DB105)+SUMPRODUCT((DA3:DA105=BJ69)*(DD3:DD105=BJ68)*DB3:DB105)+SUMPRODUCT((DA3:DA105=BJ70)*(DD3:DD105=BJ69)*DC3:DC105)+SUMPRODUCT((DA3:DA105=BJ71)*(DD3:DD105=BJ69)*DC3:DC105)+SUMPRODUCT((DA3:DA105=BJ67)*(DD3:DD105=BJ69)*DC3:DC105)+SUMPRODUCT((DA3:DA105=BJ68)*(DD3:DD105=BJ69)*DC3:DC105)</f>
        <v>0</v>
      </c>
      <c r="BO69" s="297">
        <f>SUMPRODUCT((DA3:DA105=BJ69)*(DD3:DD105=BJ70)*DC3:DC105)+SUMPRODUCT((DA3:DA105=BJ69)*(DD3:DD105=BJ71)*DC3:DC105)+SUMPRODUCT((DA3:DA105=BJ69)*(DD3:DD105=BJ67)*DC3:DC105)+SUMPRODUCT((DA3:DA105=BJ69)*(DD3:DD105=BJ68)*DC3:DC105)+SUMPRODUCT((DA3:DA105=BJ70)*(DD3:DD105=BJ69)*DB3:DB105)+SUMPRODUCT((DA3:DA105=BJ71)*(DD3:DD105=BJ69)*DB3:DB105)+SUMPRODUCT((DA3:DA105=BJ67)*(DD3:DD105=BJ69)*DB3:DB105)+SUMPRODUCT((DA3:DA105=BJ68)*(DD3:DD105=BJ69)*DB3:DB105)</f>
        <v>0</v>
      </c>
      <c r="BP69" s="297">
        <f>BN69-BO69+1000</f>
        <v>1000</v>
      </c>
      <c r="BQ69" s="297" t="str">
        <f t="shared" ref="BQ69:BQ70" si="119">IF(BJ69&lt;&gt;"",BK69*3+BL69*1,"")</f>
        <v/>
      </c>
      <c r="BR69" s="297" t="str">
        <f>IF(BJ69&lt;&gt;"",VLOOKUP(BJ69,C4:I70,7,FALSE),"")</f>
        <v/>
      </c>
      <c r="BS69" s="297" t="str">
        <f>IF(BJ69&lt;&gt;"",VLOOKUP(BJ69,C4:I70,5,FALSE),"")</f>
        <v/>
      </c>
      <c r="BT69" s="297" t="str">
        <f>IF(BJ69&lt;&gt;"",VLOOKUP(BJ69,C4:K70,9,FALSE),"")</f>
        <v/>
      </c>
      <c r="BU69" s="297" t="str">
        <f t="shared" ref="BU69:BU70" si="120">BQ69</f>
        <v/>
      </c>
      <c r="BV69" s="297" t="str">
        <f>IF(BJ69&lt;&gt;"",RANK(BU69,BU68:BU70),"")</f>
        <v/>
      </c>
      <c r="BW69" s="297" t="str">
        <f>IF(BJ69&lt;&gt;"",SUMPRODUCT((BU67:BU70=BU69)*(BP67:BP70&gt;BP69)),"")</f>
        <v/>
      </c>
      <c r="BX69" s="297" t="str">
        <f>IF(BJ69&lt;&gt;"",SUMPRODUCT((BU67:BU70=BU69)*(BP67:BP70=BP69)*(BN67:BN70&gt;BN69)),"")</f>
        <v/>
      </c>
      <c r="BY69" s="297" t="str">
        <f>IF(BJ69&lt;&gt;"",SUMPRODUCT((BU67:BU70=BU69)*(BP67:BP70=BP69)*(BN67:BN70=BN69)*(BR67:BR70&gt;BR69)),"")</f>
        <v/>
      </c>
      <c r="BZ69" s="297" t="str">
        <f>IF(BJ69&lt;&gt;"",SUMPRODUCT((BU67:BU70=BU69)*(BP67:BP70=BP69)*(BN67:BN70=BN69)*(BR67:BR70=BR69)*(BS67:BS70&gt;BS69)),"")</f>
        <v/>
      </c>
      <c r="CA69" s="297" t="str">
        <f>IF(BJ69&lt;&gt;"",SUMPRODUCT((BU67:BU70=BU69)*(BP67:BP70=BP69)*(BN67:BN70=BN69)*(BR67:BR70=BR69)*(BS67:BS70=BS69)*(BT67:BT70&gt;BT69)),"")</f>
        <v/>
      </c>
      <c r="CB69" s="297" t="str">
        <f>IF(BJ69&lt;&gt;"",SUM(BV69:CA69)+2,"")</f>
        <v/>
      </c>
      <c r="CC69" s="297" t="str">
        <f>IF(BJ69&lt;&gt;"",INDEX(BJ69:BJ71,MATCH(3,CB69:CB71,0),0),"")</f>
        <v/>
      </c>
      <c r="CX69" s="297" t="str">
        <f>IF(CC69&lt;&gt;"",CC69,IF(BI69&lt;&gt;"",BI69,IF(AO69&lt;&gt;"",AO69,O69)))</f>
        <v>DR Congo</v>
      </c>
      <c r="CY69" s="297">
        <v>3</v>
      </c>
      <c r="DA69" s="300" t="str">
        <f>Matches!F74</f>
        <v>Panama</v>
      </c>
      <c r="DB69" s="300">
        <f>IF(DA2&lt;&gt;"",IF(AND(Matches!H74&lt;&gt;"",Matches!I74&lt;&gt;""),Matches!H74,0),"")</f>
        <v>0</v>
      </c>
      <c r="DC69" s="300">
        <f>IF(DA2&lt;&gt;"",IF(AND(Matches!H74&lt;&gt;"",Matches!I74&lt;&gt;""),Matches!I74,0),"")</f>
        <v>0</v>
      </c>
      <c r="DD69" s="300" t="str">
        <f>Matches!K74</f>
        <v>England</v>
      </c>
      <c r="DE69" s="300" t="str">
        <f>IF(AND(Matches!H74&lt;&gt;"",Matches!I74&lt;&gt;""),IF(DB69&gt;DC69,"W",IF(DB69=DC69,"D","L")),"")</f>
        <v/>
      </c>
      <c r="DF69" s="300" t="str">
        <f t="shared" si="118"/>
        <v/>
      </c>
      <c r="HH69" s="300"/>
      <c r="HI69" s="300"/>
      <c r="HJ69" s="300"/>
      <c r="HK69" s="300"/>
      <c r="HL69" s="300"/>
      <c r="HM69" s="300"/>
      <c r="LO69" s="300"/>
      <c r="LP69" s="300"/>
      <c r="LQ69" s="300"/>
      <c r="LR69" s="300"/>
      <c r="LS69" s="300"/>
      <c r="LT69" s="300"/>
      <c r="PV69" s="300"/>
      <c r="PW69" s="300"/>
      <c r="PX69" s="300"/>
      <c r="PY69" s="300"/>
      <c r="PZ69" s="300"/>
      <c r="QA69" s="300"/>
      <c r="UC69" s="300"/>
      <c r="UD69" s="300"/>
      <c r="UE69" s="300"/>
      <c r="UF69" s="300"/>
      <c r="UG69" s="300"/>
      <c r="UH69" s="300"/>
      <c r="YJ69" s="300"/>
      <c r="YK69" s="300"/>
      <c r="YL69" s="300"/>
      <c r="YM69" s="300"/>
      <c r="YN69" s="300"/>
      <c r="YO69" s="300"/>
      <c r="ACQ69" s="300"/>
      <c r="ACR69" s="300"/>
      <c r="ACS69" s="300"/>
      <c r="ACT69" s="300"/>
      <c r="ACU69" s="300"/>
      <c r="ACV69" s="300"/>
      <c r="AGX69" s="300"/>
      <c r="AGY69" s="300"/>
      <c r="AGZ69" s="300"/>
      <c r="AHA69" s="300"/>
      <c r="AHB69" s="300"/>
      <c r="AHC69" s="300"/>
      <c r="ALE69" s="300"/>
      <c r="ALF69" s="300"/>
      <c r="ALG69" s="300"/>
      <c r="ALH69" s="300"/>
      <c r="ALI69" s="300"/>
      <c r="ALJ69" s="300"/>
      <c r="APL69" s="300"/>
      <c r="APM69" s="300"/>
      <c r="APN69" s="300"/>
      <c r="APO69" s="300"/>
      <c r="APP69" s="300"/>
      <c r="APQ69" s="300"/>
      <c r="ATS69" s="300"/>
      <c r="ATT69" s="300"/>
      <c r="ATU69" s="300"/>
      <c r="ATV69" s="300"/>
      <c r="ATW69" s="300"/>
      <c r="ATX69" s="300"/>
      <c r="AXZ69" s="300"/>
      <c r="AYA69" s="300"/>
      <c r="AYB69" s="300"/>
      <c r="AYC69" s="300"/>
      <c r="AYD69" s="300"/>
      <c r="AYE69" s="300"/>
      <c r="BCG69" s="300"/>
      <c r="BCH69" s="300"/>
      <c r="BCI69" s="300"/>
      <c r="BCJ69" s="300"/>
      <c r="BCK69" s="300"/>
      <c r="BCL69" s="300"/>
      <c r="BGN69" s="300"/>
      <c r="BGO69" s="300"/>
      <c r="BGP69" s="300"/>
      <c r="BGQ69" s="300"/>
      <c r="BGR69" s="300"/>
      <c r="BGS69" s="300"/>
      <c r="BKU69" s="300"/>
      <c r="BKV69" s="300"/>
      <c r="BKW69" s="300"/>
      <c r="BKX69" s="300"/>
      <c r="BKY69" s="300"/>
      <c r="BKZ69" s="300"/>
      <c r="BPB69" s="300"/>
      <c r="BPC69" s="300"/>
      <c r="BPD69" s="300"/>
      <c r="BPE69" s="300"/>
      <c r="BPF69" s="300"/>
      <c r="BPG69" s="300"/>
      <c r="BTI69" s="300"/>
      <c r="BTJ69" s="300"/>
      <c r="BTK69" s="300"/>
      <c r="BTL69" s="300"/>
      <c r="BTM69" s="300"/>
      <c r="BTN69" s="300"/>
      <c r="BXP69" s="300"/>
      <c r="BXQ69" s="300"/>
      <c r="BXR69" s="300"/>
      <c r="BXS69" s="300"/>
      <c r="BXT69" s="300"/>
      <c r="BXU69" s="300"/>
      <c r="CBW69" s="300"/>
      <c r="CBX69" s="300"/>
      <c r="CBY69" s="300"/>
      <c r="CBZ69" s="300"/>
      <c r="CCA69" s="300"/>
      <c r="CCB69" s="300"/>
      <c r="CGD69" s="300"/>
      <c r="CGE69" s="300"/>
      <c r="CGF69" s="300"/>
      <c r="CGG69" s="300"/>
      <c r="CGH69" s="300"/>
      <c r="CGI69" s="300"/>
      <c r="CKK69" s="300"/>
      <c r="CKL69" s="300"/>
      <c r="CKM69" s="300"/>
      <c r="CKN69" s="300"/>
      <c r="CKO69" s="300"/>
      <c r="CKP69" s="300"/>
      <c r="COR69" s="300"/>
      <c r="COS69" s="300"/>
      <c r="COT69" s="300"/>
      <c r="COU69" s="300"/>
      <c r="COV69" s="300"/>
      <c r="COW69" s="300"/>
      <c r="CSY69" s="300"/>
      <c r="CSZ69" s="300"/>
      <c r="CTA69" s="300"/>
      <c r="CTB69" s="300"/>
      <c r="CTC69" s="300"/>
      <c r="CTD69" s="300"/>
      <c r="CXF69" s="300"/>
      <c r="CXG69" s="300"/>
      <c r="CXH69" s="300"/>
      <c r="CXI69" s="300"/>
      <c r="CXJ69" s="300"/>
      <c r="CXK69" s="300"/>
      <c r="DBM69" s="300"/>
      <c r="DBN69" s="300"/>
      <c r="DBO69" s="300"/>
      <c r="DBP69" s="300"/>
      <c r="DBQ69" s="300"/>
      <c r="DBR69" s="300"/>
      <c r="DFT69" s="300"/>
      <c r="DFU69" s="300"/>
      <c r="DFV69" s="300"/>
      <c r="DFW69" s="300"/>
      <c r="DFX69" s="300"/>
      <c r="DFY69" s="300"/>
      <c r="DKA69" s="300"/>
      <c r="DKB69" s="300"/>
      <c r="DKC69" s="300"/>
      <c r="DKD69" s="300"/>
      <c r="DKE69" s="300"/>
      <c r="DKF69" s="300"/>
      <c r="DOH69" s="300"/>
      <c r="DOI69" s="300"/>
      <c r="DOJ69" s="300"/>
      <c r="DOK69" s="300"/>
      <c r="DOL69" s="300"/>
      <c r="DOM69" s="300"/>
      <c r="DSO69" s="300"/>
      <c r="DSP69" s="300"/>
      <c r="DSQ69" s="300"/>
      <c r="DSR69" s="300"/>
      <c r="DSS69" s="300"/>
      <c r="DST69" s="300"/>
      <c r="DWV69" s="300"/>
      <c r="DWW69" s="300"/>
      <c r="DWX69" s="300"/>
      <c r="DWY69" s="300"/>
      <c r="DWZ69" s="300"/>
      <c r="DXA69" s="300"/>
      <c r="EBC69" s="300"/>
      <c r="EBD69" s="300"/>
      <c r="EBE69" s="300"/>
      <c r="EBF69" s="300"/>
      <c r="EBG69" s="300"/>
      <c r="EBH69" s="300"/>
      <c r="EFJ69" s="300"/>
      <c r="EFK69" s="300"/>
      <c r="EFL69" s="300"/>
      <c r="EFM69" s="300"/>
      <c r="EFN69" s="300"/>
      <c r="EFO69" s="300"/>
      <c r="EJQ69" s="300"/>
      <c r="EJR69" s="300"/>
      <c r="EJS69" s="300"/>
      <c r="EJT69" s="300"/>
      <c r="EJU69" s="300"/>
      <c r="EJV69" s="300"/>
      <c r="ENX69" s="300"/>
      <c r="ENY69" s="300"/>
      <c r="ENZ69" s="300"/>
      <c r="EOA69" s="300"/>
      <c r="EOB69" s="300"/>
      <c r="EOC69" s="300"/>
      <c r="ESE69" s="300"/>
      <c r="ESF69" s="300"/>
      <c r="ESG69" s="300"/>
      <c r="ESH69" s="300"/>
      <c r="ESI69" s="300"/>
      <c r="ESJ69" s="300"/>
      <c r="EWL69" s="300"/>
      <c r="EWM69" s="300"/>
      <c r="EWN69" s="300"/>
      <c r="EWO69" s="300"/>
      <c r="EWP69" s="300"/>
      <c r="EWQ69" s="300"/>
      <c r="FAS69" s="300"/>
      <c r="FAT69" s="300"/>
      <c r="FAU69" s="300"/>
      <c r="FAV69" s="300"/>
      <c r="FAW69" s="300"/>
      <c r="FAX69" s="300"/>
      <c r="FEZ69" s="300"/>
      <c r="FFA69" s="300"/>
      <c r="FFB69" s="300"/>
      <c r="FFC69" s="300"/>
      <c r="FFD69" s="300"/>
      <c r="FFE69" s="300"/>
      <c r="FJG69" s="300"/>
      <c r="FJH69" s="300"/>
      <c r="FJI69" s="300"/>
      <c r="FJJ69" s="300"/>
      <c r="FJK69" s="300"/>
      <c r="FJL69" s="300"/>
      <c r="FNN69" s="300"/>
      <c r="FNO69" s="300"/>
      <c r="FNP69" s="300"/>
      <c r="FNQ69" s="300"/>
      <c r="FNR69" s="300"/>
      <c r="FNS69" s="300"/>
      <c r="FRU69" s="300"/>
      <c r="FRV69" s="300"/>
      <c r="FRW69" s="300"/>
      <c r="FRX69" s="300"/>
      <c r="FRY69" s="300"/>
      <c r="FRZ69" s="300"/>
      <c r="FWB69" s="300"/>
      <c r="FWC69" s="300"/>
      <c r="FWD69" s="300"/>
      <c r="FWE69" s="300"/>
      <c r="FWF69" s="300"/>
      <c r="FWG69" s="300"/>
      <c r="GAI69" s="300"/>
      <c r="GAJ69" s="300"/>
      <c r="GAK69" s="300"/>
      <c r="GAL69" s="300"/>
      <c r="GAM69" s="300"/>
      <c r="GAN69" s="300"/>
      <c r="GEP69" s="300"/>
      <c r="GEQ69" s="300"/>
      <c r="GER69" s="300"/>
      <c r="GES69" s="300"/>
      <c r="GET69" s="300"/>
      <c r="GEU69" s="300"/>
      <c r="GIW69" s="300"/>
      <c r="GIX69" s="300"/>
      <c r="GIY69" s="300"/>
      <c r="GIZ69" s="300"/>
      <c r="GJA69" s="300"/>
      <c r="GJB69" s="300"/>
      <c r="GND69" s="300"/>
      <c r="GNE69" s="300"/>
      <c r="GNF69" s="300"/>
      <c r="GNG69" s="300"/>
      <c r="GNH69" s="300"/>
      <c r="GNI69" s="300"/>
      <c r="GRK69" s="300"/>
      <c r="GRL69" s="300"/>
      <c r="GRM69" s="300"/>
      <c r="GRN69" s="300"/>
      <c r="GRO69" s="300"/>
      <c r="GRP69" s="300"/>
      <c r="GVR69" s="300"/>
      <c r="GVS69" s="300"/>
      <c r="GVT69" s="300"/>
      <c r="GVU69" s="300"/>
      <c r="GVV69" s="300"/>
      <c r="GVW69" s="300"/>
      <c r="GZY69" s="300"/>
      <c r="GZZ69" s="300"/>
      <c r="HAA69" s="300"/>
      <c r="HAB69" s="300"/>
      <c r="HAC69" s="300"/>
      <c r="HAD69" s="300"/>
      <c r="HEF69" s="300"/>
      <c r="HEG69" s="300"/>
      <c r="HEH69" s="300"/>
      <c r="HEI69" s="300"/>
      <c r="HEJ69" s="300"/>
      <c r="HEK69" s="300"/>
      <c r="HIM69" s="300"/>
      <c r="HIN69" s="300"/>
      <c r="HIO69" s="300"/>
      <c r="HIP69" s="300"/>
      <c r="HIQ69" s="300"/>
      <c r="HIR69" s="300"/>
      <c r="HMT69" s="300"/>
      <c r="HMU69" s="300"/>
      <c r="HMV69" s="300"/>
      <c r="HMW69" s="300"/>
      <c r="HMX69" s="300"/>
      <c r="HMY69" s="300"/>
      <c r="HRA69" s="300"/>
      <c r="HRB69" s="300"/>
      <c r="HRC69" s="300"/>
      <c r="HRD69" s="300"/>
      <c r="HRE69" s="300"/>
      <c r="HRF69" s="300"/>
      <c r="HVH69" s="300"/>
      <c r="HVI69" s="300"/>
      <c r="HVJ69" s="300"/>
      <c r="HVK69" s="300"/>
      <c r="HVL69" s="300"/>
      <c r="HVM69" s="300"/>
      <c r="HZO69" s="300"/>
      <c r="HZP69" s="300"/>
      <c r="HZQ69" s="300"/>
      <c r="HZR69" s="300"/>
      <c r="HZS69" s="300"/>
      <c r="HZT69" s="300"/>
      <c r="IDV69" s="300"/>
      <c r="IDW69" s="300"/>
      <c r="IDX69" s="300"/>
      <c r="IDY69" s="300"/>
      <c r="IDZ69" s="300"/>
      <c r="IEA69" s="300"/>
      <c r="IIC69" s="300"/>
      <c r="IID69" s="300"/>
      <c r="IIE69" s="300"/>
      <c r="IIF69" s="300"/>
      <c r="IIG69" s="300"/>
      <c r="IIH69" s="300"/>
      <c r="IMJ69" s="300"/>
      <c r="IMK69" s="300"/>
      <c r="IML69" s="300"/>
      <c r="IMM69" s="300"/>
      <c r="IMN69" s="300"/>
      <c r="IMO69" s="300"/>
      <c r="IQQ69" s="300"/>
      <c r="IQR69" s="300"/>
      <c r="IQS69" s="300"/>
      <c r="IQT69" s="300"/>
      <c r="IQU69" s="300"/>
      <c r="IQV69" s="300"/>
      <c r="IUX69" s="300"/>
      <c r="IUY69" s="300"/>
      <c r="IUZ69" s="300"/>
      <c r="IVA69" s="300"/>
      <c r="IVB69" s="300"/>
      <c r="IVC69" s="300"/>
      <c r="IZE69" s="300"/>
      <c r="IZF69" s="300"/>
      <c r="IZG69" s="300"/>
      <c r="IZH69" s="300"/>
      <c r="IZI69" s="300"/>
      <c r="IZJ69" s="300"/>
      <c r="JDL69" s="300"/>
      <c r="JDM69" s="300"/>
      <c r="JDN69" s="300"/>
      <c r="JDO69" s="300"/>
      <c r="JDP69" s="300"/>
      <c r="JDQ69" s="300"/>
      <c r="JHS69" s="300"/>
      <c r="JHT69" s="300"/>
      <c r="JHU69" s="300"/>
      <c r="JHV69" s="300"/>
      <c r="JHW69" s="300"/>
      <c r="JHX69" s="300"/>
      <c r="JLZ69" s="300"/>
      <c r="JMA69" s="300"/>
      <c r="JMB69" s="300"/>
      <c r="JMC69" s="300"/>
      <c r="JMD69" s="300"/>
      <c r="JME69" s="300"/>
      <c r="JQG69" s="300"/>
      <c r="JQH69" s="300"/>
      <c r="JQI69" s="300"/>
      <c r="JQJ69" s="300"/>
      <c r="JQK69" s="300"/>
      <c r="JQL69" s="300"/>
      <c r="JUN69" s="300"/>
      <c r="JUO69" s="300"/>
      <c r="JUP69" s="300"/>
      <c r="JUQ69" s="300"/>
      <c r="JUR69" s="300"/>
      <c r="JUS69" s="300"/>
      <c r="JYU69" s="300"/>
      <c r="JYV69" s="300"/>
      <c r="JYW69" s="300"/>
      <c r="JYX69" s="300"/>
      <c r="JYY69" s="300"/>
      <c r="JYZ69" s="300"/>
      <c r="KDB69" s="300"/>
      <c r="KDC69" s="300"/>
      <c r="KDD69" s="300"/>
      <c r="KDE69" s="300"/>
      <c r="KDF69" s="300"/>
      <c r="KDG69" s="300"/>
      <c r="KHI69" s="300"/>
      <c r="KHJ69" s="300"/>
      <c r="KHK69" s="300"/>
      <c r="KHL69" s="300"/>
      <c r="KHM69" s="300"/>
      <c r="KHN69" s="300"/>
      <c r="KLP69" s="300"/>
      <c r="KLQ69" s="300"/>
      <c r="KLR69" s="300"/>
      <c r="KLS69" s="300"/>
      <c r="KLT69" s="300"/>
      <c r="KLU69" s="300"/>
      <c r="KPW69" s="300"/>
      <c r="KPX69" s="300"/>
      <c r="KPY69" s="300"/>
      <c r="KPZ69" s="300"/>
      <c r="KQA69" s="300"/>
      <c r="KQB69" s="300"/>
      <c r="KUD69" s="300"/>
      <c r="KUE69" s="300"/>
      <c r="KUF69" s="300"/>
      <c r="KUG69" s="300"/>
      <c r="KUH69" s="300"/>
      <c r="KUI69" s="300"/>
      <c r="KYK69" s="300"/>
      <c r="KYL69" s="300"/>
      <c r="KYM69" s="300"/>
      <c r="KYN69" s="300"/>
      <c r="KYO69" s="300"/>
      <c r="KYP69" s="300"/>
      <c r="LCR69" s="300"/>
      <c r="LCS69" s="300"/>
      <c r="LCT69" s="300"/>
      <c r="LCU69" s="300"/>
      <c r="LCV69" s="300"/>
      <c r="LCW69" s="300"/>
      <c r="LGY69" s="300"/>
      <c r="LGZ69" s="300"/>
      <c r="LHA69" s="300"/>
      <c r="LHB69" s="300"/>
      <c r="LHC69" s="300"/>
      <c r="LHD69" s="300"/>
      <c r="LLF69" s="300"/>
      <c r="LLG69" s="300"/>
      <c r="LLH69" s="300"/>
      <c r="LLI69" s="300"/>
      <c r="LLJ69" s="300"/>
      <c r="LLK69" s="300"/>
      <c r="LPM69" s="300"/>
      <c r="LPN69" s="300"/>
      <c r="LPO69" s="300"/>
      <c r="LPP69" s="300"/>
      <c r="LPQ69" s="300"/>
      <c r="LPR69" s="300"/>
      <c r="LTT69" s="300"/>
      <c r="LTU69" s="300"/>
      <c r="LTV69" s="300"/>
      <c r="LTW69" s="300"/>
      <c r="LTX69" s="300"/>
      <c r="LTY69" s="300"/>
      <c r="LYA69" s="300"/>
      <c r="LYB69" s="300"/>
      <c r="LYC69" s="300"/>
      <c r="LYD69" s="300"/>
      <c r="LYE69" s="300"/>
      <c r="LYF69" s="300"/>
      <c r="MCH69" s="300"/>
      <c r="MCI69" s="300"/>
      <c r="MCJ69" s="300"/>
      <c r="MCK69" s="300"/>
      <c r="MCL69" s="300"/>
      <c r="MCM69" s="300"/>
      <c r="MGO69" s="300"/>
      <c r="MGP69" s="300"/>
      <c r="MGQ69" s="300"/>
      <c r="MGR69" s="300"/>
      <c r="MGS69" s="300"/>
      <c r="MGT69" s="300"/>
      <c r="MKV69" s="300"/>
      <c r="MKW69" s="300"/>
      <c r="MKX69" s="300"/>
      <c r="MKY69" s="300"/>
      <c r="MKZ69" s="300"/>
      <c r="MLA69" s="300"/>
      <c r="MPC69" s="300"/>
      <c r="MPD69" s="300"/>
      <c r="MPE69" s="300"/>
      <c r="MPF69" s="300"/>
      <c r="MPG69" s="300"/>
      <c r="MPH69" s="300"/>
      <c r="MTJ69" s="300"/>
      <c r="MTK69" s="300"/>
      <c r="MTL69" s="300"/>
      <c r="MTM69" s="300"/>
      <c r="MTN69" s="300"/>
      <c r="MTO69" s="300"/>
      <c r="MXQ69" s="300"/>
      <c r="MXR69" s="300"/>
      <c r="MXS69" s="300"/>
      <c r="MXT69" s="300"/>
      <c r="MXU69" s="300"/>
      <c r="MXV69" s="300"/>
      <c r="NBX69" s="300"/>
      <c r="NBY69" s="300"/>
      <c r="NBZ69" s="300"/>
      <c r="NCA69" s="300"/>
      <c r="NCB69" s="300"/>
      <c r="NCC69" s="300"/>
      <c r="NGE69" s="300"/>
      <c r="NGF69" s="300"/>
      <c r="NGG69" s="300"/>
      <c r="NGH69" s="300"/>
      <c r="NGI69" s="300"/>
      <c r="NGJ69" s="300"/>
      <c r="NKL69" s="300"/>
      <c r="NKM69" s="300"/>
      <c r="NKN69" s="300"/>
      <c r="NKO69" s="300"/>
      <c r="NKP69" s="300"/>
      <c r="NKQ69" s="300"/>
      <c r="NOS69" s="300"/>
      <c r="NOT69" s="300"/>
      <c r="NOU69" s="300"/>
      <c r="NOV69" s="300"/>
      <c r="NOW69" s="300"/>
      <c r="NOX69" s="300"/>
      <c r="NSZ69" s="300"/>
      <c r="NTA69" s="300"/>
      <c r="NTB69" s="300"/>
      <c r="NTC69" s="300"/>
      <c r="NTD69" s="300"/>
      <c r="NTE69" s="300"/>
      <c r="NXG69" s="300"/>
      <c r="NXH69" s="300"/>
      <c r="NXI69" s="300"/>
      <c r="NXJ69" s="300"/>
      <c r="NXK69" s="300"/>
      <c r="NXL69" s="300"/>
      <c r="OBN69" s="300"/>
      <c r="OBO69" s="300"/>
      <c r="OBP69" s="300"/>
      <c r="OBQ69" s="300"/>
      <c r="OBR69" s="300"/>
      <c r="OBS69" s="300"/>
      <c r="OFU69" s="300"/>
      <c r="OFV69" s="300"/>
      <c r="OFW69" s="300"/>
      <c r="OFX69" s="300"/>
      <c r="OFY69" s="300"/>
      <c r="OFZ69" s="300"/>
      <c r="OKB69" s="300"/>
      <c r="OKC69" s="300"/>
      <c r="OKD69" s="300"/>
      <c r="OKE69" s="300"/>
      <c r="OKF69" s="300"/>
      <c r="OKG69" s="300"/>
      <c r="OOI69" s="300"/>
      <c r="OOJ69" s="300"/>
      <c r="OOK69" s="300"/>
      <c r="OOL69" s="300"/>
      <c r="OOM69" s="300"/>
      <c r="OON69" s="300"/>
      <c r="OSP69" s="300"/>
      <c r="OSQ69" s="300"/>
      <c r="OSR69" s="300"/>
      <c r="OSS69" s="300"/>
      <c r="OST69" s="300"/>
      <c r="OSU69" s="300"/>
      <c r="OWW69" s="300"/>
      <c r="OWX69" s="300"/>
      <c r="OWY69" s="300"/>
      <c r="OWZ69" s="300"/>
      <c r="OXA69" s="300"/>
      <c r="OXB69" s="300"/>
      <c r="PBD69" s="300"/>
      <c r="PBE69" s="300"/>
      <c r="PBF69" s="300"/>
      <c r="PBG69" s="300"/>
      <c r="PBH69" s="300"/>
      <c r="PBI69" s="300"/>
      <c r="PFK69" s="300"/>
      <c r="PFL69" s="300"/>
      <c r="PFM69" s="300"/>
      <c r="PFN69" s="300"/>
      <c r="PFO69" s="300"/>
      <c r="PFP69" s="300"/>
      <c r="PJR69" s="300"/>
      <c r="PJS69" s="300"/>
      <c r="PJT69" s="300"/>
      <c r="PJU69" s="300"/>
      <c r="PJV69" s="300"/>
      <c r="PJW69" s="300"/>
      <c r="PNY69" s="300"/>
      <c r="PNZ69" s="300"/>
      <c r="POA69" s="300"/>
      <c r="POB69" s="300"/>
      <c r="POC69" s="300"/>
      <c r="POD69" s="300"/>
      <c r="PSF69" s="300"/>
      <c r="PSG69" s="300"/>
      <c r="PSH69" s="300"/>
      <c r="PSI69" s="300"/>
      <c r="PSJ69" s="300"/>
      <c r="PSK69" s="300"/>
    </row>
    <row r="70" spans="1:998 1104:1997 2103:2996 3102:3995 4101:5105 5211:6104 6210:7103 7209:8102 8208:9212 9318:10211 10317:11210 11316:11321" x14ac:dyDescent="0.25">
      <c r="A70" s="302">
        <f>Setup!E49+100</f>
        <v>114</v>
      </c>
      <c r="B70" s="297">
        <f>VLOOKUP(C70,CX67:CY70,2,FALSE)</f>
        <v>2</v>
      </c>
      <c r="C70" s="298" t="str">
        <f>Setup!D49</f>
        <v>Colombia</v>
      </c>
      <c r="D70" s="297">
        <f>SUMPRODUCT((DA3:DA105=C70)*(DE3:DE105="W"))+SUMPRODUCT((DD3:DD105=C70)*(DF3:DF105="W"))</f>
        <v>0</v>
      </c>
      <c r="E70" s="297">
        <f>SUMPRODUCT((DA3:DA105=C70)*(DE3:DE105="D"))+SUMPRODUCT((DD3:DD105=C70)*(DF3:DF105="D"))</f>
        <v>0</v>
      </c>
      <c r="F70" s="297">
        <f>SUMPRODUCT((DA3:DA105=C70)*(DE3:DE105="L"))+SUMPRODUCT((DD3:DD105=C70)*(DF3:DF105="L"))</f>
        <v>0</v>
      </c>
      <c r="G70" s="297">
        <f>SUMIF(DA3:DA123,C70,DB3:DB123)+SUMIF(DD3:DD123,C70,DC3:DC123)</f>
        <v>0</v>
      </c>
      <c r="H70" s="297">
        <f>SUMIF(DD3:DD123,C70,DB3:DB123)+SUMIF(DA3:DA123,C70,DC3:DC123)</f>
        <v>0</v>
      </c>
      <c r="I70" s="297">
        <f t="shared" si="111"/>
        <v>1000</v>
      </c>
      <c r="J70" s="297">
        <f t="shared" si="112"/>
        <v>0</v>
      </c>
      <c r="K70" s="297">
        <f>IF(Setup!F49&lt;&gt;"",Setup!F49,-A70)</f>
        <v>-114</v>
      </c>
      <c r="L70" s="297">
        <f>IF(COUNTIF(J67:J70,4)&lt;&gt;4,RANK(J70,J67:J70),J149)</f>
        <v>1</v>
      </c>
      <c r="N70" s="297">
        <f>SUMPRODUCT((L67:L70=L70)*(K67:K70&lt;K70))+L70</f>
        <v>3</v>
      </c>
      <c r="O70" s="298" t="str">
        <f>INDEX(C67:C70,MATCH(4,N67:N70,0),0)</f>
        <v>Portugal</v>
      </c>
      <c r="P70" s="297">
        <f>INDEX(L67:L70,MATCH(O70,C67:C70,0),0)</f>
        <v>1</v>
      </c>
      <c r="Q70" s="297" t="str">
        <f>IF(AND(Q69&lt;&gt;"",P70=1),O70,"")</f>
        <v>Portugal</v>
      </c>
      <c r="R70" s="297" t="str">
        <f>IF(AND(R69&lt;&gt;"",P71=2),O71,"")</f>
        <v/>
      </c>
      <c r="V70" s="297" t="str">
        <f t="shared" si="115"/>
        <v>Portugal</v>
      </c>
      <c r="W70" s="297">
        <f>SUMPRODUCT((DA3:DA105=V70)*(DD3:DD105=V71)*(DE3:DE105="W"))+SUMPRODUCT((DA3:DA105=V70)*(DD3:DD105=V67)*(DE3:DE105="W"))+SUMPRODUCT((DA3:DA105=V70)*(DD3:DD105=V68)*(DE3:DE105="W"))+SUMPRODUCT((DA3:DA105=V70)*(DD3:DD105=V69)*(DE3:DE105="W"))+SUMPRODUCT((DA3:DA105=V71)*(DD3:DD105=V70)*(DF3:DF105="W"))+SUMPRODUCT((DA3:DA105=V67)*(DD3:DD105=V70)*(DF3:DF105="W"))+SUMPRODUCT((DA3:DA105=V68)*(DD3:DD105=V70)*(DF3:DF105="W"))+SUMPRODUCT((DA3:DA105=V69)*(DD3:DD105=V70)*(DF3:DF105="W"))</f>
        <v>0</v>
      </c>
      <c r="X70" s="297">
        <f>SUMPRODUCT((DA3:DA105=V70)*(DD3:DD105=V71)*(DE3:DE105="D"))+SUMPRODUCT((DA3:DA105=V70)*(DD3:DD105=V67)*(DE3:DE105="D"))+SUMPRODUCT((DA3:DA105=V70)*(DD3:DD105=V68)*(DE3:DE105="D"))+SUMPRODUCT((DA3:DA105=V70)*(DD3:DD105=V69)*(DE3:DE105="D"))+SUMPRODUCT((DA3:DA105=V71)*(DD3:DD105=V70)*(DE3:DE105="D"))+SUMPRODUCT((DA3:DA105=V67)*(DD3:DD105=V70)*(DE3:DE105="D"))+SUMPRODUCT((DA3:DA105=V68)*(DD3:DD105=V70)*(DE3:DE105="D"))+SUMPRODUCT((DA3:DA105=V69)*(DD3:DD105=V70)*(DE3:DE105="D"))</f>
        <v>0</v>
      </c>
      <c r="Y70" s="297">
        <f>SUMPRODUCT((DA3:DA105=V70)*(DD3:DD105=V71)*(DE3:DE105="L"))+SUMPRODUCT((DA3:DA105=V70)*(DD3:DD105=V67)*(DE3:DE105="L"))+SUMPRODUCT((DA3:DA105=V70)*(DD3:DD105=V68)*(DE3:DE105="L"))+SUMPRODUCT((DA3:DA105=V70)*(DD3:DD105=V69)*(DE3:DE105="L"))+SUMPRODUCT((DA3:DA105=V71)*(DD3:DD105=V70)*(DF3:DF105="L"))+SUMPRODUCT((DA3:DA105=V67)*(DD3:DD105=V70)*(DF3:DF105="L"))+SUMPRODUCT((DA3:DA105=V68)*(DD3:DD105=V70)*(DF3:DF105="L"))+SUMPRODUCT((DA3:DA105=V69)*(DD3:DD105=V70)*(DF3:DF105="L"))</f>
        <v>0</v>
      </c>
      <c r="Z70" s="297">
        <f>SUMPRODUCT((DA3:DA105=V70)*(DD3:DD105=V71)*DB3:DB105)+SUMPRODUCT((DA3:DA105=V70)*(DD3:DD105=V67)*DB3:DB105)+SUMPRODUCT((DA3:DA105=V70)*(DD3:DD105=V68)*DB3:DB105)+SUMPRODUCT((DA3:DA105=V70)*(DD3:DD105=V69)*DB3:DB105)+SUMPRODUCT((DA3:DA105=V71)*(DD3:DD105=V70)*DC3:DC105)+SUMPRODUCT((DA3:DA105=V67)*(DD3:DD105=V70)*DC3:DC105)+SUMPRODUCT((DA3:DA105=V68)*(DD3:DD105=V70)*DC3:DC105)+SUMPRODUCT((DA3:DA105=V69)*(DD3:DD105=V70)*DC3:DC105)</f>
        <v>0</v>
      </c>
      <c r="AA70" s="297">
        <f>SUMPRODUCT((DA3:DA105=V70)*(DD3:DD105=V71)*DC3:DC105)+SUMPRODUCT((DA3:DA105=V70)*(DD3:DD105=V67)*DC3:DC105)+SUMPRODUCT((DA3:DA105=V70)*(DD3:DD105=V68)*DC3:DC105)+SUMPRODUCT((DA3:DA105=V70)*(DD3:DD105=V69)*DC3:DC105)+SUMPRODUCT((DA3:DA105=V71)*(DD3:DD105=V70)*DB3:DB105)+SUMPRODUCT((DA3:DA105=V67)*(DD3:DD105=V70)*DB3:DB105)+SUMPRODUCT((DA3:DA105=V68)*(DD3:DD105=V70)*DB3:DB105)+SUMPRODUCT((DA3:DA105=V69)*(DD3:DD105=V70)*DB3:DB105)</f>
        <v>0</v>
      </c>
      <c r="AB70" s="297">
        <f>Z70-AA70+1000</f>
        <v>1000</v>
      </c>
      <c r="AC70" s="297">
        <f t="shared" si="113"/>
        <v>0</v>
      </c>
      <c r="AD70" s="297">
        <f>IF(V70&lt;&gt;"",VLOOKUP(V70,C4:I70,7,FALSE),"")</f>
        <v>1000</v>
      </c>
      <c r="AE70" s="297">
        <f>IF(V70&lt;&gt;"",VLOOKUP(V70,C4:I70,5,FALSE),"")</f>
        <v>0</v>
      </c>
      <c r="AF70" s="297">
        <f>IF(V70&lt;&gt;"",VLOOKUP(V70,C4:K70,9,FALSE),"")</f>
        <v>-106</v>
      </c>
      <c r="AG70" s="297">
        <f t="shared" si="114"/>
        <v>0</v>
      </c>
      <c r="AH70" s="297">
        <f>IF(V70&lt;&gt;"",RANK(AG70,AG67:AG70),"")</f>
        <v>1</v>
      </c>
      <c r="AI70" s="297">
        <f>IF(V70&lt;&gt;"",SUMPRODUCT((AG67:AG70=AG70)*(AB67:AB70&gt;AB70)),"")</f>
        <v>0</v>
      </c>
      <c r="AJ70" s="297">
        <f>IF(V70&lt;&gt;"",SUMPRODUCT((AG67:AG70=AG70)*(AB67:AB70=AB70)*(Z67:Z70&gt;Z70)),"")</f>
        <v>0</v>
      </c>
      <c r="AK70" s="297">
        <f>IF(V70&lt;&gt;"",SUMPRODUCT((AG67:AG70=AG70)*(AB67:AB70=AB70)*(Z67:Z70=Z70)*(AD67:AD70&gt;AD70)),"")</f>
        <v>0</v>
      </c>
      <c r="AL70" s="297">
        <f>IF(V70&lt;&gt;"",SUMPRODUCT((AG67:AG70=AG70)*(AB67:AB70=AB70)*(Z67:Z70=Z70)*(AD67:AD70=AD70)*(AE67:AE70&gt;AE70)),"")</f>
        <v>0</v>
      </c>
      <c r="AM70" s="297">
        <f>IF(V70&lt;&gt;"",SUMPRODUCT((AG67:AG70=AG70)*(AB67:AB70=AB70)*(Z67:Z70=Z70)*(AD67:AD70=AD70)*(AE67:AE70=AE70)*(AF67:AF70&gt;AF70)),"")</f>
        <v>0</v>
      </c>
      <c r="AN70" s="297">
        <f>IF(V70&lt;&gt;"",IF(SUM(X67:X70)=12,SUM(AH70:AM70),IF(AN149&lt;&gt;"",IF(U145=3,AN149,AN149+U145),SUM(AH70:AM70))),"")</f>
        <v>1</v>
      </c>
      <c r="AO70" s="297" t="str">
        <f>IF(V70&lt;&gt;"",INDEX(V67:V70,MATCH(4,AN67:AN70,0),0),"")</f>
        <v>Uzbekistan</v>
      </c>
      <c r="AP70" s="297" t="str">
        <f>IF(R69&lt;&gt;"",R69,"")</f>
        <v/>
      </c>
      <c r="AQ70" s="297" t="str">
        <f>IF(AP70&lt;&gt;"",SUMPRODUCT((DA3:DA105=AP70)*(DD3:DD105=AP71)*(DE3:DE105="W"))+SUMPRODUCT((DA3:DA105=AP70)*(DD3:DD105=AP68)*(DE3:DE105="W"))+SUMPRODUCT((DA3:DA105=AP70)*(DD3:DD105=AP69)*(DE3:DE105="W"))+SUMPRODUCT((DA3:DA105=AP71)*(DD3:DD105=AP70)*(DF3:DF105="W"))+SUMPRODUCT((DA3:DA105=AP68)*(DD3:DD105=AP70)*(DF3:DF105="W"))+SUMPRODUCT((DA3:DA105=AP69)*(DD3:DD105=AP70)*(DF3:DF105="W")),"")</f>
        <v/>
      </c>
      <c r="AR70" s="297" t="str">
        <f>IF(AP70&lt;&gt;"",SUMPRODUCT((DA3:DA105=AP70)*(DD3:DD105=AP71)*(DE3:DE105="D"))+SUMPRODUCT((DA3:DA105=AP70)*(DD3:DD105=AP68)*(DE3:DE105="D"))+SUMPRODUCT((DA3:DA105=AP70)*(DD3:DD105=AP69)*(DE3:DE105="D"))+SUMPRODUCT((DA3:DA105=AP71)*(DD3:DD105=AP70)*(DE3:DE105="D"))+SUMPRODUCT((DA3:DA105=AP68)*(DD3:DD105=AP70)*(DE3:DE105="D"))+SUMPRODUCT((DA3:DA105=AP69)*(DD3:DD105=AP70)*(DE3:DE105="D")),"")</f>
        <v/>
      </c>
      <c r="AS70" s="297" t="str">
        <f>IF(AP70&lt;&gt;"",SUMPRODUCT((DA3:DA105=AP70)*(DD3:DD105=AP71)*(DE3:DE105="L"))+SUMPRODUCT((DA3:DA105=AP70)*(DD3:DD105=AP68)*(DE3:DE105="L"))+SUMPRODUCT((DA3:DA105=AP70)*(DD3:DD105=AP69)*(DE3:DE105="L"))+SUMPRODUCT((DA3:DA105=AP71)*(DD3:DD105=AP70)*(DF3:DF105="L"))+SUMPRODUCT((DA3:DA105=AP68)*(DD3:DD105=AP70)*(DF3:DF105="L"))+SUMPRODUCT((DA3:DA105=AP69)*(DD3:DD105=AP70)*(DF3:DF105="L")),"")</f>
        <v/>
      </c>
      <c r="AT70" s="297">
        <f>SUMPRODUCT((DA3:DA105=AP70)*(DD3:DD105=AP71)*DB3:DB105)+SUMPRODUCT((DA3:DA105=AP70)*(DD3:DD105=AP67)*DB3:DB105)+SUMPRODUCT((DA3:DA105=AP70)*(DD3:DD105=AP68)*DB3:DB105)+SUMPRODUCT((DA3:DA105=AP70)*(DD3:DD105=AP69)*DB3:DB105)+SUMPRODUCT((DA3:DA105=AP71)*(DD3:DD105=AP70)*DC3:DC105)+SUMPRODUCT((DA3:DA105=AP67)*(DD3:DD105=AP70)*DC3:DC105)+SUMPRODUCT((DA3:DA105=AP68)*(DD3:DD105=AP70)*DC3:DC105)+SUMPRODUCT((DA3:DA105=AP69)*(DD3:DD105=AP70)*DC3:DC105)</f>
        <v>0</v>
      </c>
      <c r="AU70" s="297">
        <f>SUMPRODUCT((DA3:DA105=AP70)*(DD3:DD105=AP71)*DC3:DC105)+SUMPRODUCT((DA3:DA105=AP70)*(DD3:DD105=AP67)*DC3:DC105)+SUMPRODUCT((DA3:DA105=AP70)*(DD3:DD105=AP68)*DC3:DC105)+SUMPRODUCT((DA3:DA105=AP70)*(DD3:DD105=AP69)*DC3:DC105)+SUMPRODUCT((DA3:DA105=AP71)*(DD3:DD105=AP70)*DB3:DB105)+SUMPRODUCT((DA3:DA105=AP67)*(DD3:DD105=AP70)*DB3:DB105)+SUMPRODUCT((DA3:DA105=AP68)*(DD3:DD105=AP70)*DB3:DB105)+SUMPRODUCT((DA3:DA105=AP69)*(DD3:DD105=AP70)*DB3:DB105)</f>
        <v>0</v>
      </c>
      <c r="AV70" s="297">
        <f>AT70-AU70+1000</f>
        <v>1000</v>
      </c>
      <c r="AW70" s="297" t="str">
        <f t="shared" si="116"/>
        <v/>
      </c>
      <c r="AX70" s="297" t="str">
        <f>IF(AP70&lt;&gt;"",VLOOKUP(AP70,C4:I70,7,FALSE),"")</f>
        <v/>
      </c>
      <c r="AY70" s="297" t="str">
        <f>IF(AP70&lt;&gt;"",VLOOKUP(AP70,C4:I70,5,FALSE),"")</f>
        <v/>
      </c>
      <c r="AZ70" s="297" t="str">
        <f>IF(AP70&lt;&gt;"",VLOOKUP(AP70,C4:K70,9,FALSE),"")</f>
        <v/>
      </c>
      <c r="BA70" s="297" t="str">
        <f t="shared" si="117"/>
        <v/>
      </c>
      <c r="BB70" s="297" t="str">
        <f>IF(AP70&lt;&gt;"",RANK(BA70,BA67:BA70),"")</f>
        <v/>
      </c>
      <c r="BC70" s="297" t="str">
        <f>IF(AP70&lt;&gt;"",SUMPRODUCT((BA67:BA70=BA70)*(AV67:AV70&gt;AV70)),"")</f>
        <v/>
      </c>
      <c r="BD70" s="297" t="str">
        <f>IF(AP70&lt;&gt;"",SUMPRODUCT((BA67:BA70=BA70)*(AV67:AV70=AV70)*(AT67:AT70&gt;AT70)),"")</f>
        <v/>
      </c>
      <c r="BE70" s="297" t="str">
        <f>IF(AP70&lt;&gt;"",SUMPRODUCT((BA67:BA70=BA70)*(AV67:AV70=AV70)*(AT67:AT70=AT70)*(AX67:AX70&gt;AX70)),"")</f>
        <v/>
      </c>
      <c r="BF70" s="297" t="str">
        <f>IF(AP70&lt;&gt;"",SUMPRODUCT((BA67:BA70=BA70)*(AV67:AV70=AV70)*(AT67:AT70=AT70)*(AX67:AX70=AX70)*(AY67:AY70&gt;AY70)),"")</f>
        <v/>
      </c>
      <c r="BG70" s="297" t="str">
        <f>IF(AP70&lt;&gt;"",SUMPRODUCT((BA67:BA70=BA70)*(AV67:AV70=AV70)*(AT67:AT70=AT70)*(AX67:AX70=AX70)*(AY67:AY70=AY70)*(AZ67:AZ70&gt;AZ70)),"")</f>
        <v/>
      </c>
      <c r="BH70" s="297" t="str">
        <f>IF(AP70&lt;&gt;"",IF(BH149&lt;&gt;"",IF(AO145=3,BH149,BH149+AO145),SUM(BB70:BG70)+1),"")</f>
        <v/>
      </c>
      <c r="BI70" s="297" t="str">
        <f>IF(AP70&lt;&gt;"",INDEX(AP68:AP71,MATCH(4,BH68:BH71,0),0),"")</f>
        <v/>
      </c>
      <c r="BJ70" s="297" t="str">
        <f>IF(S68&lt;&gt;"",S68,"")</f>
        <v/>
      </c>
      <c r="BK70" s="297">
        <f>SUMPRODUCT((DA3:DA105=BJ70)*(DD3:DD105=BJ71)*(DE3:DE105="W"))+SUMPRODUCT((DA3:DA105=BJ70)*(DD3:DD105=BJ111)*(DE3:DE105="W"))+SUMPRODUCT((DA3:DA105=BJ70)*(DD3:DD105=BJ69)*(DE3:DE105="W"))+SUMPRODUCT((DA3:DA105=BJ71)*(DD3:DD105=BJ70)*(DF3:DF105="W"))+SUMPRODUCT((DA3:DA105=BJ111)*(DD3:DD105=BJ70)*(DF3:DF105="W"))+SUMPRODUCT((DA3:DA105=BJ69)*(DD3:DD105=BJ70)*(DF3:DF105="W"))</f>
        <v>0</v>
      </c>
      <c r="BL70" s="297">
        <f>SUMPRODUCT((DA3:DA105=BJ70)*(DD3:DD105=BJ71)*(DE3:DE105="D"))+SUMPRODUCT((DA3:DA105=BJ70)*(DD3:DD105=BJ111)*(DE3:DE105="D"))+SUMPRODUCT((DA3:DA105=BJ70)*(DD3:DD105=BJ69)*(DE3:DE105="D"))+SUMPRODUCT((DA3:DA105=BJ71)*(DD3:DD105=BJ70)*(DE3:DE105="D"))+SUMPRODUCT((DA3:DA105=BJ111)*(DD3:DD105=BJ70)*(DE3:DE105="D"))+SUMPRODUCT((DA3:DA105=BJ69)*(DD3:DD105=BJ70)*(DE3:DE105="D"))</f>
        <v>0</v>
      </c>
      <c r="BM70" s="297">
        <f>SUMPRODUCT((DA3:DA105=BJ70)*(DD3:DD105=BJ71)*(DE3:DE105="L"))+SUMPRODUCT((DA3:DA105=BJ70)*(DD3:DD105=BJ111)*(DE3:DE105="L"))+SUMPRODUCT((DA3:DA105=BJ70)*(DD3:DD105=BJ69)*(DE3:DE105="L"))+SUMPRODUCT((DA3:DA105=BJ71)*(DD3:DD105=BJ70)*(DF3:DF105="L"))+SUMPRODUCT((DA3:DA105=BJ111)*(DD3:DD105=BJ70)*(DF3:DF105="L"))+SUMPRODUCT((DA3:DA105=BJ69)*(DD3:DD105=BJ70)*(DF3:DF105="L"))</f>
        <v>0</v>
      </c>
      <c r="BN70" s="297">
        <f>SUMPRODUCT((DA3:DA105=BJ70)*(DD3:DD105=BJ71)*DB3:DB105)+SUMPRODUCT((DA3:DA105=BJ70)*(DD3:DD105=BJ67)*DB3:DB105)+SUMPRODUCT((DA3:DA105=BJ70)*(DD3:DD105=BJ68)*DB3:DB105)+SUMPRODUCT((DA3:DA105=BJ70)*(DD3:DD105=BJ69)*DB3:DB105)+SUMPRODUCT((DA3:DA105=BJ71)*(DD3:DD105=BJ70)*DC3:DC105)+SUMPRODUCT((DA3:DA105=BJ67)*(DD3:DD105=BJ70)*DC3:DC105)+SUMPRODUCT((DA3:DA105=BJ68)*(DD3:DD105=BJ70)*DC3:DC105)+SUMPRODUCT((DA3:DA105=BJ69)*(DD3:DD105=BJ70)*DC3:DC105)</f>
        <v>0</v>
      </c>
      <c r="BO70" s="297">
        <f>SUMPRODUCT((DA3:DA105=BJ70)*(DD3:DD105=BJ71)*DC3:DC105)+SUMPRODUCT((DA3:DA105=BJ70)*(DD3:DD105=BJ67)*DC3:DC105)+SUMPRODUCT((DA3:DA105=BJ70)*(DD3:DD105=BJ68)*DC3:DC105)+SUMPRODUCT((DA3:DA105=BJ70)*(DD3:DD105=BJ69)*DC3:DC105)+SUMPRODUCT((DA3:DA105=BJ71)*(DD3:DD105=BJ70)*DB3:DB105)+SUMPRODUCT((DA3:DA105=BJ67)*(DD3:DD105=BJ70)*DB3:DB105)+SUMPRODUCT((DA3:DA105=BJ68)*(DD3:DD105=BJ70)*DB3:DB105)+SUMPRODUCT((DA3:DA105=BJ69)*(DD3:DD105=BJ70)*DB3:DB105)</f>
        <v>0</v>
      </c>
      <c r="BP70" s="297">
        <f>BN70-BO70+1000</f>
        <v>1000</v>
      </c>
      <c r="BQ70" s="297" t="str">
        <f t="shared" si="119"/>
        <v/>
      </c>
      <c r="BR70" s="297" t="str">
        <f>IF(BJ70&lt;&gt;"",VLOOKUP(BJ70,C4:I70,7,FALSE),"")</f>
        <v/>
      </c>
      <c r="BS70" s="297" t="str">
        <f>IF(BJ70&lt;&gt;"",VLOOKUP(BJ70,C4:I70,5,FALSE),"")</f>
        <v/>
      </c>
      <c r="BT70" s="297" t="str">
        <f>IF(BJ70&lt;&gt;"",VLOOKUP(BJ70,C4:K70,9,FALSE),"")</f>
        <v/>
      </c>
      <c r="BU70" s="297" t="str">
        <f t="shared" si="120"/>
        <v/>
      </c>
      <c r="BV70" s="297" t="str">
        <f>IF(BJ70&lt;&gt;"",RANK(BU70,BU68:BU70),"")</f>
        <v/>
      </c>
      <c r="BW70" s="297" t="str">
        <f>IF(BJ70&lt;&gt;"",SUMPRODUCT((BU67:BU70=BU70)*(BP67:BP70&gt;BP70)),"")</f>
        <v/>
      </c>
      <c r="BX70" s="297" t="str">
        <f>IF(BJ70&lt;&gt;"",SUMPRODUCT((BU67:BU70=BU70)*(BP67:BP70=BP70)*(BN67:BN70&gt;BN70)),"")</f>
        <v/>
      </c>
      <c r="BY70" s="297" t="str">
        <f>IF(BJ70&lt;&gt;"",SUMPRODUCT((BU67:BU70=BU70)*(BP67:BP70=BP70)*(BN67:BN70=BN70)*(BR67:BR70&gt;BR70)),"")</f>
        <v/>
      </c>
      <c r="BZ70" s="297" t="str">
        <f>IF(BJ70&lt;&gt;"",SUMPRODUCT((BU67:BU70=BU70)*(BP67:BP70=BP70)*(BN67:BN70=BN70)*(BR67:BR70=BR70)*(BS67:BS70&gt;BS70)),"")</f>
        <v/>
      </c>
      <c r="CA70" s="297" t="str">
        <f>IF(BJ70&lt;&gt;"",SUMPRODUCT((BU67:BU70=BU70)*(BP67:BP70=BP70)*(BN67:BN70=BN70)*(BR67:BR70=BR70)*(BS67:BS70=BS70)*(BT67:BT70&gt;BT70)),"")</f>
        <v/>
      </c>
      <c r="CB70" s="297" t="str">
        <f>IF(BJ70&lt;&gt;"",SUM(BV70:CA70)+2,"")</f>
        <v/>
      </c>
      <c r="CC70" s="297" t="str">
        <f>IF(BJ70&lt;&gt;"",INDEX(BJ69:BJ71,MATCH(4,CB69:CB71,0),0),"")</f>
        <v/>
      </c>
      <c r="CD70" s="297" t="str">
        <f>IF(T67&lt;&gt;"",T67,"")</f>
        <v/>
      </c>
      <c r="CE70" s="297">
        <f>SUMPRODUCT((DA3:DA105=CD70)*(DD3:DD105=CD71)*(DE3:DE105="W"))+SUMPRODUCT((DA3:DA105=CD70)*(DD3:DD105=CD111)*(DE3:DE105="W"))+SUMPRODUCT((DA3:DA105=CD70)*(DD3:DD105=CD112)*(DE3:DE105="W"))+SUMPRODUCT((DA3:DA105=CD71)*(DD3:DD105=CD70)*(DF3:DF105="W"))+SUMPRODUCT((DA3:DA105=CD111)*(DD3:DD105=CD70)*(DF3:DF105="W"))+SUMPRODUCT((DA3:DA105=CD112)*(DD3:DD105=CD70)*(DF3:DF105="W"))</f>
        <v>0</v>
      </c>
      <c r="CF70" s="297">
        <f>SUMPRODUCT((DA3:DA105=CD70)*(DD3:DD105=CD71)*(DE3:DE105="D"))+SUMPRODUCT((DA3:DA105=CD70)*(DD3:DD105=CD111)*(DE3:DE105="D"))+SUMPRODUCT((DA3:DA105=CD70)*(DD3:DD105=CD112)*(DE3:DE105="D"))+SUMPRODUCT((DA3:DA105=CD71)*(DD3:DD105=CD70)*(DE3:DE105="D"))+SUMPRODUCT((DA3:DA105=CD111)*(DD3:DD105=CD70)*(DE3:DE105="D"))+SUMPRODUCT((DA3:DA105=CD112)*(DD3:DD105=CD70)*(DE3:DE105="D"))</f>
        <v>0</v>
      </c>
      <c r="CG70" s="297">
        <f>SUMPRODUCT((DA3:DA105=CD70)*(DD3:DD105=CD71)*(DE3:DE105="L"))+SUMPRODUCT((DA3:DA105=CD70)*(DD3:DD105=CD111)*(DE3:DE105="L"))+SUMPRODUCT((DA3:DA105=CD70)*(DD3:DD105=CD112)*(DE3:DE105="L"))+SUMPRODUCT((DA3:DA105=CD71)*(DD3:DD105=CD70)*(DF3:DF105="L"))+SUMPRODUCT((DA3:DA105=CD111)*(DD3:DD105=CD70)*(DF3:DF105="L"))+SUMPRODUCT((DA3:DA105=CD112)*(DD3:DD105=CD70)*(DF3:DF105="L"))</f>
        <v>0</v>
      </c>
      <c r="CH70" s="297">
        <f>SUMPRODUCT((DA3:DA105=CD70)*(DD3:DD105=CD71)*DB3:DB105)+SUMPRODUCT((DA3:DA105=CD70)*(DD3:DD105=CD67)*DB3:DB105)+SUMPRODUCT((DA3:DA105=CD70)*(DD3:DD105=CD68)*DB3:DB105)+SUMPRODUCT((DA3:DA105=CD70)*(DD3:DD105=CD69)*DB3:DB105)+SUMPRODUCT((DA3:DA105=CD71)*(DD3:DD105=CD70)*DC3:DC105)+SUMPRODUCT((DA3:DA105=CD67)*(DD3:DD105=CD70)*DC3:DC105)+SUMPRODUCT((DA3:DA105=CD68)*(DD3:DD105=CD70)*DC3:DC105)+SUMPRODUCT((DA3:DA105=CD69)*(DD3:DD105=CD70)*DC3:DC105)</f>
        <v>0</v>
      </c>
      <c r="CI70" s="297">
        <f>SUMPRODUCT((DA3:DA105=CD70)*(DD3:DD105=CD71)*DC3:DC105)+SUMPRODUCT((DA3:DA105=CD70)*(DD3:DD105=CD67)*DC3:DC105)+SUMPRODUCT((DA3:DA105=CD70)*(DD3:DD105=CD68)*DC3:DC105)+SUMPRODUCT((DA3:DA105=CD70)*(DD3:DD105=CD69)*DC3:DC105)+SUMPRODUCT((DA3:DA105=CD71)*(DD3:DD105=CD70)*DB3:DB105)+SUMPRODUCT((DA3:DA105=CD67)*(DD3:DD105=CD70)*DB3:DB105)+SUMPRODUCT((DA3:DA105=CD68)*(DD3:DD105=CD70)*DB3:DB105)+SUMPRODUCT((DA3:DA105=CD69)*(DD3:DD105=CD70)*DB3:DB105)</f>
        <v>0</v>
      </c>
      <c r="CJ70" s="297">
        <f>CH70-CI70+1000</f>
        <v>1000</v>
      </c>
      <c r="CK70" s="297" t="str">
        <f t="shared" ref="CK70" si="121">IF(CD70&lt;&gt;"",CE70*3+CF70*1,"")</f>
        <v/>
      </c>
      <c r="CL70" s="297" t="str">
        <f>IF(CD70&lt;&gt;"",VLOOKUP(CD70,C4:I70,7,FALSE),"")</f>
        <v/>
      </c>
      <c r="CM70" s="297" t="str">
        <f>IF(CD70&lt;&gt;"",VLOOKUP(CD70,C4:I70,5,FALSE),"")</f>
        <v/>
      </c>
      <c r="CN70" s="297" t="str">
        <f>IF(CD70&lt;&gt;"",VLOOKUP(CD70,C4:K70,9,FALSE),"")</f>
        <v/>
      </c>
      <c r="CO70" s="297" t="str">
        <f t="shared" ref="CO70" si="122">CK70</f>
        <v/>
      </c>
      <c r="CP70" s="297" t="str">
        <f>IF(CD70&lt;&gt;"",RANK(CO70,AG67:AG71),"")</f>
        <v/>
      </c>
      <c r="CQ70" s="297" t="str">
        <f>IF(CD70&lt;&gt;"",SUMPRODUCT((CO67:CO71=CO70)*(CJ67:CJ71&gt;CJ70)),"")</f>
        <v/>
      </c>
      <c r="CR70" s="297" t="str">
        <f>IF(CD70&lt;&gt;"",SUMPRODUCT((CO67:CO71=CO70)*(CJ67:CJ71=CJ70)*(CH67:CH71&gt;CH70)),"")</f>
        <v/>
      </c>
      <c r="CS70" s="297" t="str">
        <f>IF(CD70&lt;&gt;"",SUMPRODUCT((CO67:CO71=CO70)*(CJ67:CJ71=CJ70)*(CH67:CH71=CH70)*(CL67:CL71&gt;CL70)),"")</f>
        <v/>
      </c>
      <c r="CT70" s="297" t="str">
        <f>IF(CD70&lt;&gt;"",SUMPRODUCT((CO67:CO71=CO70)*(CJ67:CJ71=CJ70)*(CH67:CH71=CH70)*(CL67:CL71=CL70)*(CM67:CM71&gt;CM70)),"")</f>
        <v/>
      </c>
      <c r="CU70" s="297" t="str">
        <f>IF(CD70&lt;&gt;"",SUMPRODUCT((CO67:CO71=CO70)*(CJ67:CJ71=CJ70)*(CH67:CH71=CH70)*(CL67:CL71=CL70)*(CM67:CM71=CM70)*(CN67:CN71&gt;CN70)),"")</f>
        <v/>
      </c>
      <c r="CV70" s="297" t="str">
        <f>IF(CD70&lt;&gt;"",SUM(CP70:CU70)+3,"")</f>
        <v/>
      </c>
      <c r="CW70" s="297" t="str">
        <f>IF(CD70&lt;&gt;"",IF(CV70=4,CD70,CD71),"")</f>
        <v/>
      </c>
      <c r="CX70" s="297" t="str">
        <f>IF(CW70&lt;&gt;"",CW70,IF(CC70&lt;&gt;"",CC70,IF(BI70&lt;&gt;"",BI70,IF(AO70&lt;&gt;"",AO70,O70))))</f>
        <v>Uzbekistan</v>
      </c>
      <c r="CY70" s="297">
        <v>4</v>
      </c>
      <c r="DA70" s="300" t="str">
        <f>Matches!F75</f>
        <v>Croatia</v>
      </c>
      <c r="DB70" s="300">
        <f>IF(DA2&lt;&gt;"",IF(AND(Matches!H75&lt;&gt;"",Matches!I75&lt;&gt;""),Matches!H75,0),"")</f>
        <v>0</v>
      </c>
      <c r="DC70" s="300">
        <f>IF(DA2&lt;&gt;"",IF(AND(Matches!H75&lt;&gt;"",Matches!I75&lt;&gt;""),Matches!I75,0),"")</f>
        <v>0</v>
      </c>
      <c r="DD70" s="300" t="str">
        <f>Matches!K75</f>
        <v>Ghana</v>
      </c>
      <c r="DE70" s="300" t="str">
        <f>IF(AND(Matches!H75&lt;&gt;"",Matches!I75&lt;&gt;""),IF(DB70&gt;DC70,"W",IF(DB70=DC70,"D","L")),"")</f>
        <v/>
      </c>
      <c r="DF70" s="300" t="str">
        <f t="shared" si="118"/>
        <v/>
      </c>
      <c r="HH70" s="300"/>
      <c r="HI70" s="300"/>
      <c r="HJ70" s="300"/>
      <c r="HK70" s="300"/>
      <c r="HL70" s="300"/>
      <c r="HM70" s="300"/>
      <c r="LO70" s="300"/>
      <c r="LP70" s="300"/>
      <c r="LQ70" s="300"/>
      <c r="LR70" s="300"/>
      <c r="LS70" s="300"/>
      <c r="LT70" s="300"/>
      <c r="PV70" s="300"/>
      <c r="PW70" s="300"/>
      <c r="PX70" s="300"/>
      <c r="PY70" s="300"/>
      <c r="PZ70" s="300"/>
      <c r="QA70" s="300"/>
      <c r="UC70" s="300"/>
      <c r="UD70" s="300"/>
      <c r="UE70" s="300"/>
      <c r="UF70" s="300"/>
      <c r="UG70" s="300"/>
      <c r="UH70" s="300"/>
      <c r="YJ70" s="300"/>
      <c r="YK70" s="300"/>
      <c r="YL70" s="300"/>
      <c r="YM70" s="300"/>
      <c r="YN70" s="300"/>
      <c r="YO70" s="300"/>
      <c r="ACQ70" s="300"/>
      <c r="ACR70" s="300"/>
      <c r="ACS70" s="300"/>
      <c r="ACT70" s="300"/>
      <c r="ACU70" s="300"/>
      <c r="ACV70" s="300"/>
      <c r="AGX70" s="300"/>
      <c r="AGY70" s="300"/>
      <c r="AGZ70" s="300"/>
      <c r="AHA70" s="300"/>
      <c r="AHB70" s="300"/>
      <c r="AHC70" s="300"/>
      <c r="ALE70" s="300"/>
      <c r="ALF70" s="300"/>
      <c r="ALG70" s="300"/>
      <c r="ALH70" s="300"/>
      <c r="ALI70" s="300"/>
      <c r="ALJ70" s="300"/>
      <c r="APL70" s="300"/>
      <c r="APM70" s="300"/>
      <c r="APN70" s="300"/>
      <c r="APO70" s="300"/>
      <c r="APP70" s="300"/>
      <c r="APQ70" s="300"/>
      <c r="ATS70" s="300"/>
      <c r="ATT70" s="300"/>
      <c r="ATU70" s="300"/>
      <c r="ATV70" s="300"/>
      <c r="ATW70" s="300"/>
      <c r="ATX70" s="300"/>
      <c r="AXZ70" s="300"/>
      <c r="AYA70" s="300"/>
      <c r="AYB70" s="300"/>
      <c r="AYC70" s="300"/>
      <c r="AYD70" s="300"/>
      <c r="AYE70" s="300"/>
      <c r="BCG70" s="300"/>
      <c r="BCH70" s="300"/>
      <c r="BCI70" s="300"/>
      <c r="BCJ70" s="300"/>
      <c r="BCK70" s="300"/>
      <c r="BCL70" s="300"/>
      <c r="BGN70" s="300"/>
      <c r="BGO70" s="300"/>
      <c r="BGP70" s="300"/>
      <c r="BGQ70" s="300"/>
      <c r="BGR70" s="300"/>
      <c r="BGS70" s="300"/>
      <c r="BKU70" s="300"/>
      <c r="BKV70" s="300"/>
      <c r="BKW70" s="300"/>
      <c r="BKX70" s="300"/>
      <c r="BKY70" s="300"/>
      <c r="BKZ70" s="300"/>
      <c r="BPB70" s="300"/>
      <c r="BPC70" s="300"/>
      <c r="BPD70" s="300"/>
      <c r="BPE70" s="300"/>
      <c r="BPF70" s="300"/>
      <c r="BPG70" s="300"/>
      <c r="BTI70" s="300"/>
      <c r="BTJ70" s="300"/>
      <c r="BTK70" s="300"/>
      <c r="BTL70" s="300"/>
      <c r="BTM70" s="300"/>
      <c r="BTN70" s="300"/>
      <c r="BXP70" s="300"/>
      <c r="BXQ70" s="300"/>
      <c r="BXR70" s="300"/>
      <c r="BXS70" s="300"/>
      <c r="BXT70" s="300"/>
      <c r="BXU70" s="300"/>
      <c r="CBW70" s="300"/>
      <c r="CBX70" s="300"/>
      <c r="CBY70" s="300"/>
      <c r="CBZ70" s="300"/>
      <c r="CCA70" s="300"/>
      <c r="CCB70" s="300"/>
      <c r="CGD70" s="300"/>
      <c r="CGE70" s="300"/>
      <c r="CGF70" s="300"/>
      <c r="CGG70" s="300"/>
      <c r="CGH70" s="300"/>
      <c r="CGI70" s="300"/>
      <c r="CKK70" s="300"/>
      <c r="CKL70" s="300"/>
      <c r="CKM70" s="300"/>
      <c r="CKN70" s="300"/>
      <c r="CKO70" s="300"/>
      <c r="CKP70" s="300"/>
      <c r="COR70" s="300"/>
      <c r="COS70" s="300"/>
      <c r="COT70" s="300"/>
      <c r="COU70" s="300"/>
      <c r="COV70" s="300"/>
      <c r="COW70" s="300"/>
      <c r="CSY70" s="300"/>
      <c r="CSZ70" s="300"/>
      <c r="CTA70" s="300"/>
      <c r="CTB70" s="300"/>
      <c r="CTC70" s="300"/>
      <c r="CTD70" s="300"/>
      <c r="CXF70" s="300"/>
      <c r="CXG70" s="300"/>
      <c r="CXH70" s="300"/>
      <c r="CXI70" s="300"/>
      <c r="CXJ70" s="300"/>
      <c r="CXK70" s="300"/>
      <c r="DBM70" s="300"/>
      <c r="DBN70" s="300"/>
      <c r="DBO70" s="300"/>
      <c r="DBP70" s="300"/>
      <c r="DBQ70" s="300"/>
      <c r="DBR70" s="300"/>
      <c r="DFT70" s="300"/>
      <c r="DFU70" s="300"/>
      <c r="DFV70" s="300"/>
      <c r="DFW70" s="300"/>
      <c r="DFX70" s="300"/>
      <c r="DFY70" s="300"/>
      <c r="DKA70" s="300"/>
      <c r="DKB70" s="300"/>
      <c r="DKC70" s="300"/>
      <c r="DKD70" s="300"/>
      <c r="DKE70" s="300"/>
      <c r="DKF70" s="300"/>
      <c r="DOH70" s="300"/>
      <c r="DOI70" s="300"/>
      <c r="DOJ70" s="300"/>
      <c r="DOK70" s="300"/>
      <c r="DOL70" s="300"/>
      <c r="DOM70" s="300"/>
      <c r="DSO70" s="300"/>
      <c r="DSP70" s="300"/>
      <c r="DSQ70" s="300"/>
      <c r="DSR70" s="300"/>
      <c r="DSS70" s="300"/>
      <c r="DST70" s="300"/>
      <c r="DWV70" s="300"/>
      <c r="DWW70" s="300"/>
      <c r="DWX70" s="300"/>
      <c r="DWY70" s="300"/>
      <c r="DWZ70" s="300"/>
      <c r="DXA70" s="300"/>
      <c r="EBC70" s="300"/>
      <c r="EBD70" s="300"/>
      <c r="EBE70" s="300"/>
      <c r="EBF70" s="300"/>
      <c r="EBG70" s="300"/>
      <c r="EBH70" s="300"/>
      <c r="EFJ70" s="300"/>
      <c r="EFK70" s="300"/>
      <c r="EFL70" s="300"/>
      <c r="EFM70" s="300"/>
      <c r="EFN70" s="300"/>
      <c r="EFO70" s="300"/>
      <c r="EJQ70" s="300"/>
      <c r="EJR70" s="300"/>
      <c r="EJS70" s="300"/>
      <c r="EJT70" s="300"/>
      <c r="EJU70" s="300"/>
      <c r="EJV70" s="300"/>
      <c r="ENX70" s="300"/>
      <c r="ENY70" s="300"/>
      <c r="ENZ70" s="300"/>
      <c r="EOA70" s="300"/>
      <c r="EOB70" s="300"/>
      <c r="EOC70" s="300"/>
      <c r="ESE70" s="300"/>
      <c r="ESF70" s="300"/>
      <c r="ESG70" s="300"/>
      <c r="ESH70" s="300"/>
      <c r="ESI70" s="300"/>
      <c r="ESJ70" s="300"/>
      <c r="EWL70" s="300"/>
      <c r="EWM70" s="300"/>
      <c r="EWN70" s="300"/>
      <c r="EWO70" s="300"/>
      <c r="EWP70" s="300"/>
      <c r="EWQ70" s="300"/>
      <c r="FAS70" s="300"/>
      <c r="FAT70" s="300"/>
      <c r="FAU70" s="300"/>
      <c r="FAV70" s="300"/>
      <c r="FAW70" s="300"/>
      <c r="FAX70" s="300"/>
      <c r="FEZ70" s="300"/>
      <c r="FFA70" s="300"/>
      <c r="FFB70" s="300"/>
      <c r="FFC70" s="300"/>
      <c r="FFD70" s="300"/>
      <c r="FFE70" s="300"/>
      <c r="FJG70" s="300"/>
      <c r="FJH70" s="300"/>
      <c r="FJI70" s="300"/>
      <c r="FJJ70" s="300"/>
      <c r="FJK70" s="300"/>
      <c r="FJL70" s="300"/>
      <c r="FNN70" s="300"/>
      <c r="FNO70" s="300"/>
      <c r="FNP70" s="300"/>
      <c r="FNQ70" s="300"/>
      <c r="FNR70" s="300"/>
      <c r="FNS70" s="300"/>
      <c r="FRU70" s="300"/>
      <c r="FRV70" s="300"/>
      <c r="FRW70" s="300"/>
      <c r="FRX70" s="300"/>
      <c r="FRY70" s="300"/>
      <c r="FRZ70" s="300"/>
      <c r="FWB70" s="300"/>
      <c r="FWC70" s="300"/>
      <c r="FWD70" s="300"/>
      <c r="FWE70" s="300"/>
      <c r="FWF70" s="300"/>
      <c r="FWG70" s="300"/>
      <c r="GAI70" s="300"/>
      <c r="GAJ70" s="300"/>
      <c r="GAK70" s="300"/>
      <c r="GAL70" s="300"/>
      <c r="GAM70" s="300"/>
      <c r="GAN70" s="300"/>
      <c r="GEP70" s="300"/>
      <c r="GEQ70" s="300"/>
      <c r="GER70" s="300"/>
      <c r="GES70" s="300"/>
      <c r="GET70" s="300"/>
      <c r="GEU70" s="300"/>
      <c r="GIW70" s="300"/>
      <c r="GIX70" s="300"/>
      <c r="GIY70" s="300"/>
      <c r="GIZ70" s="300"/>
      <c r="GJA70" s="300"/>
      <c r="GJB70" s="300"/>
      <c r="GND70" s="300"/>
      <c r="GNE70" s="300"/>
      <c r="GNF70" s="300"/>
      <c r="GNG70" s="300"/>
      <c r="GNH70" s="300"/>
      <c r="GNI70" s="300"/>
      <c r="GRK70" s="300"/>
      <c r="GRL70" s="300"/>
      <c r="GRM70" s="300"/>
      <c r="GRN70" s="300"/>
      <c r="GRO70" s="300"/>
      <c r="GRP70" s="300"/>
      <c r="GVR70" s="300"/>
      <c r="GVS70" s="300"/>
      <c r="GVT70" s="300"/>
      <c r="GVU70" s="300"/>
      <c r="GVV70" s="300"/>
      <c r="GVW70" s="300"/>
      <c r="GZY70" s="300"/>
      <c r="GZZ70" s="300"/>
      <c r="HAA70" s="300"/>
      <c r="HAB70" s="300"/>
      <c r="HAC70" s="300"/>
      <c r="HAD70" s="300"/>
      <c r="HEF70" s="300"/>
      <c r="HEG70" s="300"/>
      <c r="HEH70" s="300"/>
      <c r="HEI70" s="300"/>
      <c r="HEJ70" s="300"/>
      <c r="HEK70" s="300"/>
      <c r="HIM70" s="300"/>
      <c r="HIN70" s="300"/>
      <c r="HIO70" s="300"/>
      <c r="HIP70" s="300"/>
      <c r="HIQ70" s="300"/>
      <c r="HIR70" s="300"/>
      <c r="HMT70" s="300"/>
      <c r="HMU70" s="300"/>
      <c r="HMV70" s="300"/>
      <c r="HMW70" s="300"/>
      <c r="HMX70" s="300"/>
      <c r="HMY70" s="300"/>
      <c r="HRA70" s="300"/>
      <c r="HRB70" s="300"/>
      <c r="HRC70" s="300"/>
      <c r="HRD70" s="300"/>
      <c r="HRE70" s="300"/>
      <c r="HRF70" s="300"/>
      <c r="HVH70" s="300"/>
      <c r="HVI70" s="300"/>
      <c r="HVJ70" s="300"/>
      <c r="HVK70" s="300"/>
      <c r="HVL70" s="300"/>
      <c r="HVM70" s="300"/>
      <c r="HZO70" s="300"/>
      <c r="HZP70" s="300"/>
      <c r="HZQ70" s="300"/>
      <c r="HZR70" s="300"/>
      <c r="HZS70" s="300"/>
      <c r="HZT70" s="300"/>
      <c r="IDV70" s="300"/>
      <c r="IDW70" s="300"/>
      <c r="IDX70" s="300"/>
      <c r="IDY70" s="300"/>
      <c r="IDZ70" s="300"/>
      <c r="IEA70" s="300"/>
      <c r="IIC70" s="300"/>
      <c r="IID70" s="300"/>
      <c r="IIE70" s="300"/>
      <c r="IIF70" s="300"/>
      <c r="IIG70" s="300"/>
      <c r="IIH70" s="300"/>
      <c r="IMJ70" s="300"/>
      <c r="IMK70" s="300"/>
      <c r="IML70" s="300"/>
      <c r="IMM70" s="300"/>
      <c r="IMN70" s="300"/>
      <c r="IMO70" s="300"/>
      <c r="IQQ70" s="300"/>
      <c r="IQR70" s="300"/>
      <c r="IQS70" s="300"/>
      <c r="IQT70" s="300"/>
      <c r="IQU70" s="300"/>
      <c r="IQV70" s="300"/>
      <c r="IUX70" s="300"/>
      <c r="IUY70" s="300"/>
      <c r="IUZ70" s="300"/>
      <c r="IVA70" s="300"/>
      <c r="IVB70" s="300"/>
      <c r="IVC70" s="300"/>
      <c r="IZE70" s="300"/>
      <c r="IZF70" s="300"/>
      <c r="IZG70" s="300"/>
      <c r="IZH70" s="300"/>
      <c r="IZI70" s="300"/>
      <c r="IZJ70" s="300"/>
      <c r="JDL70" s="300"/>
      <c r="JDM70" s="300"/>
      <c r="JDN70" s="300"/>
      <c r="JDO70" s="300"/>
      <c r="JDP70" s="300"/>
      <c r="JDQ70" s="300"/>
      <c r="JHS70" s="300"/>
      <c r="JHT70" s="300"/>
      <c r="JHU70" s="300"/>
      <c r="JHV70" s="300"/>
      <c r="JHW70" s="300"/>
      <c r="JHX70" s="300"/>
      <c r="JLZ70" s="300"/>
      <c r="JMA70" s="300"/>
      <c r="JMB70" s="300"/>
      <c r="JMC70" s="300"/>
      <c r="JMD70" s="300"/>
      <c r="JME70" s="300"/>
      <c r="JQG70" s="300"/>
      <c r="JQH70" s="300"/>
      <c r="JQI70" s="300"/>
      <c r="JQJ70" s="300"/>
      <c r="JQK70" s="300"/>
      <c r="JQL70" s="300"/>
      <c r="JUN70" s="300"/>
      <c r="JUO70" s="300"/>
      <c r="JUP70" s="300"/>
      <c r="JUQ70" s="300"/>
      <c r="JUR70" s="300"/>
      <c r="JUS70" s="300"/>
      <c r="JYU70" s="300"/>
      <c r="JYV70" s="300"/>
      <c r="JYW70" s="300"/>
      <c r="JYX70" s="300"/>
      <c r="JYY70" s="300"/>
      <c r="JYZ70" s="300"/>
      <c r="KDB70" s="300"/>
      <c r="KDC70" s="300"/>
      <c r="KDD70" s="300"/>
      <c r="KDE70" s="300"/>
      <c r="KDF70" s="300"/>
      <c r="KDG70" s="300"/>
      <c r="KHI70" s="300"/>
      <c r="KHJ70" s="300"/>
      <c r="KHK70" s="300"/>
      <c r="KHL70" s="300"/>
      <c r="KHM70" s="300"/>
      <c r="KHN70" s="300"/>
      <c r="KLP70" s="300"/>
      <c r="KLQ70" s="300"/>
      <c r="KLR70" s="300"/>
      <c r="KLS70" s="300"/>
      <c r="KLT70" s="300"/>
      <c r="KLU70" s="300"/>
      <c r="KPW70" s="300"/>
      <c r="KPX70" s="300"/>
      <c r="KPY70" s="300"/>
      <c r="KPZ70" s="300"/>
      <c r="KQA70" s="300"/>
      <c r="KQB70" s="300"/>
      <c r="KUD70" s="300"/>
      <c r="KUE70" s="300"/>
      <c r="KUF70" s="300"/>
      <c r="KUG70" s="300"/>
      <c r="KUH70" s="300"/>
      <c r="KUI70" s="300"/>
      <c r="KYK70" s="300"/>
      <c r="KYL70" s="300"/>
      <c r="KYM70" s="300"/>
      <c r="KYN70" s="300"/>
      <c r="KYO70" s="300"/>
      <c r="KYP70" s="300"/>
      <c r="LCR70" s="300"/>
      <c r="LCS70" s="300"/>
      <c r="LCT70" s="300"/>
      <c r="LCU70" s="300"/>
      <c r="LCV70" s="300"/>
      <c r="LCW70" s="300"/>
      <c r="LGY70" s="300"/>
      <c r="LGZ70" s="300"/>
      <c r="LHA70" s="300"/>
      <c r="LHB70" s="300"/>
      <c r="LHC70" s="300"/>
      <c r="LHD70" s="300"/>
      <c r="LLF70" s="300"/>
      <c r="LLG70" s="300"/>
      <c r="LLH70" s="300"/>
      <c r="LLI70" s="300"/>
      <c r="LLJ70" s="300"/>
      <c r="LLK70" s="300"/>
      <c r="LPM70" s="300"/>
      <c r="LPN70" s="300"/>
      <c r="LPO70" s="300"/>
      <c r="LPP70" s="300"/>
      <c r="LPQ70" s="300"/>
      <c r="LPR70" s="300"/>
      <c r="LTT70" s="300"/>
      <c r="LTU70" s="300"/>
      <c r="LTV70" s="300"/>
      <c r="LTW70" s="300"/>
      <c r="LTX70" s="300"/>
      <c r="LTY70" s="300"/>
      <c r="LYA70" s="300"/>
      <c r="LYB70" s="300"/>
      <c r="LYC70" s="300"/>
      <c r="LYD70" s="300"/>
      <c r="LYE70" s="300"/>
      <c r="LYF70" s="300"/>
      <c r="MCH70" s="300"/>
      <c r="MCI70" s="300"/>
      <c r="MCJ70" s="300"/>
      <c r="MCK70" s="300"/>
      <c r="MCL70" s="300"/>
      <c r="MCM70" s="300"/>
      <c r="MGO70" s="300"/>
      <c r="MGP70" s="300"/>
      <c r="MGQ70" s="300"/>
      <c r="MGR70" s="300"/>
      <c r="MGS70" s="300"/>
      <c r="MGT70" s="300"/>
      <c r="MKV70" s="300"/>
      <c r="MKW70" s="300"/>
      <c r="MKX70" s="300"/>
      <c r="MKY70" s="300"/>
      <c r="MKZ70" s="300"/>
      <c r="MLA70" s="300"/>
      <c r="MPC70" s="300"/>
      <c r="MPD70" s="300"/>
      <c r="MPE70" s="300"/>
      <c r="MPF70" s="300"/>
      <c r="MPG70" s="300"/>
      <c r="MPH70" s="300"/>
      <c r="MTJ70" s="300"/>
      <c r="MTK70" s="300"/>
      <c r="MTL70" s="300"/>
      <c r="MTM70" s="300"/>
      <c r="MTN70" s="300"/>
      <c r="MTO70" s="300"/>
      <c r="MXQ70" s="300"/>
      <c r="MXR70" s="300"/>
      <c r="MXS70" s="300"/>
      <c r="MXT70" s="300"/>
      <c r="MXU70" s="300"/>
      <c r="MXV70" s="300"/>
      <c r="NBX70" s="300"/>
      <c r="NBY70" s="300"/>
      <c r="NBZ70" s="300"/>
      <c r="NCA70" s="300"/>
      <c r="NCB70" s="300"/>
      <c r="NCC70" s="300"/>
      <c r="NGE70" s="300"/>
      <c r="NGF70" s="300"/>
      <c r="NGG70" s="300"/>
      <c r="NGH70" s="300"/>
      <c r="NGI70" s="300"/>
      <c r="NGJ70" s="300"/>
      <c r="NKL70" s="300"/>
      <c r="NKM70" s="300"/>
      <c r="NKN70" s="300"/>
      <c r="NKO70" s="300"/>
      <c r="NKP70" s="300"/>
      <c r="NKQ70" s="300"/>
      <c r="NOS70" s="300"/>
      <c r="NOT70" s="300"/>
      <c r="NOU70" s="300"/>
      <c r="NOV70" s="300"/>
      <c r="NOW70" s="300"/>
      <c r="NOX70" s="300"/>
      <c r="NSZ70" s="300"/>
      <c r="NTA70" s="300"/>
      <c r="NTB70" s="300"/>
      <c r="NTC70" s="300"/>
      <c r="NTD70" s="300"/>
      <c r="NTE70" s="300"/>
      <c r="NXG70" s="300"/>
      <c r="NXH70" s="300"/>
      <c r="NXI70" s="300"/>
      <c r="NXJ70" s="300"/>
      <c r="NXK70" s="300"/>
      <c r="NXL70" s="300"/>
      <c r="OBN70" s="300"/>
      <c r="OBO70" s="300"/>
      <c r="OBP70" s="300"/>
      <c r="OBQ70" s="300"/>
      <c r="OBR70" s="300"/>
      <c r="OBS70" s="300"/>
      <c r="OFU70" s="300"/>
      <c r="OFV70" s="300"/>
      <c r="OFW70" s="300"/>
      <c r="OFX70" s="300"/>
      <c r="OFY70" s="300"/>
      <c r="OFZ70" s="300"/>
      <c r="OKB70" s="300"/>
      <c r="OKC70" s="300"/>
      <c r="OKD70" s="300"/>
      <c r="OKE70" s="300"/>
      <c r="OKF70" s="300"/>
      <c r="OKG70" s="300"/>
      <c r="OOI70" s="300"/>
      <c r="OOJ70" s="300"/>
      <c r="OOK70" s="300"/>
      <c r="OOL70" s="300"/>
      <c r="OOM70" s="300"/>
      <c r="OON70" s="300"/>
      <c r="OSP70" s="300"/>
      <c r="OSQ70" s="300"/>
      <c r="OSR70" s="300"/>
      <c r="OSS70" s="300"/>
      <c r="OST70" s="300"/>
      <c r="OSU70" s="300"/>
      <c r="OWW70" s="300"/>
      <c r="OWX70" s="300"/>
      <c r="OWY70" s="300"/>
      <c r="OWZ70" s="300"/>
      <c r="OXA70" s="300"/>
      <c r="OXB70" s="300"/>
      <c r="PBD70" s="300"/>
      <c r="PBE70" s="300"/>
      <c r="PBF70" s="300"/>
      <c r="PBG70" s="300"/>
      <c r="PBH70" s="300"/>
      <c r="PBI70" s="300"/>
      <c r="PFK70" s="300"/>
      <c r="PFL70" s="300"/>
      <c r="PFM70" s="300"/>
      <c r="PFN70" s="300"/>
      <c r="PFO70" s="300"/>
      <c r="PFP70" s="300"/>
      <c r="PJR70" s="300"/>
      <c r="PJS70" s="300"/>
      <c r="PJT70" s="300"/>
      <c r="PJU70" s="300"/>
      <c r="PJV70" s="300"/>
      <c r="PJW70" s="300"/>
      <c r="PNY70" s="300"/>
      <c r="PNZ70" s="300"/>
      <c r="POA70" s="300"/>
      <c r="POB70" s="300"/>
      <c r="POC70" s="300"/>
      <c r="POD70" s="300"/>
      <c r="PSF70" s="300"/>
      <c r="PSG70" s="300"/>
      <c r="PSH70" s="300"/>
      <c r="PSI70" s="300"/>
      <c r="PSJ70" s="300"/>
      <c r="PSK70" s="300"/>
    </row>
    <row r="71" spans="1:998 1104:1997 2103:2996 3102:3995 4101:5105 5211:6104 6210:7103 7209:8102 8208:9212 9318:10211 10317:11210 11316:11321" x14ac:dyDescent="0.25">
      <c r="DA71" s="300" t="str">
        <f>Matches!F76</f>
        <v>Algeria</v>
      </c>
      <c r="DB71" s="300">
        <f>IF(DA2&lt;&gt;"",IF(AND(Matches!H76&lt;&gt;"",Matches!I76&lt;&gt;""),Matches!H76,0),"")</f>
        <v>0</v>
      </c>
      <c r="DC71" s="300">
        <f>IF(DA2&lt;&gt;"",IF(AND(Matches!H76&lt;&gt;"",Matches!I76&lt;&gt;""),Matches!I76,0),"")</f>
        <v>0</v>
      </c>
      <c r="DD71" s="300" t="str">
        <f>Matches!K76</f>
        <v>Austria</v>
      </c>
      <c r="DE71" s="300" t="str">
        <f>IF(AND(Matches!H76&lt;&gt;"",Matches!I76&lt;&gt;""),IF(DB71&gt;DC71,"W",IF(DB71=DC71,"D","L")),"")</f>
        <v/>
      </c>
      <c r="DF71" s="300" t="str">
        <f t="shared" si="118"/>
        <v/>
      </c>
      <c r="HH71" s="300"/>
      <c r="HI71" s="300"/>
      <c r="HJ71" s="300"/>
      <c r="HK71" s="300"/>
      <c r="HL71" s="300"/>
      <c r="HM71" s="300"/>
      <c r="LO71" s="300"/>
      <c r="LP71" s="300"/>
      <c r="LQ71" s="300"/>
      <c r="LR71" s="300"/>
      <c r="LS71" s="300"/>
      <c r="LT71" s="300"/>
      <c r="PV71" s="300"/>
      <c r="PW71" s="300"/>
      <c r="PX71" s="300"/>
      <c r="PY71" s="300"/>
      <c r="PZ71" s="300"/>
      <c r="QA71" s="300"/>
      <c r="UC71" s="300"/>
      <c r="UD71" s="300"/>
      <c r="UE71" s="300"/>
      <c r="UF71" s="300"/>
      <c r="UG71" s="300"/>
      <c r="UH71" s="300"/>
      <c r="YJ71" s="300"/>
      <c r="YK71" s="300"/>
      <c r="YL71" s="300"/>
      <c r="YM71" s="300"/>
      <c r="YN71" s="300"/>
      <c r="YO71" s="300"/>
      <c r="ACQ71" s="300"/>
      <c r="ACR71" s="300"/>
      <c r="ACS71" s="300"/>
      <c r="ACT71" s="300"/>
      <c r="ACU71" s="300"/>
      <c r="ACV71" s="300"/>
      <c r="AGX71" s="300"/>
      <c r="AGY71" s="300"/>
      <c r="AGZ71" s="300"/>
      <c r="AHA71" s="300"/>
      <c r="AHB71" s="300"/>
      <c r="AHC71" s="300"/>
      <c r="ALE71" s="300"/>
      <c r="ALF71" s="300"/>
      <c r="ALG71" s="300"/>
      <c r="ALH71" s="300"/>
      <c r="ALI71" s="300"/>
      <c r="ALJ71" s="300"/>
      <c r="APL71" s="300"/>
      <c r="APM71" s="300"/>
      <c r="APN71" s="300"/>
      <c r="APO71" s="300"/>
      <c r="APP71" s="300"/>
      <c r="APQ71" s="300"/>
      <c r="ATS71" s="300"/>
      <c r="ATT71" s="300"/>
      <c r="ATU71" s="300"/>
      <c r="ATV71" s="300"/>
      <c r="ATW71" s="300"/>
      <c r="ATX71" s="300"/>
      <c r="AXZ71" s="300"/>
      <c r="AYA71" s="300"/>
      <c r="AYB71" s="300"/>
      <c r="AYC71" s="300"/>
      <c r="AYD71" s="300"/>
      <c r="AYE71" s="300"/>
      <c r="BCG71" s="300"/>
      <c r="BCH71" s="300"/>
      <c r="BCI71" s="300"/>
      <c r="BCJ71" s="300"/>
      <c r="BCK71" s="300"/>
      <c r="BCL71" s="300"/>
      <c r="BGN71" s="300"/>
      <c r="BGO71" s="300"/>
      <c r="BGP71" s="300"/>
      <c r="BGQ71" s="300"/>
      <c r="BGR71" s="300"/>
      <c r="BGS71" s="300"/>
      <c r="BKU71" s="300"/>
      <c r="BKV71" s="300"/>
      <c r="BKW71" s="300"/>
      <c r="BKX71" s="300"/>
      <c r="BKY71" s="300"/>
      <c r="BKZ71" s="300"/>
      <c r="BPB71" s="300"/>
      <c r="BPC71" s="300"/>
      <c r="BPD71" s="300"/>
      <c r="BPE71" s="300"/>
      <c r="BPF71" s="300"/>
      <c r="BPG71" s="300"/>
      <c r="BTI71" s="300"/>
      <c r="BTJ71" s="300"/>
      <c r="BTK71" s="300"/>
      <c r="BTL71" s="300"/>
      <c r="BTM71" s="300"/>
      <c r="BTN71" s="300"/>
      <c r="BXP71" s="300"/>
      <c r="BXQ71" s="300"/>
      <c r="BXR71" s="300"/>
      <c r="BXS71" s="300"/>
      <c r="BXT71" s="300"/>
      <c r="BXU71" s="300"/>
      <c r="CBW71" s="300"/>
      <c r="CBX71" s="300"/>
      <c r="CBY71" s="300"/>
      <c r="CBZ71" s="300"/>
      <c r="CCA71" s="300"/>
      <c r="CCB71" s="300"/>
      <c r="CGD71" s="300"/>
      <c r="CGE71" s="300"/>
      <c r="CGF71" s="300"/>
      <c r="CGG71" s="300"/>
      <c r="CGH71" s="300"/>
      <c r="CGI71" s="300"/>
      <c r="CKK71" s="300"/>
      <c r="CKL71" s="300"/>
      <c r="CKM71" s="300"/>
      <c r="CKN71" s="300"/>
      <c r="CKO71" s="300"/>
      <c r="CKP71" s="300"/>
      <c r="COR71" s="300"/>
      <c r="COS71" s="300"/>
      <c r="COT71" s="300"/>
      <c r="COU71" s="300"/>
      <c r="COV71" s="300"/>
      <c r="COW71" s="300"/>
      <c r="CSY71" s="300"/>
      <c r="CSZ71" s="300"/>
      <c r="CTA71" s="300"/>
      <c r="CTB71" s="300"/>
      <c r="CTC71" s="300"/>
      <c r="CTD71" s="300"/>
      <c r="CXF71" s="300"/>
      <c r="CXG71" s="300"/>
      <c r="CXH71" s="300"/>
      <c r="CXI71" s="300"/>
      <c r="CXJ71" s="300"/>
      <c r="CXK71" s="300"/>
      <c r="DBM71" s="300"/>
      <c r="DBN71" s="300"/>
      <c r="DBO71" s="300"/>
      <c r="DBP71" s="300"/>
      <c r="DBQ71" s="300"/>
      <c r="DBR71" s="300"/>
      <c r="DFT71" s="300"/>
      <c r="DFU71" s="300"/>
      <c r="DFV71" s="300"/>
      <c r="DFW71" s="300"/>
      <c r="DFX71" s="300"/>
      <c r="DFY71" s="300"/>
      <c r="DKA71" s="300"/>
      <c r="DKB71" s="300"/>
      <c r="DKC71" s="300"/>
      <c r="DKD71" s="300"/>
      <c r="DKE71" s="300"/>
      <c r="DKF71" s="300"/>
      <c r="DOH71" s="300"/>
      <c r="DOI71" s="300"/>
      <c r="DOJ71" s="300"/>
      <c r="DOK71" s="300"/>
      <c r="DOL71" s="300"/>
      <c r="DOM71" s="300"/>
      <c r="DSO71" s="300"/>
      <c r="DSP71" s="300"/>
      <c r="DSQ71" s="300"/>
      <c r="DSR71" s="300"/>
      <c r="DSS71" s="300"/>
      <c r="DST71" s="300"/>
      <c r="DWV71" s="300"/>
      <c r="DWW71" s="300"/>
      <c r="DWX71" s="300"/>
      <c r="DWY71" s="300"/>
      <c r="DWZ71" s="300"/>
      <c r="DXA71" s="300"/>
      <c r="EBC71" s="300"/>
      <c r="EBD71" s="300"/>
      <c r="EBE71" s="300"/>
      <c r="EBF71" s="300"/>
      <c r="EBG71" s="300"/>
      <c r="EBH71" s="300"/>
      <c r="EFJ71" s="300"/>
      <c r="EFK71" s="300"/>
      <c r="EFL71" s="300"/>
      <c r="EFM71" s="300"/>
      <c r="EFN71" s="300"/>
      <c r="EFO71" s="300"/>
      <c r="EJQ71" s="300"/>
      <c r="EJR71" s="300"/>
      <c r="EJS71" s="300"/>
      <c r="EJT71" s="300"/>
      <c r="EJU71" s="300"/>
      <c r="EJV71" s="300"/>
      <c r="ENX71" s="300"/>
      <c r="ENY71" s="300"/>
      <c r="ENZ71" s="300"/>
      <c r="EOA71" s="300"/>
      <c r="EOB71" s="300"/>
      <c r="EOC71" s="300"/>
      <c r="ESE71" s="300"/>
      <c r="ESF71" s="300"/>
      <c r="ESG71" s="300"/>
      <c r="ESH71" s="300"/>
      <c r="ESI71" s="300"/>
      <c r="ESJ71" s="300"/>
      <c r="EWL71" s="300"/>
      <c r="EWM71" s="300"/>
      <c r="EWN71" s="300"/>
      <c r="EWO71" s="300"/>
      <c r="EWP71" s="300"/>
      <c r="EWQ71" s="300"/>
      <c r="FAS71" s="300"/>
      <c r="FAT71" s="300"/>
      <c r="FAU71" s="300"/>
      <c r="FAV71" s="300"/>
      <c r="FAW71" s="300"/>
      <c r="FAX71" s="300"/>
      <c r="FEZ71" s="300"/>
      <c r="FFA71" s="300"/>
      <c r="FFB71" s="300"/>
      <c r="FFC71" s="300"/>
      <c r="FFD71" s="300"/>
      <c r="FFE71" s="300"/>
      <c r="FJG71" s="300"/>
      <c r="FJH71" s="300"/>
      <c r="FJI71" s="300"/>
      <c r="FJJ71" s="300"/>
      <c r="FJK71" s="300"/>
      <c r="FJL71" s="300"/>
      <c r="FNN71" s="300"/>
      <c r="FNO71" s="300"/>
      <c r="FNP71" s="300"/>
      <c r="FNQ71" s="300"/>
      <c r="FNR71" s="300"/>
      <c r="FNS71" s="300"/>
      <c r="FRU71" s="300"/>
      <c r="FRV71" s="300"/>
      <c r="FRW71" s="300"/>
      <c r="FRX71" s="300"/>
      <c r="FRY71" s="300"/>
      <c r="FRZ71" s="300"/>
      <c r="FWB71" s="300"/>
      <c r="FWC71" s="300"/>
      <c r="FWD71" s="300"/>
      <c r="FWE71" s="300"/>
      <c r="FWF71" s="300"/>
      <c r="FWG71" s="300"/>
      <c r="GAI71" s="300"/>
      <c r="GAJ71" s="300"/>
      <c r="GAK71" s="300"/>
      <c r="GAL71" s="300"/>
      <c r="GAM71" s="300"/>
      <c r="GAN71" s="300"/>
      <c r="GEP71" s="300"/>
      <c r="GEQ71" s="300"/>
      <c r="GER71" s="300"/>
      <c r="GES71" s="300"/>
      <c r="GET71" s="300"/>
      <c r="GEU71" s="300"/>
      <c r="GIW71" s="300"/>
      <c r="GIX71" s="300"/>
      <c r="GIY71" s="300"/>
      <c r="GIZ71" s="300"/>
      <c r="GJA71" s="300"/>
      <c r="GJB71" s="300"/>
      <c r="GND71" s="300"/>
      <c r="GNE71" s="300"/>
      <c r="GNF71" s="300"/>
      <c r="GNG71" s="300"/>
      <c r="GNH71" s="300"/>
      <c r="GNI71" s="300"/>
      <c r="GRK71" s="300"/>
      <c r="GRL71" s="300"/>
      <c r="GRM71" s="300"/>
      <c r="GRN71" s="300"/>
      <c r="GRO71" s="300"/>
      <c r="GRP71" s="300"/>
      <c r="GVR71" s="300"/>
      <c r="GVS71" s="300"/>
      <c r="GVT71" s="300"/>
      <c r="GVU71" s="300"/>
      <c r="GVV71" s="300"/>
      <c r="GVW71" s="300"/>
      <c r="GZY71" s="300"/>
      <c r="GZZ71" s="300"/>
      <c r="HAA71" s="300"/>
      <c r="HAB71" s="300"/>
      <c r="HAC71" s="300"/>
      <c r="HAD71" s="300"/>
      <c r="HEF71" s="300"/>
      <c r="HEG71" s="300"/>
      <c r="HEH71" s="300"/>
      <c r="HEI71" s="300"/>
      <c r="HEJ71" s="300"/>
      <c r="HEK71" s="300"/>
      <c r="HIM71" s="300"/>
      <c r="HIN71" s="300"/>
      <c r="HIO71" s="300"/>
      <c r="HIP71" s="300"/>
      <c r="HIQ71" s="300"/>
      <c r="HIR71" s="300"/>
      <c r="HMT71" s="300"/>
      <c r="HMU71" s="300"/>
      <c r="HMV71" s="300"/>
      <c r="HMW71" s="300"/>
      <c r="HMX71" s="300"/>
      <c r="HMY71" s="300"/>
      <c r="HRA71" s="300"/>
      <c r="HRB71" s="300"/>
      <c r="HRC71" s="300"/>
      <c r="HRD71" s="300"/>
      <c r="HRE71" s="300"/>
      <c r="HRF71" s="300"/>
      <c r="HVH71" s="300"/>
      <c r="HVI71" s="300"/>
      <c r="HVJ71" s="300"/>
      <c r="HVK71" s="300"/>
      <c r="HVL71" s="300"/>
      <c r="HVM71" s="300"/>
      <c r="HZO71" s="300"/>
      <c r="HZP71" s="300"/>
      <c r="HZQ71" s="300"/>
      <c r="HZR71" s="300"/>
      <c r="HZS71" s="300"/>
      <c r="HZT71" s="300"/>
      <c r="IDV71" s="300"/>
      <c r="IDW71" s="300"/>
      <c r="IDX71" s="300"/>
      <c r="IDY71" s="300"/>
      <c r="IDZ71" s="300"/>
      <c r="IEA71" s="300"/>
      <c r="IIC71" s="300"/>
      <c r="IID71" s="300"/>
      <c r="IIE71" s="300"/>
      <c r="IIF71" s="300"/>
      <c r="IIG71" s="300"/>
      <c r="IIH71" s="300"/>
      <c r="IMJ71" s="300"/>
      <c r="IMK71" s="300"/>
      <c r="IML71" s="300"/>
      <c r="IMM71" s="300"/>
      <c r="IMN71" s="300"/>
      <c r="IMO71" s="300"/>
      <c r="IQQ71" s="300"/>
      <c r="IQR71" s="300"/>
      <c r="IQS71" s="300"/>
      <c r="IQT71" s="300"/>
      <c r="IQU71" s="300"/>
      <c r="IQV71" s="300"/>
      <c r="IUX71" s="300"/>
      <c r="IUY71" s="300"/>
      <c r="IUZ71" s="300"/>
      <c r="IVA71" s="300"/>
      <c r="IVB71" s="300"/>
      <c r="IVC71" s="300"/>
      <c r="IZE71" s="300"/>
      <c r="IZF71" s="300"/>
      <c r="IZG71" s="300"/>
      <c r="IZH71" s="300"/>
      <c r="IZI71" s="300"/>
      <c r="IZJ71" s="300"/>
      <c r="JDL71" s="300"/>
      <c r="JDM71" s="300"/>
      <c r="JDN71" s="300"/>
      <c r="JDO71" s="300"/>
      <c r="JDP71" s="300"/>
      <c r="JDQ71" s="300"/>
      <c r="JHS71" s="300"/>
      <c r="JHT71" s="300"/>
      <c r="JHU71" s="300"/>
      <c r="JHV71" s="300"/>
      <c r="JHW71" s="300"/>
      <c r="JHX71" s="300"/>
      <c r="JLZ71" s="300"/>
      <c r="JMA71" s="300"/>
      <c r="JMB71" s="300"/>
      <c r="JMC71" s="300"/>
      <c r="JMD71" s="300"/>
      <c r="JME71" s="300"/>
      <c r="JQG71" s="300"/>
      <c r="JQH71" s="300"/>
      <c r="JQI71" s="300"/>
      <c r="JQJ71" s="300"/>
      <c r="JQK71" s="300"/>
      <c r="JQL71" s="300"/>
      <c r="JUN71" s="300"/>
      <c r="JUO71" s="300"/>
      <c r="JUP71" s="300"/>
      <c r="JUQ71" s="300"/>
      <c r="JUR71" s="300"/>
      <c r="JUS71" s="300"/>
      <c r="JYU71" s="300"/>
      <c r="JYV71" s="300"/>
      <c r="JYW71" s="300"/>
      <c r="JYX71" s="300"/>
      <c r="JYY71" s="300"/>
      <c r="JYZ71" s="300"/>
      <c r="KDB71" s="300"/>
      <c r="KDC71" s="300"/>
      <c r="KDD71" s="300"/>
      <c r="KDE71" s="300"/>
      <c r="KDF71" s="300"/>
      <c r="KDG71" s="300"/>
      <c r="KHI71" s="300"/>
      <c r="KHJ71" s="300"/>
      <c r="KHK71" s="300"/>
      <c r="KHL71" s="300"/>
      <c r="KHM71" s="300"/>
      <c r="KHN71" s="300"/>
      <c r="KLP71" s="300"/>
      <c r="KLQ71" s="300"/>
      <c r="KLR71" s="300"/>
      <c r="KLS71" s="300"/>
      <c r="KLT71" s="300"/>
      <c r="KLU71" s="300"/>
      <c r="KPW71" s="300"/>
      <c r="KPX71" s="300"/>
      <c r="KPY71" s="300"/>
      <c r="KPZ71" s="300"/>
      <c r="KQA71" s="300"/>
      <c r="KQB71" s="300"/>
      <c r="KUD71" s="300"/>
      <c r="KUE71" s="300"/>
      <c r="KUF71" s="300"/>
      <c r="KUG71" s="300"/>
      <c r="KUH71" s="300"/>
      <c r="KUI71" s="300"/>
      <c r="KYK71" s="300"/>
      <c r="KYL71" s="300"/>
      <c r="KYM71" s="300"/>
      <c r="KYN71" s="300"/>
      <c r="KYO71" s="300"/>
      <c r="KYP71" s="300"/>
      <c r="LCR71" s="300"/>
      <c r="LCS71" s="300"/>
      <c r="LCT71" s="300"/>
      <c r="LCU71" s="300"/>
      <c r="LCV71" s="300"/>
      <c r="LCW71" s="300"/>
      <c r="LGY71" s="300"/>
      <c r="LGZ71" s="300"/>
      <c r="LHA71" s="300"/>
      <c r="LHB71" s="300"/>
      <c r="LHC71" s="300"/>
      <c r="LHD71" s="300"/>
      <c r="LLF71" s="300"/>
      <c r="LLG71" s="300"/>
      <c r="LLH71" s="300"/>
      <c r="LLI71" s="300"/>
      <c r="LLJ71" s="300"/>
      <c r="LLK71" s="300"/>
      <c r="LPM71" s="300"/>
      <c r="LPN71" s="300"/>
      <c r="LPO71" s="300"/>
      <c r="LPP71" s="300"/>
      <c r="LPQ71" s="300"/>
      <c r="LPR71" s="300"/>
      <c r="LTT71" s="300"/>
      <c r="LTU71" s="300"/>
      <c r="LTV71" s="300"/>
      <c r="LTW71" s="300"/>
      <c r="LTX71" s="300"/>
      <c r="LTY71" s="300"/>
      <c r="LYA71" s="300"/>
      <c r="LYB71" s="300"/>
      <c r="LYC71" s="300"/>
      <c r="LYD71" s="300"/>
      <c r="LYE71" s="300"/>
      <c r="LYF71" s="300"/>
      <c r="MCH71" s="300"/>
      <c r="MCI71" s="300"/>
      <c r="MCJ71" s="300"/>
      <c r="MCK71" s="300"/>
      <c r="MCL71" s="300"/>
      <c r="MCM71" s="300"/>
      <c r="MGO71" s="300"/>
      <c r="MGP71" s="300"/>
      <c r="MGQ71" s="300"/>
      <c r="MGR71" s="300"/>
      <c r="MGS71" s="300"/>
      <c r="MGT71" s="300"/>
      <c r="MKV71" s="300"/>
      <c r="MKW71" s="300"/>
      <c r="MKX71" s="300"/>
      <c r="MKY71" s="300"/>
      <c r="MKZ71" s="300"/>
      <c r="MLA71" s="300"/>
      <c r="MPC71" s="300"/>
      <c r="MPD71" s="300"/>
      <c r="MPE71" s="300"/>
      <c r="MPF71" s="300"/>
      <c r="MPG71" s="300"/>
      <c r="MPH71" s="300"/>
      <c r="MTJ71" s="300"/>
      <c r="MTK71" s="300"/>
      <c r="MTL71" s="300"/>
      <c r="MTM71" s="300"/>
      <c r="MTN71" s="300"/>
      <c r="MTO71" s="300"/>
      <c r="MXQ71" s="300"/>
      <c r="MXR71" s="300"/>
      <c r="MXS71" s="300"/>
      <c r="MXT71" s="300"/>
      <c r="MXU71" s="300"/>
      <c r="MXV71" s="300"/>
      <c r="NBX71" s="300"/>
      <c r="NBY71" s="300"/>
      <c r="NBZ71" s="300"/>
      <c r="NCA71" s="300"/>
      <c r="NCB71" s="300"/>
      <c r="NCC71" s="300"/>
      <c r="NGE71" s="300"/>
      <c r="NGF71" s="300"/>
      <c r="NGG71" s="300"/>
      <c r="NGH71" s="300"/>
      <c r="NGI71" s="300"/>
      <c r="NGJ71" s="300"/>
      <c r="NKL71" s="300"/>
      <c r="NKM71" s="300"/>
      <c r="NKN71" s="300"/>
      <c r="NKO71" s="300"/>
      <c r="NKP71" s="300"/>
      <c r="NKQ71" s="300"/>
      <c r="NOS71" s="300"/>
      <c r="NOT71" s="300"/>
      <c r="NOU71" s="300"/>
      <c r="NOV71" s="300"/>
      <c r="NOW71" s="300"/>
      <c r="NOX71" s="300"/>
      <c r="NSZ71" s="300"/>
      <c r="NTA71" s="300"/>
      <c r="NTB71" s="300"/>
      <c r="NTC71" s="300"/>
      <c r="NTD71" s="300"/>
      <c r="NTE71" s="300"/>
      <c r="NXG71" s="300"/>
      <c r="NXH71" s="300"/>
      <c r="NXI71" s="300"/>
      <c r="NXJ71" s="300"/>
      <c r="NXK71" s="300"/>
      <c r="NXL71" s="300"/>
      <c r="OBN71" s="300"/>
      <c r="OBO71" s="300"/>
      <c r="OBP71" s="300"/>
      <c r="OBQ71" s="300"/>
      <c r="OBR71" s="300"/>
      <c r="OBS71" s="300"/>
      <c r="OFU71" s="300"/>
      <c r="OFV71" s="300"/>
      <c r="OFW71" s="300"/>
      <c r="OFX71" s="300"/>
      <c r="OFY71" s="300"/>
      <c r="OFZ71" s="300"/>
      <c r="OKB71" s="300"/>
      <c r="OKC71" s="300"/>
      <c r="OKD71" s="300"/>
      <c r="OKE71" s="300"/>
      <c r="OKF71" s="300"/>
      <c r="OKG71" s="300"/>
      <c r="OOI71" s="300"/>
      <c r="OOJ71" s="300"/>
      <c r="OOK71" s="300"/>
      <c r="OOL71" s="300"/>
      <c r="OOM71" s="300"/>
      <c r="OON71" s="300"/>
      <c r="OSP71" s="300"/>
      <c r="OSQ71" s="300"/>
      <c r="OSR71" s="300"/>
      <c r="OSS71" s="300"/>
      <c r="OST71" s="300"/>
      <c r="OSU71" s="300"/>
      <c r="OWW71" s="300"/>
      <c r="OWX71" s="300"/>
      <c r="OWY71" s="300"/>
      <c r="OWZ71" s="300"/>
      <c r="OXA71" s="300"/>
      <c r="OXB71" s="300"/>
      <c r="PBD71" s="300"/>
      <c r="PBE71" s="300"/>
      <c r="PBF71" s="300"/>
      <c r="PBG71" s="300"/>
      <c r="PBH71" s="300"/>
      <c r="PBI71" s="300"/>
      <c r="PFK71" s="300"/>
      <c r="PFL71" s="300"/>
      <c r="PFM71" s="300"/>
      <c r="PFN71" s="300"/>
      <c r="PFO71" s="300"/>
      <c r="PFP71" s="300"/>
      <c r="PJR71" s="300"/>
      <c r="PJS71" s="300"/>
      <c r="PJT71" s="300"/>
      <c r="PJU71" s="300"/>
      <c r="PJV71" s="300"/>
      <c r="PJW71" s="300"/>
      <c r="PNY71" s="300"/>
      <c r="PNZ71" s="300"/>
      <c r="POA71" s="300"/>
      <c r="POB71" s="300"/>
      <c r="POC71" s="300"/>
      <c r="POD71" s="300"/>
      <c r="PSF71" s="300"/>
      <c r="PSG71" s="300"/>
      <c r="PSH71" s="300"/>
      <c r="PSI71" s="300"/>
      <c r="PSJ71" s="300"/>
      <c r="PSK71" s="300"/>
    </row>
    <row r="72" spans="1:998 1104:1997 2103:2996 3102:3995 4101:5105 5211:6104 6210:7103 7209:8102 8208:9212 9318:10211 10317:11210 11316:11321" x14ac:dyDescent="0.25">
      <c r="DA72" s="300" t="str">
        <f>Matches!F77</f>
        <v>Jordan</v>
      </c>
      <c r="DB72" s="300">
        <f>IF(DA2&lt;&gt;"",IF(AND(Matches!H77&lt;&gt;"",Matches!I77&lt;&gt;""),Matches!H77,0),"")</f>
        <v>0</v>
      </c>
      <c r="DC72" s="300">
        <f>IF(DA2&lt;&gt;"",IF(AND(Matches!H77&lt;&gt;"",Matches!I77&lt;&gt;""),Matches!I77,0),"")</f>
        <v>0</v>
      </c>
      <c r="DD72" s="300" t="str">
        <f>Matches!K77</f>
        <v>Argentina</v>
      </c>
      <c r="DE72" s="300" t="str">
        <f>IF(AND(Matches!H77&lt;&gt;"",Matches!I77&lt;&gt;""),IF(DB72&gt;DC72,"W",IF(DB72=DC72,"D","L")),"")</f>
        <v/>
      </c>
      <c r="DF72" s="300" t="str">
        <f t="shared" si="118"/>
        <v/>
      </c>
      <c r="HH72" s="300"/>
      <c r="HI72" s="300"/>
      <c r="HJ72" s="300"/>
      <c r="HK72" s="300"/>
      <c r="HL72" s="300"/>
      <c r="HM72" s="300"/>
      <c r="LO72" s="300"/>
      <c r="LP72" s="300"/>
      <c r="LQ72" s="300"/>
      <c r="LR72" s="300"/>
      <c r="LS72" s="300"/>
      <c r="LT72" s="300"/>
      <c r="PV72" s="300"/>
      <c r="PW72" s="300"/>
      <c r="PX72" s="300"/>
      <c r="PY72" s="300"/>
      <c r="PZ72" s="300"/>
      <c r="QA72" s="300"/>
      <c r="UC72" s="300"/>
      <c r="UD72" s="300"/>
      <c r="UE72" s="300"/>
      <c r="UF72" s="300"/>
      <c r="UG72" s="300"/>
      <c r="UH72" s="300"/>
      <c r="YJ72" s="300"/>
      <c r="YK72" s="300"/>
      <c r="YL72" s="300"/>
      <c r="YM72" s="300"/>
      <c r="YN72" s="300"/>
      <c r="YO72" s="300"/>
      <c r="ACQ72" s="300"/>
      <c r="ACR72" s="300"/>
      <c r="ACS72" s="300"/>
      <c r="ACT72" s="300"/>
      <c r="ACU72" s="300"/>
      <c r="ACV72" s="300"/>
      <c r="AGX72" s="300"/>
      <c r="AGY72" s="300"/>
      <c r="AGZ72" s="300"/>
      <c r="AHA72" s="300"/>
      <c r="AHB72" s="300"/>
      <c r="AHC72" s="300"/>
      <c r="ALE72" s="300"/>
      <c r="ALF72" s="300"/>
      <c r="ALG72" s="300"/>
      <c r="ALH72" s="300"/>
      <c r="ALI72" s="300"/>
      <c r="ALJ72" s="300"/>
      <c r="APL72" s="300"/>
      <c r="APM72" s="300"/>
      <c r="APN72" s="300"/>
      <c r="APO72" s="300"/>
      <c r="APP72" s="300"/>
      <c r="APQ72" s="300"/>
      <c r="ATS72" s="300"/>
      <c r="ATT72" s="300"/>
      <c r="ATU72" s="300"/>
      <c r="ATV72" s="300"/>
      <c r="ATW72" s="300"/>
      <c r="ATX72" s="300"/>
      <c r="AXZ72" s="300"/>
      <c r="AYA72" s="300"/>
      <c r="AYB72" s="300"/>
      <c r="AYC72" s="300"/>
      <c r="AYD72" s="300"/>
      <c r="AYE72" s="300"/>
      <c r="BCG72" s="300"/>
      <c r="BCH72" s="300"/>
      <c r="BCI72" s="300"/>
      <c r="BCJ72" s="300"/>
      <c r="BCK72" s="300"/>
      <c r="BCL72" s="300"/>
      <c r="BGN72" s="300"/>
      <c r="BGO72" s="300"/>
      <c r="BGP72" s="300"/>
      <c r="BGQ72" s="300"/>
      <c r="BGR72" s="300"/>
      <c r="BGS72" s="300"/>
      <c r="BKU72" s="300"/>
      <c r="BKV72" s="300"/>
      <c r="BKW72" s="300"/>
      <c r="BKX72" s="300"/>
      <c r="BKY72" s="300"/>
      <c r="BKZ72" s="300"/>
      <c r="BPB72" s="300"/>
      <c r="BPC72" s="300"/>
      <c r="BPD72" s="300"/>
      <c r="BPE72" s="300"/>
      <c r="BPF72" s="300"/>
      <c r="BPG72" s="300"/>
      <c r="BTI72" s="300"/>
      <c r="BTJ72" s="300"/>
      <c r="BTK72" s="300"/>
      <c r="BTL72" s="300"/>
      <c r="BTM72" s="300"/>
      <c r="BTN72" s="300"/>
      <c r="BXP72" s="300"/>
      <c r="BXQ72" s="300"/>
      <c r="BXR72" s="300"/>
      <c r="BXS72" s="300"/>
      <c r="BXT72" s="300"/>
      <c r="BXU72" s="300"/>
      <c r="CBW72" s="300"/>
      <c r="CBX72" s="300"/>
      <c r="CBY72" s="300"/>
      <c r="CBZ72" s="300"/>
      <c r="CCA72" s="300"/>
      <c r="CCB72" s="300"/>
      <c r="CGD72" s="300"/>
      <c r="CGE72" s="300"/>
      <c r="CGF72" s="300"/>
      <c r="CGG72" s="300"/>
      <c r="CGH72" s="300"/>
      <c r="CGI72" s="300"/>
      <c r="CKK72" s="300"/>
      <c r="CKL72" s="300"/>
      <c r="CKM72" s="300"/>
      <c r="CKN72" s="300"/>
      <c r="CKO72" s="300"/>
      <c r="CKP72" s="300"/>
      <c r="COR72" s="300"/>
      <c r="COS72" s="300"/>
      <c r="COT72" s="300"/>
      <c r="COU72" s="300"/>
      <c r="COV72" s="300"/>
      <c r="COW72" s="300"/>
      <c r="CSY72" s="300"/>
      <c r="CSZ72" s="300"/>
      <c r="CTA72" s="300"/>
      <c r="CTB72" s="300"/>
      <c r="CTC72" s="300"/>
      <c r="CTD72" s="300"/>
      <c r="CXF72" s="300"/>
      <c r="CXG72" s="300"/>
      <c r="CXH72" s="300"/>
      <c r="CXI72" s="300"/>
      <c r="CXJ72" s="300"/>
      <c r="CXK72" s="300"/>
      <c r="DBM72" s="300"/>
      <c r="DBN72" s="300"/>
      <c r="DBO72" s="300"/>
      <c r="DBP72" s="300"/>
      <c r="DBQ72" s="300"/>
      <c r="DBR72" s="300"/>
      <c r="DFT72" s="300"/>
      <c r="DFU72" s="300"/>
      <c r="DFV72" s="300"/>
      <c r="DFW72" s="300"/>
      <c r="DFX72" s="300"/>
      <c r="DFY72" s="300"/>
      <c r="DKA72" s="300"/>
      <c r="DKB72" s="300"/>
      <c r="DKC72" s="300"/>
      <c r="DKD72" s="300"/>
      <c r="DKE72" s="300"/>
      <c r="DKF72" s="300"/>
      <c r="DOH72" s="300"/>
      <c r="DOI72" s="300"/>
      <c r="DOJ72" s="300"/>
      <c r="DOK72" s="300"/>
      <c r="DOL72" s="300"/>
      <c r="DOM72" s="300"/>
      <c r="DSO72" s="300"/>
      <c r="DSP72" s="300"/>
      <c r="DSQ72" s="300"/>
      <c r="DSR72" s="300"/>
      <c r="DSS72" s="300"/>
      <c r="DST72" s="300"/>
      <c r="DWV72" s="300"/>
      <c r="DWW72" s="300"/>
      <c r="DWX72" s="300"/>
      <c r="DWY72" s="300"/>
      <c r="DWZ72" s="300"/>
      <c r="DXA72" s="300"/>
      <c r="EBC72" s="300"/>
      <c r="EBD72" s="300"/>
      <c r="EBE72" s="300"/>
      <c r="EBF72" s="300"/>
      <c r="EBG72" s="300"/>
      <c r="EBH72" s="300"/>
      <c r="EFJ72" s="300"/>
      <c r="EFK72" s="300"/>
      <c r="EFL72" s="300"/>
      <c r="EFM72" s="300"/>
      <c r="EFN72" s="300"/>
      <c r="EFO72" s="300"/>
      <c r="EJQ72" s="300"/>
      <c r="EJR72" s="300"/>
      <c r="EJS72" s="300"/>
      <c r="EJT72" s="300"/>
      <c r="EJU72" s="300"/>
      <c r="EJV72" s="300"/>
      <c r="ENX72" s="300"/>
      <c r="ENY72" s="300"/>
      <c r="ENZ72" s="300"/>
      <c r="EOA72" s="300"/>
      <c r="EOB72" s="300"/>
      <c r="EOC72" s="300"/>
      <c r="ESE72" s="300"/>
      <c r="ESF72" s="300"/>
      <c r="ESG72" s="300"/>
      <c r="ESH72" s="300"/>
      <c r="ESI72" s="300"/>
      <c r="ESJ72" s="300"/>
      <c r="EWL72" s="300"/>
      <c r="EWM72" s="300"/>
      <c r="EWN72" s="300"/>
      <c r="EWO72" s="300"/>
      <c r="EWP72" s="300"/>
      <c r="EWQ72" s="300"/>
      <c r="FAS72" s="300"/>
      <c r="FAT72" s="300"/>
      <c r="FAU72" s="300"/>
      <c r="FAV72" s="300"/>
      <c r="FAW72" s="300"/>
      <c r="FAX72" s="300"/>
      <c r="FEZ72" s="300"/>
      <c r="FFA72" s="300"/>
      <c r="FFB72" s="300"/>
      <c r="FFC72" s="300"/>
      <c r="FFD72" s="300"/>
      <c r="FFE72" s="300"/>
      <c r="FJG72" s="300"/>
      <c r="FJH72" s="300"/>
      <c r="FJI72" s="300"/>
      <c r="FJJ72" s="300"/>
      <c r="FJK72" s="300"/>
      <c r="FJL72" s="300"/>
      <c r="FNN72" s="300"/>
      <c r="FNO72" s="300"/>
      <c r="FNP72" s="300"/>
      <c r="FNQ72" s="300"/>
      <c r="FNR72" s="300"/>
      <c r="FNS72" s="300"/>
      <c r="FRU72" s="300"/>
      <c r="FRV72" s="300"/>
      <c r="FRW72" s="300"/>
      <c r="FRX72" s="300"/>
      <c r="FRY72" s="300"/>
      <c r="FRZ72" s="300"/>
      <c r="FWB72" s="300"/>
      <c r="FWC72" s="300"/>
      <c r="FWD72" s="300"/>
      <c r="FWE72" s="300"/>
      <c r="FWF72" s="300"/>
      <c r="FWG72" s="300"/>
      <c r="GAI72" s="300"/>
      <c r="GAJ72" s="300"/>
      <c r="GAK72" s="300"/>
      <c r="GAL72" s="300"/>
      <c r="GAM72" s="300"/>
      <c r="GAN72" s="300"/>
      <c r="GEP72" s="300"/>
      <c r="GEQ72" s="300"/>
      <c r="GER72" s="300"/>
      <c r="GES72" s="300"/>
      <c r="GET72" s="300"/>
      <c r="GEU72" s="300"/>
      <c r="GIW72" s="300"/>
      <c r="GIX72" s="300"/>
      <c r="GIY72" s="300"/>
      <c r="GIZ72" s="300"/>
      <c r="GJA72" s="300"/>
      <c r="GJB72" s="300"/>
      <c r="GND72" s="300"/>
      <c r="GNE72" s="300"/>
      <c r="GNF72" s="300"/>
      <c r="GNG72" s="300"/>
      <c r="GNH72" s="300"/>
      <c r="GNI72" s="300"/>
      <c r="GRK72" s="300"/>
      <c r="GRL72" s="300"/>
      <c r="GRM72" s="300"/>
      <c r="GRN72" s="300"/>
      <c r="GRO72" s="300"/>
      <c r="GRP72" s="300"/>
      <c r="GVR72" s="300"/>
      <c r="GVS72" s="300"/>
      <c r="GVT72" s="300"/>
      <c r="GVU72" s="300"/>
      <c r="GVV72" s="300"/>
      <c r="GVW72" s="300"/>
      <c r="GZY72" s="300"/>
      <c r="GZZ72" s="300"/>
      <c r="HAA72" s="300"/>
      <c r="HAB72" s="300"/>
      <c r="HAC72" s="300"/>
      <c r="HAD72" s="300"/>
      <c r="HEF72" s="300"/>
      <c r="HEG72" s="300"/>
      <c r="HEH72" s="300"/>
      <c r="HEI72" s="300"/>
      <c r="HEJ72" s="300"/>
      <c r="HEK72" s="300"/>
      <c r="HIM72" s="300"/>
      <c r="HIN72" s="300"/>
      <c r="HIO72" s="300"/>
      <c r="HIP72" s="300"/>
      <c r="HIQ72" s="300"/>
      <c r="HIR72" s="300"/>
      <c r="HMT72" s="300"/>
      <c r="HMU72" s="300"/>
      <c r="HMV72" s="300"/>
      <c r="HMW72" s="300"/>
      <c r="HMX72" s="300"/>
      <c r="HMY72" s="300"/>
      <c r="HRA72" s="300"/>
      <c r="HRB72" s="300"/>
      <c r="HRC72" s="300"/>
      <c r="HRD72" s="300"/>
      <c r="HRE72" s="300"/>
      <c r="HRF72" s="300"/>
      <c r="HVH72" s="300"/>
      <c r="HVI72" s="300"/>
      <c r="HVJ72" s="300"/>
      <c r="HVK72" s="300"/>
      <c r="HVL72" s="300"/>
      <c r="HVM72" s="300"/>
      <c r="HZO72" s="300"/>
      <c r="HZP72" s="300"/>
      <c r="HZQ72" s="300"/>
      <c r="HZR72" s="300"/>
      <c r="HZS72" s="300"/>
      <c r="HZT72" s="300"/>
      <c r="IDV72" s="300"/>
      <c r="IDW72" s="300"/>
      <c r="IDX72" s="300"/>
      <c r="IDY72" s="300"/>
      <c r="IDZ72" s="300"/>
      <c r="IEA72" s="300"/>
      <c r="IIC72" s="300"/>
      <c r="IID72" s="300"/>
      <c r="IIE72" s="300"/>
      <c r="IIF72" s="300"/>
      <c r="IIG72" s="300"/>
      <c r="IIH72" s="300"/>
      <c r="IMJ72" s="300"/>
      <c r="IMK72" s="300"/>
      <c r="IML72" s="300"/>
      <c r="IMM72" s="300"/>
      <c r="IMN72" s="300"/>
      <c r="IMO72" s="300"/>
      <c r="IQQ72" s="300"/>
      <c r="IQR72" s="300"/>
      <c r="IQS72" s="300"/>
      <c r="IQT72" s="300"/>
      <c r="IQU72" s="300"/>
      <c r="IQV72" s="300"/>
      <c r="IUX72" s="300"/>
      <c r="IUY72" s="300"/>
      <c r="IUZ72" s="300"/>
      <c r="IVA72" s="300"/>
      <c r="IVB72" s="300"/>
      <c r="IVC72" s="300"/>
      <c r="IZE72" s="300"/>
      <c r="IZF72" s="300"/>
      <c r="IZG72" s="300"/>
      <c r="IZH72" s="300"/>
      <c r="IZI72" s="300"/>
      <c r="IZJ72" s="300"/>
      <c r="JDL72" s="300"/>
      <c r="JDM72" s="300"/>
      <c r="JDN72" s="300"/>
      <c r="JDO72" s="300"/>
      <c r="JDP72" s="300"/>
      <c r="JDQ72" s="300"/>
      <c r="JHS72" s="300"/>
      <c r="JHT72" s="300"/>
      <c r="JHU72" s="300"/>
      <c r="JHV72" s="300"/>
      <c r="JHW72" s="300"/>
      <c r="JHX72" s="300"/>
      <c r="JLZ72" s="300"/>
      <c r="JMA72" s="300"/>
      <c r="JMB72" s="300"/>
      <c r="JMC72" s="300"/>
      <c r="JMD72" s="300"/>
      <c r="JME72" s="300"/>
      <c r="JQG72" s="300"/>
      <c r="JQH72" s="300"/>
      <c r="JQI72" s="300"/>
      <c r="JQJ72" s="300"/>
      <c r="JQK72" s="300"/>
      <c r="JQL72" s="300"/>
      <c r="JUN72" s="300"/>
      <c r="JUO72" s="300"/>
      <c r="JUP72" s="300"/>
      <c r="JUQ72" s="300"/>
      <c r="JUR72" s="300"/>
      <c r="JUS72" s="300"/>
      <c r="JYU72" s="300"/>
      <c r="JYV72" s="300"/>
      <c r="JYW72" s="300"/>
      <c r="JYX72" s="300"/>
      <c r="JYY72" s="300"/>
      <c r="JYZ72" s="300"/>
      <c r="KDB72" s="300"/>
      <c r="KDC72" s="300"/>
      <c r="KDD72" s="300"/>
      <c r="KDE72" s="300"/>
      <c r="KDF72" s="300"/>
      <c r="KDG72" s="300"/>
      <c r="KHI72" s="300"/>
      <c r="KHJ72" s="300"/>
      <c r="KHK72" s="300"/>
      <c r="KHL72" s="300"/>
      <c r="KHM72" s="300"/>
      <c r="KHN72" s="300"/>
      <c r="KLP72" s="300"/>
      <c r="KLQ72" s="300"/>
      <c r="KLR72" s="300"/>
      <c r="KLS72" s="300"/>
      <c r="KLT72" s="300"/>
      <c r="KLU72" s="300"/>
      <c r="KPW72" s="300"/>
      <c r="KPX72" s="300"/>
      <c r="KPY72" s="300"/>
      <c r="KPZ72" s="300"/>
      <c r="KQA72" s="300"/>
      <c r="KQB72" s="300"/>
      <c r="KUD72" s="300"/>
      <c r="KUE72" s="300"/>
      <c r="KUF72" s="300"/>
      <c r="KUG72" s="300"/>
      <c r="KUH72" s="300"/>
      <c r="KUI72" s="300"/>
      <c r="KYK72" s="300"/>
      <c r="KYL72" s="300"/>
      <c r="KYM72" s="300"/>
      <c r="KYN72" s="300"/>
      <c r="KYO72" s="300"/>
      <c r="KYP72" s="300"/>
      <c r="LCR72" s="300"/>
      <c r="LCS72" s="300"/>
      <c r="LCT72" s="300"/>
      <c r="LCU72" s="300"/>
      <c r="LCV72" s="300"/>
      <c r="LCW72" s="300"/>
      <c r="LGY72" s="300"/>
      <c r="LGZ72" s="300"/>
      <c r="LHA72" s="300"/>
      <c r="LHB72" s="300"/>
      <c r="LHC72" s="300"/>
      <c r="LHD72" s="300"/>
      <c r="LLF72" s="300"/>
      <c r="LLG72" s="300"/>
      <c r="LLH72" s="300"/>
      <c r="LLI72" s="300"/>
      <c r="LLJ72" s="300"/>
      <c r="LLK72" s="300"/>
      <c r="LPM72" s="300"/>
      <c r="LPN72" s="300"/>
      <c r="LPO72" s="300"/>
      <c r="LPP72" s="300"/>
      <c r="LPQ72" s="300"/>
      <c r="LPR72" s="300"/>
      <c r="LTT72" s="300"/>
      <c r="LTU72" s="300"/>
      <c r="LTV72" s="300"/>
      <c r="LTW72" s="300"/>
      <c r="LTX72" s="300"/>
      <c r="LTY72" s="300"/>
      <c r="LYA72" s="300"/>
      <c r="LYB72" s="300"/>
      <c r="LYC72" s="300"/>
      <c r="LYD72" s="300"/>
      <c r="LYE72" s="300"/>
      <c r="LYF72" s="300"/>
      <c r="MCH72" s="300"/>
      <c r="MCI72" s="300"/>
      <c r="MCJ72" s="300"/>
      <c r="MCK72" s="300"/>
      <c r="MCL72" s="300"/>
      <c r="MCM72" s="300"/>
      <c r="MGO72" s="300"/>
      <c r="MGP72" s="300"/>
      <c r="MGQ72" s="300"/>
      <c r="MGR72" s="300"/>
      <c r="MGS72" s="300"/>
      <c r="MGT72" s="300"/>
      <c r="MKV72" s="300"/>
      <c r="MKW72" s="300"/>
      <c r="MKX72" s="300"/>
      <c r="MKY72" s="300"/>
      <c r="MKZ72" s="300"/>
      <c r="MLA72" s="300"/>
      <c r="MPC72" s="300"/>
      <c r="MPD72" s="300"/>
      <c r="MPE72" s="300"/>
      <c r="MPF72" s="300"/>
      <c r="MPG72" s="300"/>
      <c r="MPH72" s="300"/>
      <c r="MTJ72" s="300"/>
      <c r="MTK72" s="300"/>
      <c r="MTL72" s="300"/>
      <c r="MTM72" s="300"/>
      <c r="MTN72" s="300"/>
      <c r="MTO72" s="300"/>
      <c r="MXQ72" s="300"/>
      <c r="MXR72" s="300"/>
      <c r="MXS72" s="300"/>
      <c r="MXT72" s="300"/>
      <c r="MXU72" s="300"/>
      <c r="MXV72" s="300"/>
      <c r="NBX72" s="300"/>
      <c r="NBY72" s="300"/>
      <c r="NBZ72" s="300"/>
      <c r="NCA72" s="300"/>
      <c r="NCB72" s="300"/>
      <c r="NCC72" s="300"/>
      <c r="NGE72" s="300"/>
      <c r="NGF72" s="300"/>
      <c r="NGG72" s="300"/>
      <c r="NGH72" s="300"/>
      <c r="NGI72" s="300"/>
      <c r="NGJ72" s="300"/>
      <c r="NKL72" s="300"/>
      <c r="NKM72" s="300"/>
      <c r="NKN72" s="300"/>
      <c r="NKO72" s="300"/>
      <c r="NKP72" s="300"/>
      <c r="NKQ72" s="300"/>
      <c r="NOS72" s="300"/>
      <c r="NOT72" s="300"/>
      <c r="NOU72" s="300"/>
      <c r="NOV72" s="300"/>
      <c r="NOW72" s="300"/>
      <c r="NOX72" s="300"/>
      <c r="NSZ72" s="300"/>
      <c r="NTA72" s="300"/>
      <c r="NTB72" s="300"/>
      <c r="NTC72" s="300"/>
      <c r="NTD72" s="300"/>
      <c r="NTE72" s="300"/>
      <c r="NXG72" s="300"/>
      <c r="NXH72" s="300"/>
      <c r="NXI72" s="300"/>
      <c r="NXJ72" s="300"/>
      <c r="NXK72" s="300"/>
      <c r="NXL72" s="300"/>
      <c r="OBN72" s="300"/>
      <c r="OBO72" s="300"/>
      <c r="OBP72" s="300"/>
      <c r="OBQ72" s="300"/>
      <c r="OBR72" s="300"/>
      <c r="OBS72" s="300"/>
      <c r="OFU72" s="300"/>
      <c r="OFV72" s="300"/>
      <c r="OFW72" s="300"/>
      <c r="OFX72" s="300"/>
      <c r="OFY72" s="300"/>
      <c r="OFZ72" s="300"/>
      <c r="OKB72" s="300"/>
      <c r="OKC72" s="300"/>
      <c r="OKD72" s="300"/>
      <c r="OKE72" s="300"/>
      <c r="OKF72" s="300"/>
      <c r="OKG72" s="300"/>
      <c r="OOI72" s="300"/>
      <c r="OOJ72" s="300"/>
      <c r="OOK72" s="300"/>
      <c r="OOL72" s="300"/>
      <c r="OOM72" s="300"/>
      <c r="OON72" s="300"/>
      <c r="OSP72" s="300"/>
      <c r="OSQ72" s="300"/>
      <c r="OSR72" s="300"/>
      <c r="OSS72" s="300"/>
      <c r="OST72" s="300"/>
      <c r="OSU72" s="300"/>
      <c r="OWW72" s="300"/>
      <c r="OWX72" s="300"/>
      <c r="OWY72" s="300"/>
      <c r="OWZ72" s="300"/>
      <c r="OXA72" s="300"/>
      <c r="OXB72" s="300"/>
      <c r="PBD72" s="300"/>
      <c r="PBE72" s="300"/>
      <c r="PBF72" s="300"/>
      <c r="PBG72" s="300"/>
      <c r="PBH72" s="300"/>
      <c r="PBI72" s="300"/>
      <c r="PFK72" s="300"/>
      <c r="PFL72" s="300"/>
      <c r="PFM72" s="300"/>
      <c r="PFN72" s="300"/>
      <c r="PFO72" s="300"/>
      <c r="PFP72" s="300"/>
      <c r="PJR72" s="300"/>
      <c r="PJS72" s="300"/>
      <c r="PJT72" s="300"/>
      <c r="PJU72" s="300"/>
      <c r="PJV72" s="300"/>
      <c r="PJW72" s="300"/>
      <c r="PNY72" s="300"/>
      <c r="PNZ72" s="300"/>
      <c r="POA72" s="300"/>
      <c r="POB72" s="300"/>
      <c r="POC72" s="300"/>
      <c r="POD72" s="300"/>
      <c r="PSF72" s="300"/>
      <c r="PSG72" s="300"/>
      <c r="PSH72" s="300"/>
      <c r="PSI72" s="300"/>
      <c r="PSJ72" s="300"/>
      <c r="PSK72" s="300"/>
    </row>
    <row r="73" spans="1:998 1104:1997 2103:2996 3102:3995 4101:5105 5211:6104 6210:7103 7209:8102 8208:9212 9318:10211 10317:11210 11316:11321" x14ac:dyDescent="0.25">
      <c r="A73" s="302">
        <f>Setup!E50+100</f>
        <v>104</v>
      </c>
      <c r="B73" s="297">
        <f>VLOOKUP(C73,CX73:CY76,2,FALSE)</f>
        <v>1</v>
      </c>
      <c r="C73" s="298" t="str">
        <f>Setup!D50</f>
        <v>England</v>
      </c>
      <c r="D73" s="297">
        <f>SUMPRODUCT((DA3:DA105=C73)*(DE3:DE105="W"))+SUMPRODUCT((DD3:DD105=C73)*(DF3:DF105="W"))</f>
        <v>0</v>
      </c>
      <c r="E73" s="297">
        <f>SUMPRODUCT((DA3:DA105=C73)*(DE3:DE105="D"))+SUMPRODUCT((DD3:DD105=C73)*(DF3:DF105="D"))</f>
        <v>0</v>
      </c>
      <c r="F73" s="297">
        <f>SUMPRODUCT((DA3:DA105=C73)*(DE3:DE105="L"))+SUMPRODUCT((DD3:DD105=C73)*(DF3:DF105="L"))</f>
        <v>0</v>
      </c>
      <c r="G73" s="297">
        <f>SUMIF(DA3:DA123,C73,DB3:DB123)+SUMIF(DD3:DD123,C73,DC3:DC123)</f>
        <v>0</v>
      </c>
      <c r="H73" s="297">
        <f>SUMIF(DD3:DD123,C73,DB3:DB123)+SUMIF(DA3:DA123,C73,DC3:DC123)</f>
        <v>0</v>
      </c>
      <c r="I73" s="297">
        <f t="shared" ref="I73:I76" si="123">G73-H73+1000</f>
        <v>1000</v>
      </c>
      <c r="J73" s="297">
        <f t="shared" ref="J73:J76" si="124">D73*3+E73*1</f>
        <v>0</v>
      </c>
      <c r="K73" s="297">
        <f>IF(Setup!F50&lt;&gt;"",Setup!F50,-A73)</f>
        <v>-104</v>
      </c>
      <c r="L73" s="297">
        <f>IF(COUNTIF(J73:J76,4)&lt;&gt;4,RANK(J73,J73:J76),J152)</f>
        <v>1</v>
      </c>
      <c r="N73" s="297">
        <f>SUMPRODUCT((L73:L76=L73)*(K73:K76&lt;K73))+L73</f>
        <v>4</v>
      </c>
      <c r="O73" s="298" t="str">
        <f>INDEX(C73:C76,MATCH(1,N73:N76,0),0)</f>
        <v>Ghana</v>
      </c>
      <c r="P73" s="297">
        <f>INDEX(L73:L76,MATCH(O73,C73:C76,0),0)</f>
        <v>1</v>
      </c>
      <c r="Q73" s="297" t="str">
        <f>IF(P74=1,O73,"")</f>
        <v>Ghana</v>
      </c>
      <c r="R73" s="297" t="str">
        <f>IF(P75=2,O74,"")</f>
        <v/>
      </c>
      <c r="S73" s="297" t="str">
        <f>IF(P76=3,O75,"")</f>
        <v/>
      </c>
      <c r="T73" s="297" t="str">
        <f>IF(P77=4,O76,"")</f>
        <v/>
      </c>
      <c r="V73" s="297" t="str">
        <f>IF(Q73&lt;&gt;"",Q73,"")</f>
        <v>Ghana</v>
      </c>
      <c r="W73" s="297">
        <f>SUMPRODUCT((DA3:DA105=V73)*(DD3:DD105=V74)*(DE3:DE105="W"))+SUMPRODUCT((DA3:DA105=V73)*(DD3:DD105=V75)*(DE3:DE105="W"))+SUMPRODUCT((DA3:DA105=V73)*(DD3:DD105=V76)*(DE3:DE105="W"))+SUMPRODUCT((DA3:DA105=V73)*(DD3:DD105=V77)*(DE3:DE105="W"))+SUMPRODUCT((DA3:DA105=V74)*(DD3:DD105=V73)*(DF3:DF105="W"))+SUMPRODUCT((DA3:DA105=V75)*(DD3:DD105=V73)*(DF3:DF105="W"))+SUMPRODUCT((DA3:DA105=V76)*(DD3:DD105=V73)*(DF3:DF105="W"))+SUMPRODUCT((DA3:DA105=V77)*(DD3:DD105=V73)*(DF3:DF105="W"))</f>
        <v>0</v>
      </c>
      <c r="X73" s="297">
        <f>SUMPRODUCT((DA3:DA105=V73)*(DD3:DD105=V74)*(DE3:DE105="D"))+SUMPRODUCT((DA3:DA105=V73)*(DD3:DD105=V75)*(DE3:DE105="D"))+SUMPRODUCT((DA3:DA105=V73)*(DD3:DD105=V76)*(DE3:DE105="D"))+SUMPRODUCT((DA3:DA105=V73)*(DD3:DD105=V77)*(DE3:DE105="D"))+SUMPRODUCT((DA3:DA105=V74)*(DD3:DD105=V73)*(DE3:DE105="D"))+SUMPRODUCT((DA3:DA105=V75)*(DD3:DD105=V73)*(DE3:DE105="D"))+SUMPRODUCT((DA3:DA105=V76)*(DD3:DD105=V73)*(DE3:DE105="D"))+SUMPRODUCT((DA3:DA105=V77)*(DD3:DD105=V73)*(DE3:DE105="D"))</f>
        <v>0</v>
      </c>
      <c r="Y73" s="297">
        <f>SUMPRODUCT((DA3:DA105=V73)*(DD3:DD105=V74)*(DE3:DE105="L"))+SUMPRODUCT((DA3:DA105=V73)*(DD3:DD105=V75)*(DE3:DE105="L"))+SUMPRODUCT((DA3:DA105=V73)*(DD3:DD105=V76)*(DE3:DE105="L"))+SUMPRODUCT((DA3:DA105=V73)*(DD3:DD105=V77)*(DE3:DE105="L"))+SUMPRODUCT((DA3:DA105=V74)*(DD3:DD105=V73)*(DF3:DF105="L"))+SUMPRODUCT((DA3:DA105=V75)*(DD3:DD105=V73)*(DF3:DF105="L"))+SUMPRODUCT((DA3:DA105=V76)*(DD3:DD105=V73)*(DF3:DF105="L"))+SUMPRODUCT((DA3:DA105=V77)*(DD3:DD105=V73)*(DF3:DF105="L"))</f>
        <v>0</v>
      </c>
      <c r="Z73" s="297">
        <f>SUMPRODUCT((DA3:DA105=V73)*(DD3:DD105=V74)*DB3:DB105)+SUMPRODUCT((DA3:DA105=V73)*(DD3:DD105=V75)*DB3:DB105)+SUMPRODUCT((DA3:DA105=V73)*(DD3:DD105=V76)*DB3:DB105)+SUMPRODUCT((DA3:DA105=V73)*(DD3:DD105=V77)*DB3:DB105)+SUMPRODUCT((DA3:DA105=V74)*(DD3:DD105=V73)*DC3:DC105)+SUMPRODUCT((DA3:DA105=V75)*(DD3:DD105=V73)*DC3:DC105)+SUMPRODUCT((DA3:DA105=V76)*(DD3:DD105=V73)*DC3:DC105)+SUMPRODUCT((DA3:DA105=V77)*(DD3:DD105=V73)*DC3:DC105)</f>
        <v>0</v>
      </c>
      <c r="AA73" s="297">
        <f>SUMPRODUCT((DA3:DA105=V73)*(DD3:DD105=V74)*DC3:DC105)+SUMPRODUCT((DA3:DA105=V73)*(DD3:DD105=V75)*DC3:DC105)+SUMPRODUCT((DA3:DA105=V73)*(DD3:DD105=V76)*DC3:DC105)+SUMPRODUCT((DA3:DA105=V73)*(DD3:DD105=V77)*DC3:DC105)+SUMPRODUCT((DA3:DA105=V74)*(DD3:DD105=V73)*DB3:DB105)+SUMPRODUCT((DA3:DA105=V75)*(DD3:DD105=V73)*DB3:DB105)+SUMPRODUCT((DA3:DA105=V76)*(DD3:DD105=V73)*DB3:DB105)+SUMPRODUCT((DA3:DA105=V77)*(DD3:DD105=V73)*DB3:DB105)</f>
        <v>0</v>
      </c>
      <c r="AB73" s="297">
        <f>Z73-AA73+1000</f>
        <v>1000</v>
      </c>
      <c r="AC73" s="297">
        <f t="shared" ref="AC73:AC76" si="125">IF(V73&lt;&gt;"",W73*3+X73*1,"")</f>
        <v>0</v>
      </c>
      <c r="AD73" s="297">
        <f>IF(V73&lt;&gt;"",VLOOKUP(V73,C4:I76,7,FALSE),"")</f>
        <v>1000</v>
      </c>
      <c r="AE73" s="297">
        <f>IF(V73&lt;&gt;"",VLOOKUP(V73,C4:I76,5,FALSE),"")</f>
        <v>0</v>
      </c>
      <c r="AF73" s="297">
        <f>IF(V73&lt;&gt;"",VLOOKUP(V73,C4:K76,9,FALSE),"")</f>
        <v>-172</v>
      </c>
      <c r="AG73" s="297">
        <f t="shared" ref="AG73:AG76" si="126">AC73</f>
        <v>0</v>
      </c>
      <c r="AH73" s="297">
        <f>IF(V73&lt;&gt;"",RANK(AG73,AG73:AG76),"")</f>
        <v>1</v>
      </c>
      <c r="AI73" s="297">
        <f>IF(V73&lt;&gt;"",SUMPRODUCT((AG73:AG76=AG73)*(AB73:AB76&gt;AB73)),"")</f>
        <v>0</v>
      </c>
      <c r="AJ73" s="297">
        <f>IF(V73&lt;&gt;"",SUMPRODUCT((AG73:AG76=AG73)*(AB73:AB76=AB73)*(Z73:Z76&gt;Z73)),"")</f>
        <v>0</v>
      </c>
      <c r="AK73" s="297">
        <f>IF(V73&lt;&gt;"",SUMPRODUCT((AG73:AG76=AG73)*(AB73:AB76=AB73)*(Z73:Z76=Z73)*(AD73:AD76&gt;AD73)),"")</f>
        <v>0</v>
      </c>
      <c r="AL73" s="297">
        <f>IF(V73&lt;&gt;"",SUMPRODUCT((AG73:AG76=AG73)*(AB73:AB76=AB73)*(Z73:Z76=Z73)*(AD73:AD76=AD73)*(AE73:AE76&gt;AE73)),"")</f>
        <v>0</v>
      </c>
      <c r="AM73" s="297">
        <f>IF(V73&lt;&gt;"",SUMPRODUCT((AG73:AG76=AG73)*(AB73:AB76=AB73)*(Z73:Z76=Z73)*(AD73:AD76=AD73)*(AE73:AE76=AE73)*(AF73:AF76&gt;AF73)),"")</f>
        <v>3</v>
      </c>
      <c r="AN73" s="297">
        <f>IF(V73&lt;&gt;"",IF(SUM(X73:X76)=12,SUM(AH73:AM73),IF(AN152&lt;&gt;"",IF(U151=3,AN152,AN152+U151),SUM(AH73:AM73))),"")</f>
        <v>4</v>
      </c>
      <c r="AO73" s="297" t="str">
        <f>IF(V73&lt;&gt;"",INDEX(V73:V76,MATCH(1,AN73:AN76,0),0),"")</f>
        <v>England</v>
      </c>
      <c r="CX73" s="297" t="str">
        <f>IF(AO73&lt;&gt;"",AO73,O73)</f>
        <v>England</v>
      </c>
      <c r="CY73" s="297">
        <v>1</v>
      </c>
      <c r="DA73" s="300" t="str">
        <f>Matches!F78</f>
        <v>Colombia</v>
      </c>
      <c r="DB73" s="300">
        <f>IF(DA2&lt;&gt;"",IF(AND(Matches!H78&lt;&gt;"",Matches!I78&lt;&gt;""),Matches!H78,0),"")</f>
        <v>0</v>
      </c>
      <c r="DC73" s="300">
        <f>IF(DA2&lt;&gt;"",IF(AND(Matches!H78&lt;&gt;"",Matches!I78&lt;&gt;""),Matches!I78,0),"")</f>
        <v>0</v>
      </c>
      <c r="DD73" s="300" t="str">
        <f>Matches!K78</f>
        <v>Portugal</v>
      </c>
      <c r="DE73" s="300" t="str">
        <f>IF(AND(Matches!H78&lt;&gt;"",Matches!I78&lt;&gt;""),IF(DB73&gt;DC73,"W",IF(DB73=DC73,"D","L")),"")</f>
        <v/>
      </c>
      <c r="DF73" s="300" t="str">
        <f t="shared" si="118"/>
        <v/>
      </c>
      <c r="HH73" s="300"/>
      <c r="HI73" s="300"/>
      <c r="HJ73" s="300"/>
      <c r="HK73" s="300"/>
      <c r="HL73" s="300"/>
      <c r="HM73" s="300"/>
      <c r="LO73" s="300"/>
      <c r="LP73" s="300"/>
      <c r="LQ73" s="300"/>
      <c r="LR73" s="300"/>
      <c r="LS73" s="300"/>
      <c r="LT73" s="300"/>
      <c r="PV73" s="300"/>
      <c r="PW73" s="300"/>
      <c r="PX73" s="300"/>
      <c r="PY73" s="300"/>
      <c r="PZ73" s="300"/>
      <c r="QA73" s="300"/>
      <c r="UC73" s="300"/>
      <c r="UD73" s="300"/>
      <c r="UE73" s="300"/>
      <c r="UF73" s="300"/>
      <c r="UG73" s="300"/>
      <c r="UH73" s="300"/>
      <c r="YJ73" s="300"/>
      <c r="YK73" s="300"/>
      <c r="YL73" s="300"/>
      <c r="YM73" s="300"/>
      <c r="YN73" s="300"/>
      <c r="YO73" s="300"/>
      <c r="ACQ73" s="300"/>
      <c r="ACR73" s="300"/>
      <c r="ACS73" s="300"/>
      <c r="ACT73" s="300"/>
      <c r="ACU73" s="300"/>
      <c r="ACV73" s="300"/>
      <c r="AGX73" s="300"/>
      <c r="AGY73" s="300"/>
      <c r="AGZ73" s="300"/>
      <c r="AHA73" s="300"/>
      <c r="AHB73" s="300"/>
      <c r="AHC73" s="300"/>
      <c r="ALE73" s="300"/>
      <c r="ALF73" s="300"/>
      <c r="ALG73" s="300"/>
      <c r="ALH73" s="300"/>
      <c r="ALI73" s="300"/>
      <c r="ALJ73" s="300"/>
      <c r="APL73" s="300"/>
      <c r="APM73" s="300"/>
      <c r="APN73" s="300"/>
      <c r="APO73" s="300"/>
      <c r="APP73" s="300"/>
      <c r="APQ73" s="300"/>
      <c r="ATS73" s="300"/>
      <c r="ATT73" s="300"/>
      <c r="ATU73" s="300"/>
      <c r="ATV73" s="300"/>
      <c r="ATW73" s="300"/>
      <c r="ATX73" s="300"/>
      <c r="AXZ73" s="300"/>
      <c r="AYA73" s="300"/>
      <c r="AYB73" s="300"/>
      <c r="AYC73" s="300"/>
      <c r="AYD73" s="300"/>
      <c r="AYE73" s="300"/>
      <c r="BCG73" s="300"/>
      <c r="BCH73" s="300"/>
      <c r="BCI73" s="300"/>
      <c r="BCJ73" s="300"/>
      <c r="BCK73" s="300"/>
      <c r="BCL73" s="300"/>
      <c r="BGN73" s="300"/>
      <c r="BGO73" s="300"/>
      <c r="BGP73" s="300"/>
      <c r="BGQ73" s="300"/>
      <c r="BGR73" s="300"/>
      <c r="BGS73" s="300"/>
      <c r="BKU73" s="300"/>
      <c r="BKV73" s="300"/>
      <c r="BKW73" s="300"/>
      <c r="BKX73" s="300"/>
      <c r="BKY73" s="300"/>
      <c r="BKZ73" s="300"/>
      <c r="BPB73" s="300"/>
      <c r="BPC73" s="300"/>
      <c r="BPD73" s="300"/>
      <c r="BPE73" s="300"/>
      <c r="BPF73" s="300"/>
      <c r="BPG73" s="300"/>
      <c r="BTI73" s="300"/>
      <c r="BTJ73" s="300"/>
      <c r="BTK73" s="300"/>
      <c r="BTL73" s="300"/>
      <c r="BTM73" s="300"/>
      <c r="BTN73" s="300"/>
      <c r="BXP73" s="300"/>
      <c r="BXQ73" s="300"/>
      <c r="BXR73" s="300"/>
      <c r="BXS73" s="300"/>
      <c r="BXT73" s="300"/>
      <c r="BXU73" s="300"/>
      <c r="CBW73" s="300"/>
      <c r="CBX73" s="300"/>
      <c r="CBY73" s="300"/>
      <c r="CBZ73" s="300"/>
      <c r="CCA73" s="300"/>
      <c r="CCB73" s="300"/>
      <c r="CGD73" s="300"/>
      <c r="CGE73" s="300"/>
      <c r="CGF73" s="300"/>
      <c r="CGG73" s="300"/>
      <c r="CGH73" s="300"/>
      <c r="CGI73" s="300"/>
      <c r="CKK73" s="300"/>
      <c r="CKL73" s="300"/>
      <c r="CKM73" s="300"/>
      <c r="CKN73" s="300"/>
      <c r="CKO73" s="300"/>
      <c r="CKP73" s="300"/>
      <c r="COR73" s="300"/>
      <c r="COS73" s="300"/>
      <c r="COT73" s="300"/>
      <c r="COU73" s="300"/>
      <c r="COV73" s="300"/>
      <c r="COW73" s="300"/>
      <c r="CSY73" s="300"/>
      <c r="CSZ73" s="300"/>
      <c r="CTA73" s="300"/>
      <c r="CTB73" s="300"/>
      <c r="CTC73" s="300"/>
      <c r="CTD73" s="300"/>
      <c r="CXF73" s="300"/>
      <c r="CXG73" s="300"/>
      <c r="CXH73" s="300"/>
      <c r="CXI73" s="300"/>
      <c r="CXJ73" s="300"/>
      <c r="CXK73" s="300"/>
      <c r="DBM73" s="300"/>
      <c r="DBN73" s="300"/>
      <c r="DBO73" s="300"/>
      <c r="DBP73" s="300"/>
      <c r="DBQ73" s="300"/>
      <c r="DBR73" s="300"/>
      <c r="DFT73" s="300"/>
      <c r="DFU73" s="300"/>
      <c r="DFV73" s="300"/>
      <c r="DFW73" s="300"/>
      <c r="DFX73" s="300"/>
      <c r="DFY73" s="300"/>
      <c r="DKA73" s="300"/>
      <c r="DKB73" s="300"/>
      <c r="DKC73" s="300"/>
      <c r="DKD73" s="300"/>
      <c r="DKE73" s="300"/>
      <c r="DKF73" s="300"/>
      <c r="DOH73" s="300"/>
      <c r="DOI73" s="300"/>
      <c r="DOJ73" s="300"/>
      <c r="DOK73" s="300"/>
      <c r="DOL73" s="300"/>
      <c r="DOM73" s="300"/>
      <c r="DSO73" s="300"/>
      <c r="DSP73" s="300"/>
      <c r="DSQ73" s="300"/>
      <c r="DSR73" s="300"/>
      <c r="DSS73" s="300"/>
      <c r="DST73" s="300"/>
      <c r="DWV73" s="300"/>
      <c r="DWW73" s="300"/>
      <c r="DWX73" s="300"/>
      <c r="DWY73" s="300"/>
      <c r="DWZ73" s="300"/>
      <c r="DXA73" s="300"/>
      <c r="EBC73" s="300"/>
      <c r="EBD73" s="300"/>
      <c r="EBE73" s="300"/>
      <c r="EBF73" s="300"/>
      <c r="EBG73" s="300"/>
      <c r="EBH73" s="300"/>
      <c r="EFJ73" s="300"/>
      <c r="EFK73" s="300"/>
      <c r="EFL73" s="300"/>
      <c r="EFM73" s="300"/>
      <c r="EFN73" s="300"/>
      <c r="EFO73" s="300"/>
      <c r="EJQ73" s="300"/>
      <c r="EJR73" s="300"/>
      <c r="EJS73" s="300"/>
      <c r="EJT73" s="300"/>
      <c r="EJU73" s="300"/>
      <c r="EJV73" s="300"/>
      <c r="ENX73" s="300"/>
      <c r="ENY73" s="300"/>
      <c r="ENZ73" s="300"/>
      <c r="EOA73" s="300"/>
      <c r="EOB73" s="300"/>
      <c r="EOC73" s="300"/>
      <c r="ESE73" s="300"/>
      <c r="ESF73" s="300"/>
      <c r="ESG73" s="300"/>
      <c r="ESH73" s="300"/>
      <c r="ESI73" s="300"/>
      <c r="ESJ73" s="300"/>
      <c r="EWL73" s="300"/>
      <c r="EWM73" s="300"/>
      <c r="EWN73" s="300"/>
      <c r="EWO73" s="300"/>
      <c r="EWP73" s="300"/>
      <c r="EWQ73" s="300"/>
      <c r="FAS73" s="300"/>
      <c r="FAT73" s="300"/>
      <c r="FAU73" s="300"/>
      <c r="FAV73" s="300"/>
      <c r="FAW73" s="300"/>
      <c r="FAX73" s="300"/>
      <c r="FEZ73" s="300"/>
      <c r="FFA73" s="300"/>
      <c r="FFB73" s="300"/>
      <c r="FFC73" s="300"/>
      <c r="FFD73" s="300"/>
      <c r="FFE73" s="300"/>
      <c r="FJG73" s="300"/>
      <c r="FJH73" s="300"/>
      <c r="FJI73" s="300"/>
      <c r="FJJ73" s="300"/>
      <c r="FJK73" s="300"/>
      <c r="FJL73" s="300"/>
      <c r="FNN73" s="300"/>
      <c r="FNO73" s="300"/>
      <c r="FNP73" s="300"/>
      <c r="FNQ73" s="300"/>
      <c r="FNR73" s="300"/>
      <c r="FNS73" s="300"/>
      <c r="FRU73" s="300"/>
      <c r="FRV73" s="300"/>
      <c r="FRW73" s="300"/>
      <c r="FRX73" s="300"/>
      <c r="FRY73" s="300"/>
      <c r="FRZ73" s="300"/>
      <c r="FWB73" s="300"/>
      <c r="FWC73" s="300"/>
      <c r="FWD73" s="300"/>
      <c r="FWE73" s="300"/>
      <c r="FWF73" s="300"/>
      <c r="FWG73" s="300"/>
      <c r="GAI73" s="300"/>
      <c r="GAJ73" s="300"/>
      <c r="GAK73" s="300"/>
      <c r="GAL73" s="300"/>
      <c r="GAM73" s="300"/>
      <c r="GAN73" s="300"/>
      <c r="GEP73" s="300"/>
      <c r="GEQ73" s="300"/>
      <c r="GER73" s="300"/>
      <c r="GES73" s="300"/>
      <c r="GET73" s="300"/>
      <c r="GEU73" s="300"/>
      <c r="GIW73" s="300"/>
      <c r="GIX73" s="300"/>
      <c r="GIY73" s="300"/>
      <c r="GIZ73" s="300"/>
      <c r="GJA73" s="300"/>
      <c r="GJB73" s="300"/>
      <c r="GND73" s="300"/>
      <c r="GNE73" s="300"/>
      <c r="GNF73" s="300"/>
      <c r="GNG73" s="300"/>
      <c r="GNH73" s="300"/>
      <c r="GNI73" s="300"/>
      <c r="GRK73" s="300"/>
      <c r="GRL73" s="300"/>
      <c r="GRM73" s="300"/>
      <c r="GRN73" s="300"/>
      <c r="GRO73" s="300"/>
      <c r="GRP73" s="300"/>
      <c r="GVR73" s="300"/>
      <c r="GVS73" s="300"/>
      <c r="GVT73" s="300"/>
      <c r="GVU73" s="300"/>
      <c r="GVV73" s="300"/>
      <c r="GVW73" s="300"/>
      <c r="GZY73" s="300"/>
      <c r="GZZ73" s="300"/>
      <c r="HAA73" s="300"/>
      <c r="HAB73" s="300"/>
      <c r="HAC73" s="300"/>
      <c r="HAD73" s="300"/>
      <c r="HEF73" s="300"/>
      <c r="HEG73" s="300"/>
      <c r="HEH73" s="300"/>
      <c r="HEI73" s="300"/>
      <c r="HEJ73" s="300"/>
      <c r="HEK73" s="300"/>
      <c r="HIM73" s="300"/>
      <c r="HIN73" s="300"/>
      <c r="HIO73" s="300"/>
      <c r="HIP73" s="300"/>
      <c r="HIQ73" s="300"/>
      <c r="HIR73" s="300"/>
      <c r="HMT73" s="300"/>
      <c r="HMU73" s="300"/>
      <c r="HMV73" s="300"/>
      <c r="HMW73" s="300"/>
      <c r="HMX73" s="300"/>
      <c r="HMY73" s="300"/>
      <c r="HRA73" s="300"/>
      <c r="HRB73" s="300"/>
      <c r="HRC73" s="300"/>
      <c r="HRD73" s="300"/>
      <c r="HRE73" s="300"/>
      <c r="HRF73" s="300"/>
      <c r="HVH73" s="300"/>
      <c r="HVI73" s="300"/>
      <c r="HVJ73" s="300"/>
      <c r="HVK73" s="300"/>
      <c r="HVL73" s="300"/>
      <c r="HVM73" s="300"/>
      <c r="HZO73" s="300"/>
      <c r="HZP73" s="300"/>
      <c r="HZQ73" s="300"/>
      <c r="HZR73" s="300"/>
      <c r="HZS73" s="300"/>
      <c r="HZT73" s="300"/>
      <c r="IDV73" s="300"/>
      <c r="IDW73" s="300"/>
      <c r="IDX73" s="300"/>
      <c r="IDY73" s="300"/>
      <c r="IDZ73" s="300"/>
      <c r="IEA73" s="300"/>
      <c r="IIC73" s="300"/>
      <c r="IID73" s="300"/>
      <c r="IIE73" s="300"/>
      <c r="IIF73" s="300"/>
      <c r="IIG73" s="300"/>
      <c r="IIH73" s="300"/>
      <c r="IMJ73" s="300"/>
      <c r="IMK73" s="300"/>
      <c r="IML73" s="300"/>
      <c r="IMM73" s="300"/>
      <c r="IMN73" s="300"/>
      <c r="IMO73" s="300"/>
      <c r="IQQ73" s="300"/>
      <c r="IQR73" s="300"/>
      <c r="IQS73" s="300"/>
      <c r="IQT73" s="300"/>
      <c r="IQU73" s="300"/>
      <c r="IQV73" s="300"/>
      <c r="IUX73" s="300"/>
      <c r="IUY73" s="300"/>
      <c r="IUZ73" s="300"/>
      <c r="IVA73" s="300"/>
      <c r="IVB73" s="300"/>
      <c r="IVC73" s="300"/>
      <c r="IZE73" s="300"/>
      <c r="IZF73" s="300"/>
      <c r="IZG73" s="300"/>
      <c r="IZH73" s="300"/>
      <c r="IZI73" s="300"/>
      <c r="IZJ73" s="300"/>
      <c r="JDL73" s="300"/>
      <c r="JDM73" s="300"/>
      <c r="JDN73" s="300"/>
      <c r="JDO73" s="300"/>
      <c r="JDP73" s="300"/>
      <c r="JDQ73" s="300"/>
      <c r="JHS73" s="300"/>
      <c r="JHT73" s="300"/>
      <c r="JHU73" s="300"/>
      <c r="JHV73" s="300"/>
      <c r="JHW73" s="300"/>
      <c r="JHX73" s="300"/>
      <c r="JLZ73" s="300"/>
      <c r="JMA73" s="300"/>
      <c r="JMB73" s="300"/>
      <c r="JMC73" s="300"/>
      <c r="JMD73" s="300"/>
      <c r="JME73" s="300"/>
      <c r="JQG73" s="300"/>
      <c r="JQH73" s="300"/>
      <c r="JQI73" s="300"/>
      <c r="JQJ73" s="300"/>
      <c r="JQK73" s="300"/>
      <c r="JQL73" s="300"/>
      <c r="JUN73" s="300"/>
      <c r="JUO73" s="300"/>
      <c r="JUP73" s="300"/>
      <c r="JUQ73" s="300"/>
      <c r="JUR73" s="300"/>
      <c r="JUS73" s="300"/>
      <c r="JYU73" s="300"/>
      <c r="JYV73" s="300"/>
      <c r="JYW73" s="300"/>
      <c r="JYX73" s="300"/>
      <c r="JYY73" s="300"/>
      <c r="JYZ73" s="300"/>
      <c r="KDB73" s="300"/>
      <c r="KDC73" s="300"/>
      <c r="KDD73" s="300"/>
      <c r="KDE73" s="300"/>
      <c r="KDF73" s="300"/>
      <c r="KDG73" s="300"/>
      <c r="KHI73" s="300"/>
      <c r="KHJ73" s="300"/>
      <c r="KHK73" s="300"/>
      <c r="KHL73" s="300"/>
      <c r="KHM73" s="300"/>
      <c r="KHN73" s="300"/>
      <c r="KLP73" s="300"/>
      <c r="KLQ73" s="300"/>
      <c r="KLR73" s="300"/>
      <c r="KLS73" s="300"/>
      <c r="KLT73" s="300"/>
      <c r="KLU73" s="300"/>
      <c r="KPW73" s="300"/>
      <c r="KPX73" s="300"/>
      <c r="KPY73" s="300"/>
      <c r="KPZ73" s="300"/>
      <c r="KQA73" s="300"/>
      <c r="KQB73" s="300"/>
      <c r="KUD73" s="300"/>
      <c r="KUE73" s="300"/>
      <c r="KUF73" s="300"/>
      <c r="KUG73" s="300"/>
      <c r="KUH73" s="300"/>
      <c r="KUI73" s="300"/>
      <c r="KYK73" s="300"/>
      <c r="KYL73" s="300"/>
      <c r="KYM73" s="300"/>
      <c r="KYN73" s="300"/>
      <c r="KYO73" s="300"/>
      <c r="KYP73" s="300"/>
      <c r="LCR73" s="300"/>
      <c r="LCS73" s="300"/>
      <c r="LCT73" s="300"/>
      <c r="LCU73" s="300"/>
      <c r="LCV73" s="300"/>
      <c r="LCW73" s="300"/>
      <c r="LGY73" s="300"/>
      <c r="LGZ73" s="300"/>
      <c r="LHA73" s="300"/>
      <c r="LHB73" s="300"/>
      <c r="LHC73" s="300"/>
      <c r="LHD73" s="300"/>
      <c r="LLF73" s="300"/>
      <c r="LLG73" s="300"/>
      <c r="LLH73" s="300"/>
      <c r="LLI73" s="300"/>
      <c r="LLJ73" s="300"/>
      <c r="LLK73" s="300"/>
      <c r="LPM73" s="300"/>
      <c r="LPN73" s="300"/>
      <c r="LPO73" s="300"/>
      <c r="LPP73" s="300"/>
      <c r="LPQ73" s="300"/>
      <c r="LPR73" s="300"/>
      <c r="LTT73" s="300"/>
      <c r="LTU73" s="300"/>
      <c r="LTV73" s="300"/>
      <c r="LTW73" s="300"/>
      <c r="LTX73" s="300"/>
      <c r="LTY73" s="300"/>
      <c r="LYA73" s="300"/>
      <c r="LYB73" s="300"/>
      <c r="LYC73" s="300"/>
      <c r="LYD73" s="300"/>
      <c r="LYE73" s="300"/>
      <c r="LYF73" s="300"/>
      <c r="MCH73" s="300"/>
      <c r="MCI73" s="300"/>
      <c r="MCJ73" s="300"/>
      <c r="MCK73" s="300"/>
      <c r="MCL73" s="300"/>
      <c r="MCM73" s="300"/>
      <c r="MGO73" s="300"/>
      <c r="MGP73" s="300"/>
      <c r="MGQ73" s="300"/>
      <c r="MGR73" s="300"/>
      <c r="MGS73" s="300"/>
      <c r="MGT73" s="300"/>
      <c r="MKV73" s="300"/>
      <c r="MKW73" s="300"/>
      <c r="MKX73" s="300"/>
      <c r="MKY73" s="300"/>
      <c r="MKZ73" s="300"/>
      <c r="MLA73" s="300"/>
      <c r="MPC73" s="300"/>
      <c r="MPD73" s="300"/>
      <c r="MPE73" s="300"/>
      <c r="MPF73" s="300"/>
      <c r="MPG73" s="300"/>
      <c r="MPH73" s="300"/>
      <c r="MTJ73" s="300"/>
      <c r="MTK73" s="300"/>
      <c r="MTL73" s="300"/>
      <c r="MTM73" s="300"/>
      <c r="MTN73" s="300"/>
      <c r="MTO73" s="300"/>
      <c r="MXQ73" s="300"/>
      <c r="MXR73" s="300"/>
      <c r="MXS73" s="300"/>
      <c r="MXT73" s="300"/>
      <c r="MXU73" s="300"/>
      <c r="MXV73" s="300"/>
      <c r="NBX73" s="300"/>
      <c r="NBY73" s="300"/>
      <c r="NBZ73" s="300"/>
      <c r="NCA73" s="300"/>
      <c r="NCB73" s="300"/>
      <c r="NCC73" s="300"/>
      <c r="NGE73" s="300"/>
      <c r="NGF73" s="300"/>
      <c r="NGG73" s="300"/>
      <c r="NGH73" s="300"/>
      <c r="NGI73" s="300"/>
      <c r="NGJ73" s="300"/>
      <c r="NKL73" s="300"/>
      <c r="NKM73" s="300"/>
      <c r="NKN73" s="300"/>
      <c r="NKO73" s="300"/>
      <c r="NKP73" s="300"/>
      <c r="NKQ73" s="300"/>
      <c r="NOS73" s="300"/>
      <c r="NOT73" s="300"/>
      <c r="NOU73" s="300"/>
      <c r="NOV73" s="300"/>
      <c r="NOW73" s="300"/>
      <c r="NOX73" s="300"/>
      <c r="NSZ73" s="300"/>
      <c r="NTA73" s="300"/>
      <c r="NTB73" s="300"/>
      <c r="NTC73" s="300"/>
      <c r="NTD73" s="300"/>
      <c r="NTE73" s="300"/>
      <c r="NXG73" s="300"/>
      <c r="NXH73" s="300"/>
      <c r="NXI73" s="300"/>
      <c r="NXJ73" s="300"/>
      <c r="NXK73" s="300"/>
      <c r="NXL73" s="300"/>
      <c r="OBN73" s="300"/>
      <c r="OBO73" s="300"/>
      <c r="OBP73" s="300"/>
      <c r="OBQ73" s="300"/>
      <c r="OBR73" s="300"/>
      <c r="OBS73" s="300"/>
      <c r="OFU73" s="300"/>
      <c r="OFV73" s="300"/>
      <c r="OFW73" s="300"/>
      <c r="OFX73" s="300"/>
      <c r="OFY73" s="300"/>
      <c r="OFZ73" s="300"/>
      <c r="OKB73" s="300"/>
      <c r="OKC73" s="300"/>
      <c r="OKD73" s="300"/>
      <c r="OKE73" s="300"/>
      <c r="OKF73" s="300"/>
      <c r="OKG73" s="300"/>
      <c r="OOI73" s="300"/>
      <c r="OOJ73" s="300"/>
      <c r="OOK73" s="300"/>
      <c r="OOL73" s="300"/>
      <c r="OOM73" s="300"/>
      <c r="OON73" s="300"/>
      <c r="OSP73" s="300"/>
      <c r="OSQ73" s="300"/>
      <c r="OSR73" s="300"/>
      <c r="OSS73" s="300"/>
      <c r="OST73" s="300"/>
      <c r="OSU73" s="300"/>
      <c r="OWW73" s="300"/>
      <c r="OWX73" s="300"/>
      <c r="OWY73" s="300"/>
      <c r="OWZ73" s="300"/>
      <c r="OXA73" s="300"/>
      <c r="OXB73" s="300"/>
      <c r="PBD73" s="300"/>
      <c r="PBE73" s="300"/>
      <c r="PBF73" s="300"/>
      <c r="PBG73" s="300"/>
      <c r="PBH73" s="300"/>
      <c r="PBI73" s="300"/>
      <c r="PFK73" s="300"/>
      <c r="PFL73" s="300"/>
      <c r="PFM73" s="300"/>
      <c r="PFN73" s="300"/>
      <c r="PFO73" s="300"/>
      <c r="PFP73" s="300"/>
      <c r="PJR73" s="300"/>
      <c r="PJS73" s="300"/>
      <c r="PJT73" s="300"/>
      <c r="PJU73" s="300"/>
      <c r="PJV73" s="300"/>
      <c r="PJW73" s="300"/>
      <c r="PNY73" s="300"/>
      <c r="PNZ73" s="300"/>
      <c r="POA73" s="300"/>
      <c r="POB73" s="300"/>
      <c r="POC73" s="300"/>
      <c r="POD73" s="300"/>
      <c r="PSF73" s="300"/>
      <c r="PSG73" s="300"/>
      <c r="PSH73" s="300"/>
      <c r="PSI73" s="300"/>
      <c r="PSJ73" s="300"/>
      <c r="PSK73" s="300"/>
    </row>
    <row r="74" spans="1:998 1104:1997 2103:2996 3102:3995 4101:5105 5211:6104 6210:7103 7209:8102 8208:9212 9318:10211 10317:11210 11316:11321" x14ac:dyDescent="0.25">
      <c r="A74" s="302">
        <f>Setup!E51+100</f>
        <v>111</v>
      </c>
      <c r="B74" s="297">
        <f>VLOOKUP(C74,CX73:CY76,2,FALSE)</f>
        <v>2</v>
      </c>
      <c r="C74" s="298" t="str">
        <f>Setup!D51</f>
        <v>Croatia</v>
      </c>
      <c r="D74" s="297">
        <f>SUMPRODUCT((DA3:DA105=C74)*(DE3:DE105="W"))+SUMPRODUCT((DD3:DD105=C74)*(DF3:DF105="W"))</f>
        <v>0</v>
      </c>
      <c r="E74" s="297">
        <f>SUMPRODUCT((DA3:DA105=C74)*(DE3:DE105="D"))+SUMPRODUCT((DD3:DD105=C74)*(DF3:DF105="D"))</f>
        <v>0</v>
      </c>
      <c r="F74" s="297">
        <f>SUMPRODUCT((DA3:DA105=C74)*(DE3:DE105="L"))+SUMPRODUCT((DD3:DD105=C74)*(DF3:DF105="L"))</f>
        <v>0</v>
      </c>
      <c r="G74" s="297">
        <f>SUMIF(DA3:DA123,C74,DB3:DB123)+SUMIF(DD3:DD123,C74,DC3:DC123)</f>
        <v>0</v>
      </c>
      <c r="H74" s="297">
        <f>SUMIF(DD3:DD123,C74,DB3:DB123)+SUMIF(DA3:DA123,C74,DC3:DC123)</f>
        <v>0</v>
      </c>
      <c r="I74" s="297">
        <f t="shared" si="123"/>
        <v>1000</v>
      </c>
      <c r="J74" s="297">
        <f t="shared" si="124"/>
        <v>0</v>
      </c>
      <c r="K74" s="297">
        <f>IF(Setup!F51&lt;&gt;"",Setup!F51,-A74)</f>
        <v>-111</v>
      </c>
      <c r="L74" s="297">
        <f>IF(COUNTIF(J73:J76,4)&lt;&gt;4,RANK(J74,J73:J76),J153)</f>
        <v>1</v>
      </c>
      <c r="N74" s="297">
        <f>SUMPRODUCT((L73:L76=L74)*(K73:K76&lt;K74))+L74</f>
        <v>3</v>
      </c>
      <c r="O74" s="298" t="str">
        <f>INDEX(C73:C76,MATCH(2,N73:N76,0),0)</f>
        <v>Panama</v>
      </c>
      <c r="P74" s="297">
        <f>INDEX(L73:L76,MATCH(O74,C73:C76,0),0)</f>
        <v>1</v>
      </c>
      <c r="Q74" s="297" t="str">
        <f>IF(Q73&lt;&gt;"",O74,"")</f>
        <v>Panama</v>
      </c>
      <c r="R74" s="297" t="str">
        <f>IF(R73&lt;&gt;"",O75,"")</f>
        <v/>
      </c>
      <c r="S74" s="297" t="str">
        <f>IF(S73&lt;&gt;"",O76,"")</f>
        <v/>
      </c>
      <c r="T74" s="297" t="str">
        <f>IF(T73&lt;&gt;"",O77,"")</f>
        <v/>
      </c>
      <c r="V74" s="297" t="str">
        <f t="shared" ref="V74:V76" si="127">IF(Q74&lt;&gt;"",Q74,"")</f>
        <v>Panama</v>
      </c>
      <c r="W74" s="297">
        <f>SUMPRODUCT((DA3:DA105=V74)*(DD3:DD105=V75)*(DE3:DE105="W"))+SUMPRODUCT((DA3:DA105=V74)*(DD3:DD105=V76)*(DE3:DE105="W"))+SUMPRODUCT((DA3:DA105=V74)*(DD3:DD105=V77)*(DE3:DE105="W"))+SUMPRODUCT((DA3:DA105=V74)*(DD3:DD105=V73)*(DE3:DE105="W"))+SUMPRODUCT((DA3:DA105=V75)*(DD3:DD105=V74)*(DF3:DF105="W"))+SUMPRODUCT((DA3:DA105=V76)*(DD3:DD105=V74)*(DF3:DF105="W"))+SUMPRODUCT((DA3:DA105=V77)*(DD3:DD105=V74)*(DF3:DF105="W"))+SUMPRODUCT((DA3:DA105=V73)*(DD3:DD105=V74)*(DF3:DF105="W"))</f>
        <v>0</v>
      </c>
      <c r="X74" s="297">
        <f>SUMPRODUCT((DA3:DA105=V74)*(DD3:DD105=V75)*(DE3:DE105="D"))+SUMPRODUCT((DA3:DA105=V74)*(DD3:DD105=V76)*(DE3:DE105="D"))+SUMPRODUCT((DA3:DA105=V74)*(DD3:DD105=V77)*(DE3:DE105="D"))+SUMPRODUCT((DA3:DA105=V74)*(DD3:DD105=V73)*(DE3:DE105="D"))+SUMPRODUCT((DA3:DA105=V75)*(DD3:DD105=V74)*(DE3:DE105="D"))+SUMPRODUCT((DA3:DA105=V76)*(DD3:DD105=V74)*(DE3:DE105="D"))+SUMPRODUCT((DA3:DA105=V77)*(DD3:DD105=V74)*(DE3:DE105="D"))+SUMPRODUCT((DA3:DA105=V73)*(DD3:DD105=V74)*(DE3:DE105="D"))</f>
        <v>0</v>
      </c>
      <c r="Y74" s="297">
        <f>SUMPRODUCT((DA3:DA105=V74)*(DD3:DD105=V75)*(DE3:DE105="L"))+SUMPRODUCT((DA3:DA105=V74)*(DD3:DD105=V76)*(DE3:DE105="L"))+SUMPRODUCT((DA3:DA105=V74)*(DD3:DD105=V77)*(DE3:DE105="L"))+SUMPRODUCT((DA3:DA105=V74)*(DD3:DD105=V73)*(DE3:DE105="L"))+SUMPRODUCT((DA3:DA105=V75)*(DD3:DD105=V74)*(DF3:DF105="L"))+SUMPRODUCT((DA3:DA105=V76)*(DD3:DD105=V74)*(DF3:DF105="L"))+SUMPRODUCT((DA3:DA105=V77)*(DD3:DD105=V74)*(DF3:DF105="L"))+SUMPRODUCT((DA3:DA105=V73)*(DD3:DD105=V74)*(DF3:DF105="L"))</f>
        <v>0</v>
      </c>
      <c r="Z74" s="297">
        <f>SUMPRODUCT((DA3:DA105=V74)*(DD3:DD105=V75)*DB3:DB105)+SUMPRODUCT((DA3:DA105=V74)*(DD3:DD105=V76)*DB3:DB105)+SUMPRODUCT((DA3:DA105=V74)*(DD3:DD105=V77)*DB3:DB105)+SUMPRODUCT((DA3:DA105=V74)*(DD3:DD105=V73)*DB3:DB105)+SUMPRODUCT((DA3:DA105=V75)*(DD3:DD105=V74)*DC3:DC105)+SUMPRODUCT((DA3:DA105=V76)*(DD3:DD105=V74)*DC3:DC105)+SUMPRODUCT((DA3:DA105=V77)*(DD3:DD105=V74)*DC3:DC105)+SUMPRODUCT((DA3:DA105=V73)*(DD3:DD105=V74)*DC3:DC105)</f>
        <v>0</v>
      </c>
      <c r="AA74" s="297">
        <f>SUMPRODUCT((DA3:DA105=V74)*(DD3:DD105=V75)*DC3:DC105)+SUMPRODUCT((DA3:DA105=V74)*(DD3:DD105=V76)*DC3:DC105)+SUMPRODUCT((DA3:DA105=V74)*(DD3:DD105=V77)*DC3:DC105)+SUMPRODUCT((DA3:DA105=V74)*(DD3:DD105=V73)*DC3:DC105)+SUMPRODUCT((DA3:DA105=V75)*(DD3:DD105=V74)*DB3:DB105)+SUMPRODUCT((DA3:DA105=V76)*(DD3:DD105=V74)*DB3:DB105)+SUMPRODUCT((DA3:DA105=V77)*(DD3:DD105=V74)*DB3:DB105)+SUMPRODUCT((DA3:DA105=V73)*(DD3:DD105=V74)*DB3:DB105)</f>
        <v>0</v>
      </c>
      <c r="AB74" s="297">
        <f>Z74-AA74+1000</f>
        <v>1000</v>
      </c>
      <c r="AC74" s="297">
        <f t="shared" si="125"/>
        <v>0</v>
      </c>
      <c r="AD74" s="297">
        <f>IF(V74&lt;&gt;"",VLOOKUP(V74,C4:I76,7,FALSE),"")</f>
        <v>1000</v>
      </c>
      <c r="AE74" s="297">
        <f>IF(V74&lt;&gt;"",VLOOKUP(V74,C4:I76,5,FALSE),"")</f>
        <v>0</v>
      </c>
      <c r="AF74" s="297">
        <f>IF(V74&lt;&gt;"",VLOOKUP(V74,C4:K76,9,FALSE),"")</f>
        <v>-133</v>
      </c>
      <c r="AG74" s="297">
        <f t="shared" si="126"/>
        <v>0</v>
      </c>
      <c r="AH74" s="297">
        <f>IF(V74&lt;&gt;"",RANK(AG74,AG73:AG76),"")</f>
        <v>1</v>
      </c>
      <c r="AI74" s="297">
        <f>IF(V74&lt;&gt;"",SUMPRODUCT((AG73:AG76=AG74)*(AB73:AB76&gt;AB74)),"")</f>
        <v>0</v>
      </c>
      <c r="AJ74" s="297">
        <f>IF(V74&lt;&gt;"",SUMPRODUCT((AG73:AG76=AG74)*(AB73:AB76=AB74)*(Z73:Z76&gt;Z74)),"")</f>
        <v>0</v>
      </c>
      <c r="AK74" s="297">
        <f>IF(V74&lt;&gt;"",SUMPRODUCT((AG73:AG76=AG74)*(AB73:AB76=AB74)*(Z73:Z76=Z74)*(AD73:AD76&gt;AD74)),"")</f>
        <v>0</v>
      </c>
      <c r="AL74" s="297">
        <f>IF(V74&lt;&gt;"",SUMPRODUCT((AG73:AG76=AG74)*(AB73:AB76=AB74)*(Z73:Z76=Z74)*(AD73:AD76=AD74)*(AE73:AE76&gt;AE74)),"")</f>
        <v>0</v>
      </c>
      <c r="AM74" s="297">
        <f>IF(V74&lt;&gt;"",SUMPRODUCT((AG73:AG76=AG74)*(AB73:AB76=AB74)*(Z73:Z76=Z74)*(AD73:AD76=AD74)*(AE73:AE76=AE74)*(AF73:AF76&gt;AF74)),"")</f>
        <v>2</v>
      </c>
      <c r="AN74" s="297">
        <f>IF(V74&lt;&gt;"",IF(SUM(X73:X76)=12,SUM(AH74:AM74),IF(AN153&lt;&gt;"",IF(U151=3,AN153,AN153+U151),SUM(AH74:AM74))),"")</f>
        <v>3</v>
      </c>
      <c r="AO74" s="297" t="str">
        <f>IF(V74&lt;&gt;"",INDEX(V73:V76,MATCH(2,AN73:AN76,0),0),"")</f>
        <v>Croatia</v>
      </c>
      <c r="AP74" s="297" t="str">
        <f>IF(R73&lt;&gt;"",R73,"")</f>
        <v/>
      </c>
      <c r="AQ74" s="297">
        <f>SUMPRODUCT((DA3:DA105=AP74)*(DD3:DD105=AP75)*(DE3:DE105="W"))+SUMPRODUCT((DA3:DA105=AP74)*(DD3:DD105=AP76)*(DE3:DE105="W"))+SUMPRODUCT((DA3:DA105=AP74)*(DD3:DD105=AP77)*(DE3:DE105="W"))+SUMPRODUCT((DA3:DA105=AP75)*(DD3:DD105=AP74)*(DF3:DF105="W"))+SUMPRODUCT((DA3:DA105=AP76)*(DD3:DD105=AP74)*(DF3:DF105="W"))+SUMPRODUCT((DA3:DA105=AP77)*(DD3:DD105=AP74)*(DF3:DF105="W"))</f>
        <v>0</v>
      </c>
      <c r="AR74" s="297">
        <f>SUMPRODUCT((DA3:DA105=AP74)*(DD3:DD105=AP75)*(DE3:DE105="D"))+SUMPRODUCT((DA3:DA105=AP74)*(DD3:DD105=AP76)*(DE3:DE105="D"))+SUMPRODUCT((DA3:DA105=AP74)*(DD3:DD105=AP77)*(DE3:DE105="D"))+SUMPRODUCT((DA3:DA105=AP75)*(DD3:DD105=AP74)*(DE3:DE105="D"))+SUMPRODUCT((DA3:DA105=AP76)*(DD3:DD105=AP74)*(DE3:DE105="D"))+SUMPRODUCT((DA3:DA105=AP77)*(DD3:DD105=AP74)*(DE3:DE105="D"))</f>
        <v>0</v>
      </c>
      <c r="AS74" s="297">
        <f>SUMPRODUCT((DA3:DA105=AP74)*(DD3:DD105=AP75)*(DE3:DE105="L"))+SUMPRODUCT((DA3:DA105=AP74)*(DD3:DD105=AP76)*(DE3:DE105="L"))+SUMPRODUCT((DA3:DA105=AP74)*(DD3:DD105=AP77)*(DE3:DE105="L"))+SUMPRODUCT((DA3:DA105=AP75)*(DD3:DD105=AP74)*(DF3:DF105="L"))+SUMPRODUCT((DA3:DA105=AP76)*(DD3:DD105=AP74)*(DF3:DF105="L"))+SUMPRODUCT((DA3:DA105=AP77)*(DD3:DD105=AP74)*(DF3:DF105="L"))</f>
        <v>0</v>
      </c>
      <c r="AT74" s="297">
        <f>SUMPRODUCT((DA3:DA105=AP74)*(DD3:DD105=AP75)*DB3:DB105)+SUMPRODUCT((DA3:DA105=AP74)*(DD3:DD105=AP76)*DB3:DB105)+SUMPRODUCT((DA3:DA105=AP74)*(DD3:DD105=AP77)*DB3:DB105)+SUMPRODUCT((DA3:DA105=AP74)*(DD3:DD105=AP73)*DB3:DB105)+SUMPRODUCT((DA3:DA105=AP75)*(DD3:DD105=AP74)*DC3:DC105)+SUMPRODUCT((DA3:DA105=AP76)*(DD3:DD105=AP74)*DC3:DC105)+SUMPRODUCT((DA3:DA105=AP77)*(DD3:DD105=AP74)*DC3:DC105)+SUMPRODUCT((DA3:DA105=AP73)*(DD3:DD105=AP74)*DC3:DC105)</f>
        <v>0</v>
      </c>
      <c r="AU74" s="297">
        <f>SUMPRODUCT((DA3:DA105=AP74)*(DD3:DD105=AP75)*DC3:DC105)+SUMPRODUCT((DA3:DA105=AP74)*(DD3:DD105=AP76)*DC3:DC105)+SUMPRODUCT((DA3:DA105=AP74)*(DD3:DD105=AP77)*DC3:DC105)+SUMPRODUCT((DA3:DA105=AP74)*(DD3:DD105=AP73)*DC3:DC105)+SUMPRODUCT((DA3:DA105=AP75)*(DD3:DD105=AP74)*DB3:DB105)+SUMPRODUCT((DA3:DA105=AP76)*(DD3:DD105=AP74)*DB3:DB105)+SUMPRODUCT((DA3:DA105=AP77)*(DD3:DD105=AP74)*DB3:DB105)+SUMPRODUCT((DA3:DA105=AP73)*(DD3:DD105=AP74)*DB3:DB105)</f>
        <v>0</v>
      </c>
      <c r="AV74" s="297">
        <f>AT74-AU74+1000</f>
        <v>1000</v>
      </c>
      <c r="AW74" s="297" t="str">
        <f t="shared" ref="AW74:AW76" si="128">IF(AP74&lt;&gt;"",AQ74*3+AR74*1,"")</f>
        <v/>
      </c>
      <c r="AX74" s="297" t="str">
        <f>IF(AP74&lt;&gt;"",VLOOKUP(AP74,C4:I76,7,FALSE),"")</f>
        <v/>
      </c>
      <c r="AY74" s="297" t="str">
        <f>IF(AP74&lt;&gt;"",VLOOKUP(AP74,C4:I76,5,FALSE),"")</f>
        <v/>
      </c>
      <c r="AZ74" s="297" t="str">
        <f>IF(AP74&lt;&gt;"",VLOOKUP(AP74,C4:K76,9,FALSE),"")</f>
        <v/>
      </c>
      <c r="BA74" s="297" t="str">
        <f t="shared" ref="BA74:BA76" si="129">AW74</f>
        <v/>
      </c>
      <c r="BB74" s="297" t="str">
        <f>IF(AP74&lt;&gt;"",RANK(BA74,BA73:BA76),"")</f>
        <v/>
      </c>
      <c r="BC74" s="297" t="str">
        <f>IF(AP74&lt;&gt;"",SUMPRODUCT((BA73:BA76=BA74)*(AV73:AV76&gt;AV74)),"")</f>
        <v/>
      </c>
      <c r="BD74" s="297" t="str">
        <f>IF(AP74&lt;&gt;"",SUMPRODUCT((BA73:BA76=BA74)*(AV73:AV76=AV74)*(AT73:AT76&gt;AT74)),"")</f>
        <v/>
      </c>
      <c r="BE74" s="297" t="str">
        <f>IF(AP74&lt;&gt;"",SUMPRODUCT((BA73:BA76=BA74)*(AV73:AV76=AV74)*(AT73:AT76=AT74)*(AX73:AX76&gt;AX74)),"")</f>
        <v/>
      </c>
      <c r="BF74" s="297" t="str">
        <f>IF(AP74&lt;&gt;"",SUMPRODUCT((BA73:BA76=BA74)*(AV73:AV76=AV74)*(AT73:AT76=AT74)*(AX73:AX76=AX74)*(AY73:AY76&gt;AY74)),"")</f>
        <v/>
      </c>
      <c r="BG74" s="297" t="str">
        <f>IF(AP74&lt;&gt;"",SUMPRODUCT((BA73:BA76=BA74)*(AV73:AV76=AV74)*(AT73:AT76=AT74)*(AX73:AX76=AX74)*(AY73:AY76=AY74)*(AZ73:AZ76&gt;AZ74)),"")</f>
        <v/>
      </c>
      <c r="BH74" s="297" t="str">
        <f>IF(AP74&lt;&gt;"",IF(BH153&lt;&gt;"",IF(AO151=3,BH153,BH153+AO151),SUM(BB74:BG74)+1),"")</f>
        <v/>
      </c>
      <c r="BI74" s="297" t="str">
        <f>IF(AP74&lt;&gt;"",INDEX(AP74:AP77,MATCH(2,BH74:BH77,0),0),"")</f>
        <v/>
      </c>
      <c r="CX74" s="297" t="str">
        <f>IF(BI74&lt;&gt;"",BI74,IF(AO74&lt;&gt;"",AO74,O74))</f>
        <v>Croatia</v>
      </c>
      <c r="CY74" s="297">
        <v>2</v>
      </c>
      <c r="DA74" s="300" t="str">
        <f>Matches!F79</f>
        <v>DR Congo</v>
      </c>
      <c r="DB74" s="300">
        <f>IF(DA2&lt;&gt;"",IF(AND(Matches!H79&lt;&gt;"",Matches!I79&lt;&gt;""),Matches!H79,0),"")</f>
        <v>0</v>
      </c>
      <c r="DC74" s="300">
        <f>IF(DA2&lt;&gt;"",IF(AND(Matches!H79&lt;&gt;"",Matches!I79&lt;&gt;""),Matches!I79,0),"")</f>
        <v>0</v>
      </c>
      <c r="DD74" s="300" t="str">
        <f>Matches!K79</f>
        <v>Uzbekistan</v>
      </c>
      <c r="DE74" s="300" t="str">
        <f>IF(AND(Matches!H79&lt;&gt;"",Matches!I79&lt;&gt;""),IF(DB74&gt;DC74,"W",IF(DB74=DC74,"D","L")),"")</f>
        <v/>
      </c>
      <c r="DF74" s="300" t="str">
        <f t="shared" si="118"/>
        <v/>
      </c>
      <c r="HH74" s="300"/>
      <c r="HI74" s="300"/>
      <c r="HJ74" s="300"/>
      <c r="HK74" s="300"/>
      <c r="HL74" s="300"/>
      <c r="HM74" s="300"/>
      <c r="LO74" s="300"/>
      <c r="LP74" s="300"/>
      <c r="LQ74" s="300"/>
      <c r="LR74" s="300"/>
      <c r="LS74" s="300"/>
      <c r="LT74" s="300"/>
      <c r="PV74" s="300"/>
      <c r="PW74" s="300"/>
      <c r="PX74" s="300"/>
      <c r="PY74" s="300"/>
      <c r="PZ74" s="300"/>
      <c r="QA74" s="300"/>
      <c r="UC74" s="300"/>
      <c r="UD74" s="300"/>
      <c r="UE74" s="300"/>
      <c r="UF74" s="300"/>
      <c r="UG74" s="300"/>
      <c r="UH74" s="300"/>
      <c r="YJ74" s="300"/>
      <c r="YK74" s="300"/>
      <c r="YL74" s="300"/>
      <c r="YM74" s="300"/>
      <c r="YN74" s="300"/>
      <c r="YO74" s="300"/>
      <c r="ACQ74" s="300"/>
      <c r="ACR74" s="300"/>
      <c r="ACS74" s="300"/>
      <c r="ACT74" s="300"/>
      <c r="ACU74" s="300"/>
      <c r="ACV74" s="300"/>
      <c r="AGX74" s="300"/>
      <c r="AGY74" s="300"/>
      <c r="AGZ74" s="300"/>
      <c r="AHA74" s="300"/>
      <c r="AHB74" s="300"/>
      <c r="AHC74" s="300"/>
      <c r="ALE74" s="300"/>
      <c r="ALF74" s="300"/>
      <c r="ALG74" s="300"/>
      <c r="ALH74" s="300"/>
      <c r="ALI74" s="300"/>
      <c r="ALJ74" s="300"/>
      <c r="APL74" s="300"/>
      <c r="APM74" s="300"/>
      <c r="APN74" s="300"/>
      <c r="APO74" s="300"/>
      <c r="APP74" s="300"/>
      <c r="APQ74" s="300"/>
      <c r="ATS74" s="300"/>
      <c r="ATT74" s="300"/>
      <c r="ATU74" s="300"/>
      <c r="ATV74" s="300"/>
      <c r="ATW74" s="300"/>
      <c r="ATX74" s="300"/>
      <c r="AXZ74" s="300"/>
      <c r="AYA74" s="300"/>
      <c r="AYB74" s="300"/>
      <c r="AYC74" s="300"/>
      <c r="AYD74" s="300"/>
      <c r="AYE74" s="300"/>
      <c r="BCG74" s="300"/>
      <c r="BCH74" s="300"/>
      <c r="BCI74" s="300"/>
      <c r="BCJ74" s="300"/>
      <c r="BCK74" s="300"/>
      <c r="BCL74" s="300"/>
      <c r="BGN74" s="300"/>
      <c r="BGO74" s="300"/>
      <c r="BGP74" s="300"/>
      <c r="BGQ74" s="300"/>
      <c r="BGR74" s="300"/>
      <c r="BGS74" s="300"/>
      <c r="BKU74" s="300"/>
      <c r="BKV74" s="300"/>
      <c r="BKW74" s="300"/>
      <c r="BKX74" s="300"/>
      <c r="BKY74" s="300"/>
      <c r="BKZ74" s="300"/>
      <c r="BPB74" s="300"/>
      <c r="BPC74" s="300"/>
      <c r="BPD74" s="300"/>
      <c r="BPE74" s="300"/>
      <c r="BPF74" s="300"/>
      <c r="BPG74" s="300"/>
      <c r="BTI74" s="300"/>
      <c r="BTJ74" s="300"/>
      <c r="BTK74" s="300"/>
      <c r="BTL74" s="300"/>
      <c r="BTM74" s="300"/>
      <c r="BTN74" s="300"/>
      <c r="BXP74" s="300"/>
      <c r="BXQ74" s="300"/>
      <c r="BXR74" s="300"/>
      <c r="BXS74" s="300"/>
      <c r="BXT74" s="300"/>
      <c r="BXU74" s="300"/>
      <c r="CBW74" s="300"/>
      <c r="CBX74" s="300"/>
      <c r="CBY74" s="300"/>
      <c r="CBZ74" s="300"/>
      <c r="CCA74" s="300"/>
      <c r="CCB74" s="300"/>
      <c r="CGD74" s="300"/>
      <c r="CGE74" s="300"/>
      <c r="CGF74" s="300"/>
      <c r="CGG74" s="300"/>
      <c r="CGH74" s="300"/>
      <c r="CGI74" s="300"/>
      <c r="CKK74" s="300"/>
      <c r="CKL74" s="300"/>
      <c r="CKM74" s="300"/>
      <c r="CKN74" s="300"/>
      <c r="CKO74" s="300"/>
      <c r="CKP74" s="300"/>
      <c r="COR74" s="300"/>
      <c r="COS74" s="300"/>
      <c r="COT74" s="300"/>
      <c r="COU74" s="300"/>
      <c r="COV74" s="300"/>
      <c r="COW74" s="300"/>
      <c r="CSY74" s="300"/>
      <c r="CSZ74" s="300"/>
      <c r="CTA74" s="300"/>
      <c r="CTB74" s="300"/>
      <c r="CTC74" s="300"/>
      <c r="CTD74" s="300"/>
      <c r="CXF74" s="300"/>
      <c r="CXG74" s="300"/>
      <c r="CXH74" s="300"/>
      <c r="CXI74" s="300"/>
      <c r="CXJ74" s="300"/>
      <c r="CXK74" s="300"/>
      <c r="DBM74" s="300"/>
      <c r="DBN74" s="300"/>
      <c r="DBO74" s="300"/>
      <c r="DBP74" s="300"/>
      <c r="DBQ74" s="300"/>
      <c r="DBR74" s="300"/>
      <c r="DFT74" s="300"/>
      <c r="DFU74" s="300"/>
      <c r="DFV74" s="300"/>
      <c r="DFW74" s="300"/>
      <c r="DFX74" s="300"/>
      <c r="DFY74" s="300"/>
      <c r="DKA74" s="300"/>
      <c r="DKB74" s="300"/>
      <c r="DKC74" s="300"/>
      <c r="DKD74" s="300"/>
      <c r="DKE74" s="300"/>
      <c r="DKF74" s="300"/>
      <c r="DOH74" s="300"/>
      <c r="DOI74" s="300"/>
      <c r="DOJ74" s="300"/>
      <c r="DOK74" s="300"/>
      <c r="DOL74" s="300"/>
      <c r="DOM74" s="300"/>
      <c r="DSO74" s="300"/>
      <c r="DSP74" s="300"/>
      <c r="DSQ74" s="300"/>
      <c r="DSR74" s="300"/>
      <c r="DSS74" s="300"/>
      <c r="DST74" s="300"/>
      <c r="DWV74" s="300"/>
      <c r="DWW74" s="300"/>
      <c r="DWX74" s="300"/>
      <c r="DWY74" s="300"/>
      <c r="DWZ74" s="300"/>
      <c r="DXA74" s="300"/>
      <c r="EBC74" s="300"/>
      <c r="EBD74" s="300"/>
      <c r="EBE74" s="300"/>
      <c r="EBF74" s="300"/>
      <c r="EBG74" s="300"/>
      <c r="EBH74" s="300"/>
      <c r="EFJ74" s="300"/>
      <c r="EFK74" s="300"/>
      <c r="EFL74" s="300"/>
      <c r="EFM74" s="300"/>
      <c r="EFN74" s="300"/>
      <c r="EFO74" s="300"/>
      <c r="EJQ74" s="300"/>
      <c r="EJR74" s="300"/>
      <c r="EJS74" s="300"/>
      <c r="EJT74" s="300"/>
      <c r="EJU74" s="300"/>
      <c r="EJV74" s="300"/>
      <c r="ENX74" s="300"/>
      <c r="ENY74" s="300"/>
      <c r="ENZ74" s="300"/>
      <c r="EOA74" s="300"/>
      <c r="EOB74" s="300"/>
      <c r="EOC74" s="300"/>
      <c r="ESE74" s="300"/>
      <c r="ESF74" s="300"/>
      <c r="ESG74" s="300"/>
      <c r="ESH74" s="300"/>
      <c r="ESI74" s="300"/>
      <c r="ESJ74" s="300"/>
      <c r="EWL74" s="300"/>
      <c r="EWM74" s="300"/>
      <c r="EWN74" s="300"/>
      <c r="EWO74" s="300"/>
      <c r="EWP74" s="300"/>
      <c r="EWQ74" s="300"/>
      <c r="FAS74" s="300"/>
      <c r="FAT74" s="300"/>
      <c r="FAU74" s="300"/>
      <c r="FAV74" s="300"/>
      <c r="FAW74" s="300"/>
      <c r="FAX74" s="300"/>
      <c r="FEZ74" s="300"/>
      <c r="FFA74" s="300"/>
      <c r="FFB74" s="300"/>
      <c r="FFC74" s="300"/>
      <c r="FFD74" s="300"/>
      <c r="FFE74" s="300"/>
      <c r="FJG74" s="300"/>
      <c r="FJH74" s="300"/>
      <c r="FJI74" s="300"/>
      <c r="FJJ74" s="300"/>
      <c r="FJK74" s="300"/>
      <c r="FJL74" s="300"/>
      <c r="FNN74" s="300"/>
      <c r="FNO74" s="300"/>
      <c r="FNP74" s="300"/>
      <c r="FNQ74" s="300"/>
      <c r="FNR74" s="300"/>
      <c r="FNS74" s="300"/>
      <c r="FRU74" s="300"/>
      <c r="FRV74" s="300"/>
      <c r="FRW74" s="300"/>
      <c r="FRX74" s="300"/>
      <c r="FRY74" s="300"/>
      <c r="FRZ74" s="300"/>
      <c r="FWB74" s="300"/>
      <c r="FWC74" s="300"/>
      <c r="FWD74" s="300"/>
      <c r="FWE74" s="300"/>
      <c r="FWF74" s="300"/>
      <c r="FWG74" s="300"/>
      <c r="GAI74" s="300"/>
      <c r="GAJ74" s="300"/>
      <c r="GAK74" s="300"/>
      <c r="GAL74" s="300"/>
      <c r="GAM74" s="300"/>
      <c r="GAN74" s="300"/>
      <c r="GEP74" s="300"/>
      <c r="GEQ74" s="300"/>
      <c r="GER74" s="300"/>
      <c r="GES74" s="300"/>
      <c r="GET74" s="300"/>
      <c r="GEU74" s="300"/>
      <c r="GIW74" s="300"/>
      <c r="GIX74" s="300"/>
      <c r="GIY74" s="300"/>
      <c r="GIZ74" s="300"/>
      <c r="GJA74" s="300"/>
      <c r="GJB74" s="300"/>
      <c r="GND74" s="300"/>
      <c r="GNE74" s="300"/>
      <c r="GNF74" s="300"/>
      <c r="GNG74" s="300"/>
      <c r="GNH74" s="300"/>
      <c r="GNI74" s="300"/>
      <c r="GRK74" s="300"/>
      <c r="GRL74" s="300"/>
      <c r="GRM74" s="300"/>
      <c r="GRN74" s="300"/>
      <c r="GRO74" s="300"/>
      <c r="GRP74" s="300"/>
      <c r="GVR74" s="300"/>
      <c r="GVS74" s="300"/>
      <c r="GVT74" s="300"/>
      <c r="GVU74" s="300"/>
      <c r="GVV74" s="300"/>
      <c r="GVW74" s="300"/>
      <c r="GZY74" s="300"/>
      <c r="GZZ74" s="300"/>
      <c r="HAA74" s="300"/>
      <c r="HAB74" s="300"/>
      <c r="HAC74" s="300"/>
      <c r="HAD74" s="300"/>
      <c r="HEF74" s="300"/>
      <c r="HEG74" s="300"/>
      <c r="HEH74" s="300"/>
      <c r="HEI74" s="300"/>
      <c r="HEJ74" s="300"/>
      <c r="HEK74" s="300"/>
      <c r="HIM74" s="300"/>
      <c r="HIN74" s="300"/>
      <c r="HIO74" s="300"/>
      <c r="HIP74" s="300"/>
      <c r="HIQ74" s="300"/>
      <c r="HIR74" s="300"/>
      <c r="HMT74" s="300"/>
      <c r="HMU74" s="300"/>
      <c r="HMV74" s="300"/>
      <c r="HMW74" s="300"/>
      <c r="HMX74" s="300"/>
      <c r="HMY74" s="300"/>
      <c r="HRA74" s="300"/>
      <c r="HRB74" s="300"/>
      <c r="HRC74" s="300"/>
      <c r="HRD74" s="300"/>
      <c r="HRE74" s="300"/>
      <c r="HRF74" s="300"/>
      <c r="HVH74" s="300"/>
      <c r="HVI74" s="300"/>
      <c r="HVJ74" s="300"/>
      <c r="HVK74" s="300"/>
      <c r="HVL74" s="300"/>
      <c r="HVM74" s="300"/>
      <c r="HZO74" s="300"/>
      <c r="HZP74" s="300"/>
      <c r="HZQ74" s="300"/>
      <c r="HZR74" s="300"/>
      <c r="HZS74" s="300"/>
      <c r="HZT74" s="300"/>
      <c r="IDV74" s="300"/>
      <c r="IDW74" s="300"/>
      <c r="IDX74" s="300"/>
      <c r="IDY74" s="300"/>
      <c r="IDZ74" s="300"/>
      <c r="IEA74" s="300"/>
      <c r="IIC74" s="300"/>
      <c r="IID74" s="300"/>
      <c r="IIE74" s="300"/>
      <c r="IIF74" s="300"/>
      <c r="IIG74" s="300"/>
      <c r="IIH74" s="300"/>
      <c r="IMJ74" s="300"/>
      <c r="IMK74" s="300"/>
      <c r="IML74" s="300"/>
      <c r="IMM74" s="300"/>
      <c r="IMN74" s="300"/>
      <c r="IMO74" s="300"/>
      <c r="IQQ74" s="300"/>
      <c r="IQR74" s="300"/>
      <c r="IQS74" s="300"/>
      <c r="IQT74" s="300"/>
      <c r="IQU74" s="300"/>
      <c r="IQV74" s="300"/>
      <c r="IUX74" s="300"/>
      <c r="IUY74" s="300"/>
      <c r="IUZ74" s="300"/>
      <c r="IVA74" s="300"/>
      <c r="IVB74" s="300"/>
      <c r="IVC74" s="300"/>
      <c r="IZE74" s="300"/>
      <c r="IZF74" s="300"/>
      <c r="IZG74" s="300"/>
      <c r="IZH74" s="300"/>
      <c r="IZI74" s="300"/>
      <c r="IZJ74" s="300"/>
      <c r="JDL74" s="300"/>
      <c r="JDM74" s="300"/>
      <c r="JDN74" s="300"/>
      <c r="JDO74" s="300"/>
      <c r="JDP74" s="300"/>
      <c r="JDQ74" s="300"/>
      <c r="JHS74" s="300"/>
      <c r="JHT74" s="300"/>
      <c r="JHU74" s="300"/>
      <c r="JHV74" s="300"/>
      <c r="JHW74" s="300"/>
      <c r="JHX74" s="300"/>
      <c r="JLZ74" s="300"/>
      <c r="JMA74" s="300"/>
      <c r="JMB74" s="300"/>
      <c r="JMC74" s="300"/>
      <c r="JMD74" s="300"/>
      <c r="JME74" s="300"/>
      <c r="JQG74" s="300"/>
      <c r="JQH74" s="300"/>
      <c r="JQI74" s="300"/>
      <c r="JQJ74" s="300"/>
      <c r="JQK74" s="300"/>
      <c r="JQL74" s="300"/>
      <c r="JUN74" s="300"/>
      <c r="JUO74" s="300"/>
      <c r="JUP74" s="300"/>
      <c r="JUQ74" s="300"/>
      <c r="JUR74" s="300"/>
      <c r="JUS74" s="300"/>
      <c r="JYU74" s="300"/>
      <c r="JYV74" s="300"/>
      <c r="JYW74" s="300"/>
      <c r="JYX74" s="300"/>
      <c r="JYY74" s="300"/>
      <c r="JYZ74" s="300"/>
      <c r="KDB74" s="300"/>
      <c r="KDC74" s="300"/>
      <c r="KDD74" s="300"/>
      <c r="KDE74" s="300"/>
      <c r="KDF74" s="300"/>
      <c r="KDG74" s="300"/>
      <c r="KHI74" s="300"/>
      <c r="KHJ74" s="300"/>
      <c r="KHK74" s="300"/>
      <c r="KHL74" s="300"/>
      <c r="KHM74" s="300"/>
      <c r="KHN74" s="300"/>
      <c r="KLP74" s="300"/>
      <c r="KLQ74" s="300"/>
      <c r="KLR74" s="300"/>
      <c r="KLS74" s="300"/>
      <c r="KLT74" s="300"/>
      <c r="KLU74" s="300"/>
      <c r="KPW74" s="300"/>
      <c r="KPX74" s="300"/>
      <c r="KPY74" s="300"/>
      <c r="KPZ74" s="300"/>
      <c r="KQA74" s="300"/>
      <c r="KQB74" s="300"/>
      <c r="KUD74" s="300"/>
      <c r="KUE74" s="300"/>
      <c r="KUF74" s="300"/>
      <c r="KUG74" s="300"/>
      <c r="KUH74" s="300"/>
      <c r="KUI74" s="300"/>
      <c r="KYK74" s="300"/>
      <c r="KYL74" s="300"/>
      <c r="KYM74" s="300"/>
      <c r="KYN74" s="300"/>
      <c r="KYO74" s="300"/>
      <c r="KYP74" s="300"/>
      <c r="LCR74" s="300"/>
      <c r="LCS74" s="300"/>
      <c r="LCT74" s="300"/>
      <c r="LCU74" s="300"/>
      <c r="LCV74" s="300"/>
      <c r="LCW74" s="300"/>
      <c r="LGY74" s="300"/>
      <c r="LGZ74" s="300"/>
      <c r="LHA74" s="300"/>
      <c r="LHB74" s="300"/>
      <c r="LHC74" s="300"/>
      <c r="LHD74" s="300"/>
      <c r="LLF74" s="300"/>
      <c r="LLG74" s="300"/>
      <c r="LLH74" s="300"/>
      <c r="LLI74" s="300"/>
      <c r="LLJ74" s="300"/>
      <c r="LLK74" s="300"/>
      <c r="LPM74" s="300"/>
      <c r="LPN74" s="300"/>
      <c r="LPO74" s="300"/>
      <c r="LPP74" s="300"/>
      <c r="LPQ74" s="300"/>
      <c r="LPR74" s="300"/>
      <c r="LTT74" s="300"/>
      <c r="LTU74" s="300"/>
      <c r="LTV74" s="300"/>
      <c r="LTW74" s="300"/>
      <c r="LTX74" s="300"/>
      <c r="LTY74" s="300"/>
      <c r="LYA74" s="300"/>
      <c r="LYB74" s="300"/>
      <c r="LYC74" s="300"/>
      <c r="LYD74" s="300"/>
      <c r="LYE74" s="300"/>
      <c r="LYF74" s="300"/>
      <c r="MCH74" s="300"/>
      <c r="MCI74" s="300"/>
      <c r="MCJ74" s="300"/>
      <c r="MCK74" s="300"/>
      <c r="MCL74" s="300"/>
      <c r="MCM74" s="300"/>
      <c r="MGO74" s="300"/>
      <c r="MGP74" s="300"/>
      <c r="MGQ74" s="300"/>
      <c r="MGR74" s="300"/>
      <c r="MGS74" s="300"/>
      <c r="MGT74" s="300"/>
      <c r="MKV74" s="300"/>
      <c r="MKW74" s="300"/>
      <c r="MKX74" s="300"/>
      <c r="MKY74" s="300"/>
      <c r="MKZ74" s="300"/>
      <c r="MLA74" s="300"/>
      <c r="MPC74" s="300"/>
      <c r="MPD74" s="300"/>
      <c r="MPE74" s="300"/>
      <c r="MPF74" s="300"/>
      <c r="MPG74" s="300"/>
      <c r="MPH74" s="300"/>
      <c r="MTJ74" s="300"/>
      <c r="MTK74" s="300"/>
      <c r="MTL74" s="300"/>
      <c r="MTM74" s="300"/>
      <c r="MTN74" s="300"/>
      <c r="MTO74" s="300"/>
      <c r="MXQ74" s="300"/>
      <c r="MXR74" s="300"/>
      <c r="MXS74" s="300"/>
      <c r="MXT74" s="300"/>
      <c r="MXU74" s="300"/>
      <c r="MXV74" s="300"/>
      <c r="NBX74" s="300"/>
      <c r="NBY74" s="300"/>
      <c r="NBZ74" s="300"/>
      <c r="NCA74" s="300"/>
      <c r="NCB74" s="300"/>
      <c r="NCC74" s="300"/>
      <c r="NGE74" s="300"/>
      <c r="NGF74" s="300"/>
      <c r="NGG74" s="300"/>
      <c r="NGH74" s="300"/>
      <c r="NGI74" s="300"/>
      <c r="NGJ74" s="300"/>
      <c r="NKL74" s="300"/>
      <c r="NKM74" s="300"/>
      <c r="NKN74" s="300"/>
      <c r="NKO74" s="300"/>
      <c r="NKP74" s="300"/>
      <c r="NKQ74" s="300"/>
      <c r="NOS74" s="300"/>
      <c r="NOT74" s="300"/>
      <c r="NOU74" s="300"/>
      <c r="NOV74" s="300"/>
      <c r="NOW74" s="300"/>
      <c r="NOX74" s="300"/>
      <c r="NSZ74" s="300"/>
      <c r="NTA74" s="300"/>
      <c r="NTB74" s="300"/>
      <c r="NTC74" s="300"/>
      <c r="NTD74" s="300"/>
      <c r="NTE74" s="300"/>
      <c r="NXG74" s="300"/>
      <c r="NXH74" s="300"/>
      <c r="NXI74" s="300"/>
      <c r="NXJ74" s="300"/>
      <c r="NXK74" s="300"/>
      <c r="NXL74" s="300"/>
      <c r="OBN74" s="300"/>
      <c r="OBO74" s="300"/>
      <c r="OBP74" s="300"/>
      <c r="OBQ74" s="300"/>
      <c r="OBR74" s="300"/>
      <c r="OBS74" s="300"/>
      <c r="OFU74" s="300"/>
      <c r="OFV74" s="300"/>
      <c r="OFW74" s="300"/>
      <c r="OFX74" s="300"/>
      <c r="OFY74" s="300"/>
      <c r="OFZ74" s="300"/>
      <c r="OKB74" s="300"/>
      <c r="OKC74" s="300"/>
      <c r="OKD74" s="300"/>
      <c r="OKE74" s="300"/>
      <c r="OKF74" s="300"/>
      <c r="OKG74" s="300"/>
      <c r="OOI74" s="300"/>
      <c r="OOJ74" s="300"/>
      <c r="OOK74" s="300"/>
      <c r="OOL74" s="300"/>
      <c r="OOM74" s="300"/>
      <c r="OON74" s="300"/>
      <c r="OSP74" s="300"/>
      <c r="OSQ74" s="300"/>
      <c r="OSR74" s="300"/>
      <c r="OSS74" s="300"/>
      <c r="OST74" s="300"/>
      <c r="OSU74" s="300"/>
      <c r="OWW74" s="300"/>
      <c r="OWX74" s="300"/>
      <c r="OWY74" s="300"/>
      <c r="OWZ74" s="300"/>
      <c r="OXA74" s="300"/>
      <c r="OXB74" s="300"/>
      <c r="PBD74" s="300"/>
      <c r="PBE74" s="300"/>
      <c r="PBF74" s="300"/>
      <c r="PBG74" s="300"/>
      <c r="PBH74" s="300"/>
      <c r="PBI74" s="300"/>
      <c r="PFK74" s="300"/>
      <c r="PFL74" s="300"/>
      <c r="PFM74" s="300"/>
      <c r="PFN74" s="300"/>
      <c r="PFO74" s="300"/>
      <c r="PFP74" s="300"/>
      <c r="PJR74" s="300"/>
      <c r="PJS74" s="300"/>
      <c r="PJT74" s="300"/>
      <c r="PJU74" s="300"/>
      <c r="PJV74" s="300"/>
      <c r="PJW74" s="300"/>
      <c r="PNY74" s="300"/>
      <c r="PNZ74" s="300"/>
      <c r="POA74" s="300"/>
      <c r="POB74" s="300"/>
      <c r="POC74" s="300"/>
      <c r="POD74" s="300"/>
      <c r="PSF74" s="300"/>
      <c r="PSG74" s="300"/>
      <c r="PSH74" s="300"/>
      <c r="PSI74" s="300"/>
      <c r="PSJ74" s="300"/>
      <c r="PSK74" s="300"/>
    </row>
    <row r="75" spans="1:998 1104:1997 2103:2996 3102:3995 4101:5105 5211:6104 6210:7103 7209:8102 8208:9212 9318:10211 10317:11210 11316:11321" x14ac:dyDescent="0.25">
      <c r="A75" s="302">
        <f>Setup!E52+100</f>
        <v>172</v>
      </c>
      <c r="B75" s="297">
        <f>VLOOKUP(C75,CX73:CY76,2,FALSE)</f>
        <v>4</v>
      </c>
      <c r="C75" s="298" t="str">
        <f>Setup!D52</f>
        <v>Ghana</v>
      </c>
      <c r="D75" s="297">
        <f>SUMPRODUCT((DA3:DA105=C75)*(DE3:DE105="W"))+SUMPRODUCT((DD3:DD105=C75)*(DF3:DF105="W"))</f>
        <v>0</v>
      </c>
      <c r="E75" s="297">
        <f>SUMPRODUCT((DA3:DA105=C75)*(DE3:DE105="D"))+SUMPRODUCT((DD3:DD105=C75)*(DF3:DF105="D"))</f>
        <v>0</v>
      </c>
      <c r="F75" s="297">
        <f>SUMPRODUCT((DA3:DA105=C75)*(DE3:DE105="L"))+SUMPRODUCT((DD3:DD105=C75)*(DF3:DF105="L"))</f>
        <v>0</v>
      </c>
      <c r="G75" s="297">
        <f>SUMIF(DA3:DA123,C75,DB3:DB123)+SUMIF(DD3:DD123,C75,DC3:DC123)</f>
        <v>0</v>
      </c>
      <c r="H75" s="297">
        <f>SUMIF(DD3:DD123,C75,DB3:DB123)+SUMIF(DA3:DA123,C75,DC3:DC123)</f>
        <v>0</v>
      </c>
      <c r="I75" s="297">
        <f t="shared" si="123"/>
        <v>1000</v>
      </c>
      <c r="J75" s="297">
        <f t="shared" si="124"/>
        <v>0</v>
      </c>
      <c r="K75" s="297">
        <f>IF(Setup!F52&lt;&gt;"",Setup!F52,-A75)</f>
        <v>-172</v>
      </c>
      <c r="L75" s="297">
        <f>IF(COUNTIF(J73:J76,4)&lt;&gt;4,RANK(J75,J73:J76),J154)</f>
        <v>1</v>
      </c>
      <c r="N75" s="297">
        <f>SUMPRODUCT((L73:L76=L75)*(K73:K76&lt;K75))+L75</f>
        <v>1</v>
      </c>
      <c r="O75" s="298" t="str">
        <f>INDEX(C73:C76,MATCH(3,N73:N76,0),0)</f>
        <v>Croatia</v>
      </c>
      <c r="P75" s="297">
        <f>INDEX(L73:L76,MATCH(O75,C73:C76,0),0)</f>
        <v>1</v>
      </c>
      <c r="Q75" s="297" t="str">
        <f>IF(AND(Q74&lt;&gt;"",P75=1),O75,"")</f>
        <v>Croatia</v>
      </c>
      <c r="R75" s="297" t="str">
        <f>IF(AND(R74&lt;&gt;"",P76=2),O76,"")</f>
        <v/>
      </c>
      <c r="S75" s="297" t="str">
        <f>IF(AND(S74&lt;&gt;"",P77=3),O77,"")</f>
        <v/>
      </c>
      <c r="V75" s="297" t="str">
        <f t="shared" si="127"/>
        <v>Croatia</v>
      </c>
      <c r="W75" s="297">
        <f>SUMPRODUCT((DA3:DA105=V75)*(DD3:DD105=V76)*(DE3:DE105="W"))+SUMPRODUCT((DA3:DA105=V75)*(DD3:DD105=V77)*(DE3:DE105="W"))+SUMPRODUCT((DA3:DA105=V75)*(DD3:DD105=V73)*(DE3:DE105="W"))+SUMPRODUCT((DA3:DA105=V75)*(DD3:DD105=V74)*(DE3:DE105="W"))+SUMPRODUCT((DA3:DA105=V76)*(DD3:DD105=V75)*(DF3:DF105="W"))+SUMPRODUCT((DA3:DA105=V77)*(DD3:DD105=V75)*(DF3:DF105="W"))+SUMPRODUCT((DA3:DA105=V73)*(DD3:DD105=V75)*(DF3:DF105="W"))+SUMPRODUCT((DA3:DA105=V74)*(DD3:DD105=V75)*(DF3:DF105="W"))</f>
        <v>0</v>
      </c>
      <c r="X75" s="297">
        <f>SUMPRODUCT((DA3:DA105=V75)*(DD3:DD105=V76)*(DE3:DE105="D"))+SUMPRODUCT((DA3:DA105=V75)*(DD3:DD105=V77)*(DE3:DE105="D"))+SUMPRODUCT((DA3:DA105=V75)*(DD3:DD105=V73)*(DE3:DE105="D"))+SUMPRODUCT((DA3:DA105=V75)*(DD3:DD105=V74)*(DE3:DE105="D"))+SUMPRODUCT((DA3:DA105=V76)*(DD3:DD105=V75)*(DE3:DE105="D"))+SUMPRODUCT((DA3:DA105=V77)*(DD3:DD105=V75)*(DE3:DE105="D"))+SUMPRODUCT((DA3:DA105=V73)*(DD3:DD105=V75)*(DE3:DE105="D"))+SUMPRODUCT((DA3:DA105=V74)*(DD3:DD105=V75)*(DE3:DE105="D"))</f>
        <v>0</v>
      </c>
      <c r="Y75" s="297">
        <f>SUMPRODUCT((DA3:DA105=V75)*(DD3:DD105=V76)*(DE3:DE105="L"))+SUMPRODUCT((DA3:DA105=V75)*(DD3:DD105=V77)*(DE3:DE105="L"))+SUMPRODUCT((DA3:DA105=V75)*(DD3:DD105=V73)*(DE3:DE105="L"))+SUMPRODUCT((DA3:DA105=V75)*(DD3:DD105=V74)*(DE3:DE105="L"))+SUMPRODUCT((DA3:DA105=V76)*(DD3:DD105=V75)*(DF3:DF105="L"))+SUMPRODUCT((DA3:DA105=V77)*(DD3:DD105=V75)*(DF3:DF105="L"))+SUMPRODUCT((DA3:DA105=V73)*(DD3:DD105=V75)*(DF3:DF105="L"))+SUMPRODUCT((DA3:DA105=V74)*(DD3:DD105=V75)*(DF3:DF105="L"))</f>
        <v>0</v>
      </c>
      <c r="Z75" s="297">
        <f>SUMPRODUCT((DA3:DA105=V75)*(DD3:DD105=V76)*DB3:DB105)+SUMPRODUCT((DA3:DA105=V75)*(DD3:DD105=V77)*DB3:DB105)+SUMPRODUCT((DA3:DA105=V75)*(DD3:DD105=V73)*DB3:DB105)+SUMPRODUCT((DA3:DA105=V75)*(DD3:DD105=V74)*DB3:DB105)+SUMPRODUCT((DA3:DA105=V76)*(DD3:DD105=V75)*DC3:DC105)+SUMPRODUCT((DA3:DA105=V77)*(DD3:DD105=V75)*DC3:DC105)+SUMPRODUCT((DA3:DA105=V73)*(DD3:DD105=V75)*DC3:DC105)+SUMPRODUCT((DA3:DA105=V74)*(DD3:DD105=V75)*DC3:DC105)</f>
        <v>0</v>
      </c>
      <c r="AA75" s="297">
        <f>SUMPRODUCT((DA3:DA105=V75)*(DD3:DD105=V76)*DC3:DC105)+SUMPRODUCT((DA3:DA105=V75)*(DD3:DD105=V77)*DC3:DC105)+SUMPRODUCT((DA3:DA105=V75)*(DD3:DD105=V73)*DC3:DC105)+SUMPRODUCT((DA3:DA105=V75)*(DD3:DD105=V74)*DC3:DC105)+SUMPRODUCT((DA3:DA105=V76)*(DD3:DD105=V75)*DB3:DB105)+SUMPRODUCT((DA3:DA105=V77)*(DD3:DD105=V75)*DB3:DB105)+SUMPRODUCT((DA3:DA105=V73)*(DD3:DD105=V75)*DB3:DB105)+SUMPRODUCT((DA3:DA105=V74)*(DD3:DD105=V75)*DB3:DB105)</f>
        <v>0</v>
      </c>
      <c r="AB75" s="297">
        <f>Z75-AA75+1000</f>
        <v>1000</v>
      </c>
      <c r="AC75" s="297">
        <f t="shared" si="125"/>
        <v>0</v>
      </c>
      <c r="AD75" s="297">
        <f>IF(V75&lt;&gt;"",VLOOKUP(V75,C4:I76,7,FALSE),"")</f>
        <v>1000</v>
      </c>
      <c r="AE75" s="297">
        <f>IF(V75&lt;&gt;"",VLOOKUP(V75,C4:I76,5,FALSE),"")</f>
        <v>0</v>
      </c>
      <c r="AF75" s="297">
        <f>IF(V75&lt;&gt;"",VLOOKUP(V75,C4:K76,9,FALSE),"")</f>
        <v>-111</v>
      </c>
      <c r="AG75" s="297">
        <f t="shared" si="126"/>
        <v>0</v>
      </c>
      <c r="AH75" s="297">
        <f>IF(V75&lt;&gt;"",RANK(AG75,AG73:AG76),"")</f>
        <v>1</v>
      </c>
      <c r="AI75" s="297">
        <f>IF(V75&lt;&gt;"",SUMPRODUCT((AG73:AG76=AG75)*(AB73:AB76&gt;AB75)),"")</f>
        <v>0</v>
      </c>
      <c r="AJ75" s="297">
        <f>IF(V75&lt;&gt;"",SUMPRODUCT((AG73:AG76=AG75)*(AB73:AB76=AB75)*(Z73:Z76&gt;Z75)),"")</f>
        <v>0</v>
      </c>
      <c r="AK75" s="297">
        <f>IF(V75&lt;&gt;"",SUMPRODUCT((AG73:AG76=AG75)*(AB73:AB76=AB75)*(Z73:Z76=Z75)*(AD73:AD76&gt;AD75)),"")</f>
        <v>0</v>
      </c>
      <c r="AL75" s="297">
        <f>IF(V75&lt;&gt;"",SUMPRODUCT((AG73:AG76=AG75)*(AB73:AB76=AB75)*(Z73:Z76=Z75)*(AD73:AD76=AD75)*(AE73:AE76&gt;AE75)),"")</f>
        <v>0</v>
      </c>
      <c r="AM75" s="297">
        <f>IF(V75&lt;&gt;"",SUMPRODUCT((AG73:AG76=AG75)*(AB73:AB76=AB75)*(Z73:Z76=Z75)*(AD73:AD76=AD75)*(AE73:AE76=AE75)*(AF73:AF76&gt;AF75)),"")</f>
        <v>1</v>
      </c>
      <c r="AN75" s="297">
        <f>IF(V75&lt;&gt;"",IF(SUM(X73:X76)=12,SUM(AH75:AM75),IF(AN154&lt;&gt;"",IF(U151=3,AN154,AN154+U151),SUM(AH75:AM75))),"")</f>
        <v>2</v>
      </c>
      <c r="AO75" s="297" t="str">
        <f>IF(V75&lt;&gt;"",INDEX(V73:V76,MATCH(3,AN73:AN76,0),0),"")</f>
        <v>Panama</v>
      </c>
      <c r="AP75" s="297" t="str">
        <f>IF(R74&lt;&gt;"",R74,"")</f>
        <v/>
      </c>
      <c r="AQ75" s="297">
        <f>SUMPRODUCT((DA3:DA105=AP75)*(DD3:DD105=AP76)*(DE3:DE105="W"))+SUMPRODUCT((DA3:DA105=AP75)*(DD3:DD105=AP77)*(DE3:DE105="W"))+SUMPRODUCT((DA3:DA105=AP75)*(DD3:DD105=AP74)*(DE3:DE105="W"))+SUMPRODUCT((DA3:DA105=AP76)*(DD3:DD105=AP75)*(DF3:DF105="W"))+SUMPRODUCT((DA3:DA105=AP77)*(DD3:DD105=AP75)*(DF3:DF105="W"))+SUMPRODUCT((DA3:DA105=AP74)*(DD3:DD105=AP75)*(DF3:DF105="W"))</f>
        <v>0</v>
      </c>
      <c r="AR75" s="297">
        <f>SUMPRODUCT((DA3:DA105=AP75)*(DD3:DD105=AP76)*(DE3:DE105="D"))+SUMPRODUCT((DA3:DA105=AP75)*(DD3:DD105=AP77)*(DE3:DE105="D"))+SUMPRODUCT((DA3:DA105=AP75)*(DD3:DD105=AP74)*(DE3:DE105="D"))+SUMPRODUCT((DA3:DA105=AP76)*(DD3:DD105=AP75)*(DE3:DE105="D"))+SUMPRODUCT((DA3:DA105=AP77)*(DD3:DD105=AP75)*(DE3:DE105="D"))+SUMPRODUCT((DA3:DA105=AP74)*(DD3:DD105=AP75)*(DE3:DE105="D"))</f>
        <v>0</v>
      </c>
      <c r="AS75" s="297">
        <f>SUMPRODUCT((DA3:DA105=AP75)*(DD3:DD105=AP76)*(DE3:DE105="L"))+SUMPRODUCT((DA3:DA105=AP75)*(DD3:DD105=AP77)*(DE3:DE105="L"))+SUMPRODUCT((DA3:DA105=AP75)*(DD3:DD105=AP74)*(DE3:DE105="L"))+SUMPRODUCT((DA3:DA105=AP76)*(DD3:DD105=AP75)*(DF3:DF105="L"))+SUMPRODUCT((DA3:DA105=AP77)*(DD3:DD105=AP75)*(DF3:DF105="L"))+SUMPRODUCT((DA3:DA105=AP74)*(DD3:DD105=AP75)*(DF3:DF105="L"))</f>
        <v>0</v>
      </c>
      <c r="AT75" s="297">
        <f>SUMPRODUCT((DA3:DA105=AP75)*(DD3:DD105=AP76)*DB3:DB105)+SUMPRODUCT((DA3:DA105=AP75)*(DD3:DD105=AP77)*DB3:DB105)+SUMPRODUCT((DA3:DA105=AP75)*(DD3:DD105=AP73)*DB3:DB105)+SUMPRODUCT((DA3:DA105=AP75)*(DD3:DD105=AP74)*DB3:DB105)+SUMPRODUCT((DA3:DA105=AP76)*(DD3:DD105=AP75)*DC3:DC105)+SUMPRODUCT((DA3:DA105=AP77)*(DD3:DD105=AP75)*DC3:DC105)+SUMPRODUCT((DA3:DA105=AP73)*(DD3:DD105=AP75)*DC3:DC105)+SUMPRODUCT((DA3:DA105=AP74)*(DD3:DD105=AP75)*DC3:DC105)</f>
        <v>0</v>
      </c>
      <c r="AU75" s="297">
        <f>SUMPRODUCT((DA3:DA105=AP75)*(DD3:DD105=AP76)*DC3:DC105)+SUMPRODUCT((DA3:DA105=AP75)*(DD3:DD105=AP77)*DC3:DC105)+SUMPRODUCT((DA3:DA105=AP75)*(DD3:DD105=AP73)*DC3:DC105)+SUMPRODUCT((DA3:DA105=AP75)*(DD3:DD105=AP74)*DC3:DC105)+SUMPRODUCT((DA3:DA105=AP76)*(DD3:DD105=AP75)*DB3:DB105)+SUMPRODUCT((DA3:DA105=AP77)*(DD3:DD105=AP75)*DB3:DB105)+SUMPRODUCT((DA3:DA105=AP73)*(DD3:DD105=AP75)*DB3:DB105)+SUMPRODUCT((DA3:DA105=AP74)*(DD3:DD105=AP75)*DB3:DB105)</f>
        <v>0</v>
      </c>
      <c r="AV75" s="297">
        <f>AT75-AU75+1000</f>
        <v>1000</v>
      </c>
      <c r="AW75" s="297" t="str">
        <f t="shared" si="128"/>
        <v/>
      </c>
      <c r="AX75" s="297" t="str">
        <f>IF(AP75&lt;&gt;"",VLOOKUP(AP75,C4:I76,7,FALSE),"")</f>
        <v/>
      </c>
      <c r="AY75" s="297" t="str">
        <f>IF(AP75&lt;&gt;"",VLOOKUP(AP75,C4:I76,5,FALSE),"")</f>
        <v/>
      </c>
      <c r="AZ75" s="297" t="str">
        <f>IF(AP75&lt;&gt;"",VLOOKUP(AP75,C4:K76,9,FALSE),"")</f>
        <v/>
      </c>
      <c r="BA75" s="297" t="str">
        <f t="shared" si="129"/>
        <v/>
      </c>
      <c r="BB75" s="297" t="str">
        <f>IF(AP75&lt;&gt;"",RANK(BA75,BA73:BA76),"")</f>
        <v/>
      </c>
      <c r="BC75" s="297" t="str">
        <f>IF(AP75&lt;&gt;"",SUMPRODUCT((BA73:BA76=BA75)*(AV73:AV76&gt;AV75)),"")</f>
        <v/>
      </c>
      <c r="BD75" s="297" t="str">
        <f>IF(AP75&lt;&gt;"",SUMPRODUCT((BA73:BA76=BA75)*(AV73:AV76=AV75)*(AT73:AT76&gt;AT75)),"")</f>
        <v/>
      </c>
      <c r="BE75" s="297" t="str">
        <f>IF(AP75&lt;&gt;"",SUMPRODUCT((BA73:BA76=BA75)*(AV73:AV76=AV75)*(AT73:AT76=AT75)*(AX73:AX76&gt;AX75)),"")</f>
        <v/>
      </c>
      <c r="BF75" s="297" t="str">
        <f>IF(AP75&lt;&gt;"",SUMPRODUCT((BA73:BA76=BA75)*(AV73:AV76=AV75)*(AT73:AT76=AT75)*(AX73:AX76=AX75)*(AY73:AY76&gt;AY75)),"")</f>
        <v/>
      </c>
      <c r="BG75" s="297" t="str">
        <f>IF(AP75&lt;&gt;"",SUMPRODUCT((BA73:BA76=BA75)*(AV73:AV76=AV75)*(AT73:AT76=AT75)*(AX73:AX76=AX75)*(AY73:AY76=AY75)*(AZ73:AZ76&gt;AZ75)),"")</f>
        <v/>
      </c>
      <c r="BH75" s="297" t="str">
        <f>IF(AP75&lt;&gt;"",IF(BH154&lt;&gt;"",IF(AO151=3,BH154,BH154+AO151),SUM(BB75:BG75)+1),"")</f>
        <v/>
      </c>
      <c r="BI75" s="297" t="str">
        <f>IF(AP75&lt;&gt;"",INDEX(AP74:AP77,MATCH(3,BH74:BH77,0),0),"")</f>
        <v/>
      </c>
      <c r="BJ75" s="297" t="str">
        <f>IF(S73&lt;&gt;"",S73,"")</f>
        <v/>
      </c>
      <c r="BK75" s="297">
        <f>SUMPRODUCT((DA3:DA105=BJ75)*(DD3:DD105=BJ76)*(DE3:DE105="W"))+SUMPRODUCT((DA3:DA105=BJ75)*(DD3:DD105=BJ77)*(DE3:DE105="W"))+SUMPRODUCT((DA3:DA105=BJ75)*(DD3:DD105=BJ117)*(DE3:DE105="W"))+SUMPRODUCT((DA3:DA105=BJ76)*(DD3:DD105=BJ75)*(DF3:DF105="W"))+SUMPRODUCT((DA3:DA105=BJ77)*(DD3:DD105=BJ75)*(DF3:DF105="W"))+SUMPRODUCT((DA3:DA105=BJ117)*(DD3:DD105=BJ75)*(DF3:DF105="W"))</f>
        <v>0</v>
      </c>
      <c r="BL75" s="297">
        <f>SUMPRODUCT((DA3:DA105=BJ75)*(DD3:DD105=BJ76)*(DE3:DE105="D"))+SUMPRODUCT((DA3:DA105=BJ75)*(DD3:DD105=BJ77)*(DE3:DE105="D"))+SUMPRODUCT((DA3:DA105=BJ75)*(DD3:DD105=BJ117)*(DE3:DE105="D"))+SUMPRODUCT((DA3:DA105=BJ76)*(DD3:DD105=BJ75)*(DE3:DE105="D"))+SUMPRODUCT((DA3:DA105=BJ77)*(DD3:DD105=BJ75)*(DE3:DE105="D"))+SUMPRODUCT((DA3:DA105=BJ117)*(DD3:DD105=BJ75)*(DE3:DE105="D"))</f>
        <v>0</v>
      </c>
      <c r="BM75" s="297">
        <f>SUMPRODUCT((DA3:DA105=BJ75)*(DD3:DD105=BJ76)*(DE3:DE105="L"))+SUMPRODUCT((DA3:DA105=BJ75)*(DD3:DD105=BJ77)*(DE3:DE105="L"))+SUMPRODUCT((DA3:DA105=BJ75)*(DD3:DD105=BJ117)*(DE3:DE105="L"))+SUMPRODUCT((DA3:DA105=BJ76)*(DD3:DD105=BJ75)*(DF3:DF105="L"))+SUMPRODUCT((DA3:DA105=BJ77)*(DD3:DD105=BJ75)*(DF3:DF105="L"))+SUMPRODUCT((DA3:DA105=BJ117)*(DD3:DD105=BJ75)*(DF3:DF105="L"))</f>
        <v>0</v>
      </c>
      <c r="BN75" s="297">
        <f>SUMPRODUCT((DA3:DA105=BJ75)*(DD3:DD105=BJ76)*DB3:DB105)+SUMPRODUCT((DA3:DA105=BJ75)*(DD3:DD105=BJ77)*DB3:DB105)+SUMPRODUCT((DA3:DA105=BJ75)*(DD3:DD105=BJ73)*DB3:DB105)+SUMPRODUCT((DA3:DA105=BJ75)*(DD3:DD105=BJ74)*DB3:DB105)+SUMPRODUCT((DA3:DA105=BJ76)*(DD3:DD105=BJ75)*DC3:DC105)+SUMPRODUCT((DA3:DA105=BJ77)*(DD3:DD105=BJ75)*DC3:DC105)+SUMPRODUCT((DA3:DA105=BJ73)*(DD3:DD105=BJ75)*DC3:DC105)+SUMPRODUCT((DA3:DA105=BJ74)*(DD3:DD105=BJ75)*DC3:DC105)</f>
        <v>0</v>
      </c>
      <c r="BO75" s="297">
        <f>SUMPRODUCT((DA3:DA105=BJ75)*(DD3:DD105=BJ76)*DC3:DC105)+SUMPRODUCT((DA3:DA105=BJ75)*(DD3:DD105=BJ77)*DC3:DC105)+SUMPRODUCT((DA3:DA105=BJ75)*(DD3:DD105=BJ73)*DC3:DC105)+SUMPRODUCT((DA3:DA105=BJ75)*(DD3:DD105=BJ74)*DC3:DC105)+SUMPRODUCT((DA3:DA105=BJ76)*(DD3:DD105=BJ75)*DB3:DB105)+SUMPRODUCT((DA3:DA105=BJ77)*(DD3:DD105=BJ75)*DB3:DB105)+SUMPRODUCT((DA3:DA105=BJ73)*(DD3:DD105=BJ75)*DB3:DB105)+SUMPRODUCT((DA3:DA105=BJ74)*(DD3:DD105=BJ75)*DB3:DB105)</f>
        <v>0</v>
      </c>
      <c r="BP75" s="297">
        <f>BN75-BO75+1000</f>
        <v>1000</v>
      </c>
      <c r="BQ75" s="297" t="str">
        <f t="shared" ref="BQ75:BQ76" si="130">IF(BJ75&lt;&gt;"",BK75*3+BL75*1,"")</f>
        <v/>
      </c>
      <c r="BR75" s="297" t="str">
        <f>IF(BJ75&lt;&gt;"",VLOOKUP(BJ75,C4:I76,7,FALSE),"")</f>
        <v/>
      </c>
      <c r="BS75" s="297" t="str">
        <f>IF(BJ75&lt;&gt;"",VLOOKUP(BJ75,C4:I76,5,FALSE),"")</f>
        <v/>
      </c>
      <c r="BT75" s="297" t="str">
        <f>IF(BJ75&lt;&gt;"",VLOOKUP(BJ75,C4:K76,9,FALSE),"")</f>
        <v/>
      </c>
      <c r="BU75" s="297" t="str">
        <f t="shared" ref="BU75:BU76" si="131">BQ75</f>
        <v/>
      </c>
      <c r="BV75" s="297" t="str">
        <f>IF(BJ75&lt;&gt;"",RANK(BU75,BU74:BU76),"")</f>
        <v/>
      </c>
      <c r="BW75" s="297" t="str">
        <f>IF(BJ75&lt;&gt;"",SUMPRODUCT((BU73:BU76=BU75)*(BP73:BP76&gt;BP75)),"")</f>
        <v/>
      </c>
      <c r="BX75" s="297" t="str">
        <f>IF(BJ75&lt;&gt;"",SUMPRODUCT((BU73:BU76=BU75)*(BP73:BP76=BP75)*(BN73:BN76&gt;BN75)),"")</f>
        <v/>
      </c>
      <c r="BY75" s="297" t="str">
        <f>IF(BJ75&lt;&gt;"",SUMPRODUCT((BU73:BU76=BU75)*(BP73:BP76=BP75)*(BN73:BN76=BN75)*(BR73:BR76&gt;BR75)),"")</f>
        <v/>
      </c>
      <c r="BZ75" s="297" t="str">
        <f>IF(BJ75&lt;&gt;"",SUMPRODUCT((BU73:BU76=BU75)*(BP73:BP76=BP75)*(BN73:BN76=BN75)*(BR73:BR76=BR75)*(BS73:BS76&gt;BS75)),"")</f>
        <v/>
      </c>
      <c r="CA75" s="297" t="str">
        <f>IF(BJ75&lt;&gt;"",SUMPRODUCT((BU73:BU76=BU75)*(BP73:BP76=BP75)*(BN73:BN76=BN75)*(BR73:BR76=BR75)*(BS73:BS76=BS75)*(BT73:BT76&gt;BT75)),"")</f>
        <v/>
      </c>
      <c r="CB75" s="297" t="str">
        <f>IF(BJ75&lt;&gt;"",SUM(BV75:CA75)+2,"")</f>
        <v/>
      </c>
      <c r="CC75" s="297" t="str">
        <f>IF(BJ75&lt;&gt;"",INDEX(BJ75:BJ77,MATCH(3,CB75:CB77,0),0),"")</f>
        <v/>
      </c>
      <c r="CX75" s="297" t="str">
        <f>IF(CC75&lt;&gt;"",CC75,IF(BI75&lt;&gt;"",BI75,IF(AO75&lt;&gt;"",AO75,O75)))</f>
        <v>Panama</v>
      </c>
      <c r="CY75" s="297">
        <v>3</v>
      </c>
      <c r="DA75" s="300"/>
      <c r="DB75" s="300"/>
      <c r="DC75" s="300"/>
      <c r="DD75" s="300"/>
      <c r="DE75" s="300"/>
      <c r="HH75" s="300"/>
      <c r="HI75" s="300"/>
      <c r="HJ75" s="300"/>
      <c r="HK75" s="300"/>
      <c r="HL75" s="300"/>
      <c r="LO75" s="300"/>
      <c r="LP75" s="300"/>
      <c r="LQ75" s="300"/>
      <c r="LR75" s="300"/>
      <c r="LS75" s="300"/>
      <c r="PV75" s="300"/>
      <c r="PW75" s="300"/>
      <c r="PX75" s="300"/>
      <c r="PY75" s="300"/>
      <c r="PZ75" s="300"/>
      <c r="UC75" s="300"/>
      <c r="UD75" s="300"/>
      <c r="UE75" s="300"/>
      <c r="UF75" s="300"/>
      <c r="UG75" s="300"/>
      <c r="YJ75" s="300"/>
      <c r="YK75" s="300"/>
      <c r="YL75" s="300"/>
      <c r="YM75" s="300"/>
      <c r="YN75" s="300"/>
      <c r="ACQ75" s="300"/>
      <c r="ACR75" s="300"/>
      <c r="ACS75" s="300"/>
      <c r="ACT75" s="300"/>
      <c r="ACU75" s="300"/>
      <c r="AGX75" s="300"/>
      <c r="AGY75" s="300"/>
      <c r="AGZ75" s="300"/>
      <c r="AHA75" s="300"/>
      <c r="AHB75" s="300"/>
      <c r="ALE75" s="300"/>
      <c r="ALF75" s="300"/>
      <c r="ALG75" s="300"/>
      <c r="ALH75" s="300"/>
      <c r="ALI75" s="300"/>
      <c r="APL75" s="300"/>
      <c r="APM75" s="300"/>
      <c r="APN75" s="300"/>
      <c r="APO75" s="300"/>
      <c r="APP75" s="300"/>
      <c r="ATS75" s="300"/>
      <c r="ATT75" s="300"/>
      <c r="ATU75" s="300"/>
      <c r="ATV75" s="300"/>
      <c r="ATW75" s="300"/>
      <c r="AXZ75" s="300"/>
      <c r="AYA75" s="300"/>
      <c r="AYB75" s="300"/>
      <c r="AYC75" s="300"/>
      <c r="AYD75" s="300"/>
      <c r="BCG75" s="300"/>
      <c r="BCH75" s="300"/>
      <c r="BCI75" s="300"/>
      <c r="BCJ75" s="300"/>
      <c r="BCK75" s="300"/>
      <c r="BGN75" s="300"/>
      <c r="BGO75" s="300"/>
      <c r="BGP75" s="300"/>
      <c r="BGQ75" s="300"/>
      <c r="BGR75" s="300"/>
      <c r="BKU75" s="300"/>
      <c r="BKV75" s="300"/>
      <c r="BKW75" s="300"/>
      <c r="BKX75" s="300"/>
      <c r="BKY75" s="300"/>
      <c r="BPB75" s="300"/>
      <c r="BPC75" s="300"/>
      <c r="BPD75" s="300"/>
      <c r="BPE75" s="300"/>
      <c r="BPF75" s="300"/>
      <c r="BTI75" s="300"/>
      <c r="BTJ75" s="300"/>
      <c r="BTK75" s="300"/>
      <c r="BTL75" s="300"/>
      <c r="BTM75" s="300"/>
      <c r="BXP75" s="300"/>
      <c r="BXQ75" s="300"/>
      <c r="BXR75" s="300"/>
      <c r="BXS75" s="300"/>
      <c r="BXT75" s="300"/>
      <c r="CBW75" s="300"/>
      <c r="CBX75" s="300"/>
      <c r="CBY75" s="300"/>
      <c r="CBZ75" s="300"/>
      <c r="CCA75" s="300"/>
      <c r="CGD75" s="300"/>
      <c r="CGE75" s="300"/>
      <c r="CGF75" s="300"/>
      <c r="CGG75" s="300"/>
      <c r="CGH75" s="300"/>
      <c r="CKK75" s="300"/>
      <c r="CKL75" s="300"/>
      <c r="CKM75" s="300"/>
      <c r="CKN75" s="300"/>
      <c r="CKO75" s="300"/>
      <c r="COR75" s="300"/>
      <c r="COS75" s="300"/>
      <c r="COT75" s="300"/>
      <c r="COU75" s="300"/>
      <c r="COV75" s="300"/>
      <c r="CSY75" s="300"/>
      <c r="CSZ75" s="300"/>
      <c r="CTA75" s="300"/>
      <c r="CTB75" s="300"/>
      <c r="CTC75" s="300"/>
      <c r="CXF75" s="300"/>
      <c r="CXG75" s="300"/>
      <c r="CXH75" s="300"/>
      <c r="CXI75" s="300"/>
      <c r="CXJ75" s="300"/>
      <c r="DBM75" s="300"/>
      <c r="DBN75" s="300"/>
      <c r="DBO75" s="300"/>
      <c r="DBP75" s="300"/>
      <c r="DBQ75" s="300"/>
      <c r="DFT75" s="300"/>
      <c r="DFU75" s="300"/>
      <c r="DFV75" s="300"/>
      <c r="DFW75" s="300"/>
      <c r="DFX75" s="300"/>
      <c r="DKA75" s="300"/>
      <c r="DKB75" s="300"/>
      <c r="DKC75" s="300"/>
      <c r="DKD75" s="300"/>
      <c r="DKE75" s="300"/>
      <c r="DOH75" s="300"/>
      <c r="DOI75" s="300"/>
      <c r="DOJ75" s="300"/>
      <c r="DOK75" s="300"/>
      <c r="DOL75" s="300"/>
      <c r="DSO75" s="300"/>
      <c r="DSP75" s="300"/>
      <c r="DSQ75" s="300"/>
      <c r="DSR75" s="300"/>
      <c r="DSS75" s="300"/>
      <c r="DWV75" s="300"/>
      <c r="DWW75" s="300"/>
      <c r="DWX75" s="300"/>
      <c r="DWY75" s="300"/>
      <c r="DWZ75" s="300"/>
      <c r="EBC75" s="300"/>
      <c r="EBD75" s="300"/>
      <c r="EBE75" s="300"/>
      <c r="EBF75" s="300"/>
      <c r="EBG75" s="300"/>
      <c r="EFJ75" s="300"/>
      <c r="EFK75" s="300"/>
      <c r="EFL75" s="300"/>
      <c r="EFM75" s="300"/>
      <c r="EFN75" s="300"/>
      <c r="EJQ75" s="300"/>
      <c r="EJR75" s="300"/>
      <c r="EJS75" s="300"/>
      <c r="EJT75" s="300"/>
      <c r="EJU75" s="300"/>
      <c r="ENX75" s="300"/>
      <c r="ENY75" s="300"/>
      <c r="ENZ75" s="300"/>
      <c r="EOA75" s="300"/>
      <c r="EOB75" s="300"/>
      <c r="ESE75" s="300"/>
      <c r="ESF75" s="300"/>
      <c r="ESG75" s="300"/>
      <c r="ESH75" s="300"/>
      <c r="ESI75" s="300"/>
      <c r="EWL75" s="300"/>
      <c r="EWM75" s="300"/>
      <c r="EWN75" s="300"/>
      <c r="EWO75" s="300"/>
      <c r="EWP75" s="300"/>
      <c r="FAS75" s="300"/>
      <c r="FAT75" s="300"/>
      <c r="FAU75" s="300"/>
      <c r="FAV75" s="300"/>
      <c r="FAW75" s="300"/>
      <c r="FEZ75" s="300"/>
      <c r="FFA75" s="300"/>
      <c r="FFB75" s="300"/>
      <c r="FFC75" s="300"/>
      <c r="FFD75" s="300"/>
      <c r="FJG75" s="300"/>
      <c r="FJH75" s="300"/>
      <c r="FJI75" s="300"/>
      <c r="FJJ75" s="300"/>
      <c r="FJK75" s="300"/>
      <c r="FNN75" s="300"/>
      <c r="FNO75" s="300"/>
      <c r="FNP75" s="300"/>
      <c r="FNQ75" s="300"/>
      <c r="FNR75" s="300"/>
      <c r="FRU75" s="300"/>
      <c r="FRV75" s="300"/>
      <c r="FRW75" s="300"/>
      <c r="FRX75" s="300"/>
      <c r="FRY75" s="300"/>
      <c r="FWB75" s="300"/>
      <c r="FWC75" s="300"/>
      <c r="FWD75" s="300"/>
      <c r="FWE75" s="300"/>
      <c r="FWF75" s="300"/>
      <c r="GAI75" s="300"/>
      <c r="GAJ75" s="300"/>
      <c r="GAK75" s="300"/>
      <c r="GAL75" s="300"/>
      <c r="GAM75" s="300"/>
      <c r="GEP75" s="300"/>
      <c r="GEQ75" s="300"/>
      <c r="GER75" s="300"/>
      <c r="GES75" s="300"/>
      <c r="GET75" s="300"/>
      <c r="GIW75" s="300"/>
      <c r="GIX75" s="300"/>
      <c r="GIY75" s="300"/>
      <c r="GIZ75" s="300"/>
      <c r="GJA75" s="300"/>
      <c r="GND75" s="300"/>
      <c r="GNE75" s="300"/>
      <c r="GNF75" s="300"/>
      <c r="GNG75" s="300"/>
      <c r="GNH75" s="300"/>
      <c r="GRK75" s="300"/>
      <c r="GRL75" s="300"/>
      <c r="GRM75" s="300"/>
      <c r="GRN75" s="300"/>
      <c r="GRO75" s="300"/>
      <c r="GVR75" s="300"/>
      <c r="GVS75" s="300"/>
      <c r="GVT75" s="300"/>
      <c r="GVU75" s="300"/>
      <c r="GVV75" s="300"/>
      <c r="GZY75" s="300"/>
      <c r="GZZ75" s="300"/>
      <c r="HAA75" s="300"/>
      <c r="HAB75" s="300"/>
      <c r="HAC75" s="300"/>
      <c r="HEF75" s="300"/>
      <c r="HEG75" s="300"/>
      <c r="HEH75" s="300"/>
      <c r="HEI75" s="300"/>
      <c r="HEJ75" s="300"/>
      <c r="HIM75" s="300"/>
      <c r="HIN75" s="300"/>
      <c r="HIO75" s="300"/>
      <c r="HIP75" s="300"/>
      <c r="HIQ75" s="300"/>
      <c r="HMT75" s="300"/>
      <c r="HMU75" s="300"/>
      <c r="HMV75" s="300"/>
      <c r="HMW75" s="300"/>
      <c r="HMX75" s="300"/>
      <c r="HRA75" s="300"/>
      <c r="HRB75" s="300"/>
      <c r="HRC75" s="300"/>
      <c r="HRD75" s="300"/>
      <c r="HRE75" s="300"/>
      <c r="HVH75" s="300"/>
      <c r="HVI75" s="300"/>
      <c r="HVJ75" s="300"/>
      <c r="HVK75" s="300"/>
      <c r="HVL75" s="300"/>
      <c r="HZO75" s="300"/>
      <c r="HZP75" s="300"/>
      <c r="HZQ75" s="300"/>
      <c r="HZR75" s="300"/>
      <c r="HZS75" s="300"/>
      <c r="IDV75" s="300"/>
      <c r="IDW75" s="300"/>
      <c r="IDX75" s="300"/>
      <c r="IDY75" s="300"/>
      <c r="IDZ75" s="300"/>
      <c r="IIC75" s="300"/>
      <c r="IID75" s="300"/>
      <c r="IIE75" s="300"/>
      <c r="IIF75" s="300"/>
      <c r="IIG75" s="300"/>
      <c r="IMJ75" s="300"/>
      <c r="IMK75" s="300"/>
      <c r="IML75" s="300"/>
      <c r="IMM75" s="300"/>
      <c r="IMN75" s="300"/>
      <c r="IQQ75" s="300"/>
      <c r="IQR75" s="300"/>
      <c r="IQS75" s="300"/>
      <c r="IQT75" s="300"/>
      <c r="IQU75" s="300"/>
      <c r="IUX75" s="300"/>
      <c r="IUY75" s="300"/>
      <c r="IUZ75" s="300"/>
      <c r="IVA75" s="300"/>
      <c r="IVB75" s="300"/>
      <c r="IZE75" s="300"/>
      <c r="IZF75" s="300"/>
      <c r="IZG75" s="300"/>
      <c r="IZH75" s="300"/>
      <c r="IZI75" s="300"/>
      <c r="JDL75" s="300"/>
      <c r="JDM75" s="300"/>
      <c r="JDN75" s="300"/>
      <c r="JDO75" s="300"/>
      <c r="JDP75" s="300"/>
      <c r="JHS75" s="300"/>
      <c r="JHT75" s="300"/>
      <c r="JHU75" s="300"/>
      <c r="JHV75" s="300"/>
      <c r="JHW75" s="300"/>
      <c r="JLZ75" s="300"/>
      <c r="JMA75" s="300"/>
      <c r="JMB75" s="300"/>
      <c r="JMC75" s="300"/>
      <c r="JMD75" s="300"/>
      <c r="JQG75" s="300"/>
      <c r="JQH75" s="300"/>
      <c r="JQI75" s="300"/>
      <c r="JQJ75" s="300"/>
      <c r="JQK75" s="300"/>
      <c r="JUN75" s="300"/>
      <c r="JUO75" s="300"/>
      <c r="JUP75" s="300"/>
      <c r="JUQ75" s="300"/>
      <c r="JUR75" s="300"/>
      <c r="JYU75" s="300"/>
      <c r="JYV75" s="300"/>
      <c r="JYW75" s="300"/>
      <c r="JYX75" s="300"/>
      <c r="JYY75" s="300"/>
      <c r="KDB75" s="300"/>
      <c r="KDC75" s="300"/>
      <c r="KDD75" s="300"/>
      <c r="KDE75" s="300"/>
      <c r="KDF75" s="300"/>
      <c r="KHI75" s="300"/>
      <c r="KHJ75" s="300"/>
      <c r="KHK75" s="300"/>
      <c r="KHL75" s="300"/>
      <c r="KHM75" s="300"/>
      <c r="KLP75" s="300"/>
      <c r="KLQ75" s="300"/>
      <c r="KLR75" s="300"/>
      <c r="KLS75" s="300"/>
      <c r="KLT75" s="300"/>
      <c r="KPW75" s="300"/>
      <c r="KPX75" s="300"/>
      <c r="KPY75" s="300"/>
      <c r="KPZ75" s="300"/>
      <c r="KQA75" s="300"/>
      <c r="KUD75" s="300"/>
      <c r="KUE75" s="300"/>
      <c r="KUF75" s="300"/>
      <c r="KUG75" s="300"/>
      <c r="KUH75" s="300"/>
      <c r="KYK75" s="300"/>
      <c r="KYL75" s="300"/>
      <c r="KYM75" s="300"/>
      <c r="KYN75" s="300"/>
      <c r="KYO75" s="300"/>
      <c r="LCR75" s="300"/>
      <c r="LCS75" s="300"/>
      <c r="LCT75" s="300"/>
      <c r="LCU75" s="300"/>
      <c r="LCV75" s="300"/>
      <c r="LGY75" s="300"/>
      <c r="LGZ75" s="300"/>
      <c r="LHA75" s="300"/>
      <c r="LHB75" s="300"/>
      <c r="LHC75" s="300"/>
      <c r="LLF75" s="300"/>
      <c r="LLG75" s="300"/>
      <c r="LLH75" s="300"/>
      <c r="LLI75" s="300"/>
      <c r="LLJ75" s="300"/>
      <c r="LPM75" s="300"/>
      <c r="LPN75" s="300"/>
      <c r="LPO75" s="300"/>
      <c r="LPP75" s="300"/>
      <c r="LPQ75" s="300"/>
      <c r="LTT75" s="300"/>
      <c r="LTU75" s="300"/>
      <c r="LTV75" s="300"/>
      <c r="LTW75" s="300"/>
      <c r="LTX75" s="300"/>
      <c r="LYA75" s="300"/>
      <c r="LYB75" s="300"/>
      <c r="LYC75" s="300"/>
      <c r="LYD75" s="300"/>
      <c r="LYE75" s="300"/>
      <c r="MCH75" s="300"/>
      <c r="MCI75" s="300"/>
      <c r="MCJ75" s="300"/>
      <c r="MCK75" s="300"/>
      <c r="MCL75" s="300"/>
      <c r="MGO75" s="300"/>
      <c r="MGP75" s="300"/>
      <c r="MGQ75" s="300"/>
      <c r="MGR75" s="300"/>
      <c r="MGS75" s="300"/>
      <c r="MKV75" s="300"/>
      <c r="MKW75" s="300"/>
      <c r="MKX75" s="300"/>
      <c r="MKY75" s="300"/>
      <c r="MKZ75" s="300"/>
      <c r="MPC75" s="300"/>
      <c r="MPD75" s="300"/>
      <c r="MPE75" s="300"/>
      <c r="MPF75" s="300"/>
      <c r="MPG75" s="300"/>
      <c r="MTJ75" s="300"/>
      <c r="MTK75" s="300"/>
      <c r="MTL75" s="300"/>
      <c r="MTM75" s="300"/>
      <c r="MTN75" s="300"/>
      <c r="MXQ75" s="300"/>
      <c r="MXR75" s="300"/>
      <c r="MXS75" s="300"/>
      <c r="MXT75" s="300"/>
      <c r="MXU75" s="300"/>
      <c r="NBX75" s="300"/>
      <c r="NBY75" s="300"/>
      <c r="NBZ75" s="300"/>
      <c r="NCA75" s="300"/>
      <c r="NCB75" s="300"/>
      <c r="NGE75" s="300"/>
      <c r="NGF75" s="300"/>
      <c r="NGG75" s="300"/>
      <c r="NGH75" s="300"/>
      <c r="NGI75" s="300"/>
      <c r="NKL75" s="300"/>
      <c r="NKM75" s="300"/>
      <c r="NKN75" s="300"/>
      <c r="NKO75" s="300"/>
      <c r="NKP75" s="300"/>
      <c r="NOS75" s="300"/>
      <c r="NOT75" s="300"/>
      <c r="NOU75" s="300"/>
      <c r="NOV75" s="300"/>
      <c r="NOW75" s="300"/>
      <c r="NSZ75" s="300"/>
      <c r="NTA75" s="300"/>
      <c r="NTB75" s="300"/>
      <c r="NTC75" s="300"/>
      <c r="NTD75" s="300"/>
      <c r="NXG75" s="300"/>
      <c r="NXH75" s="300"/>
      <c r="NXI75" s="300"/>
      <c r="NXJ75" s="300"/>
      <c r="NXK75" s="300"/>
      <c r="OBN75" s="300"/>
      <c r="OBO75" s="300"/>
      <c r="OBP75" s="300"/>
      <c r="OBQ75" s="300"/>
      <c r="OBR75" s="300"/>
      <c r="OFU75" s="300"/>
      <c r="OFV75" s="300"/>
      <c r="OFW75" s="300"/>
      <c r="OFX75" s="300"/>
      <c r="OFY75" s="300"/>
      <c r="OKB75" s="300"/>
      <c r="OKC75" s="300"/>
      <c r="OKD75" s="300"/>
      <c r="OKE75" s="300"/>
      <c r="OKF75" s="300"/>
      <c r="OOI75" s="300"/>
      <c r="OOJ75" s="300"/>
      <c r="OOK75" s="300"/>
      <c r="OOL75" s="300"/>
      <c r="OOM75" s="300"/>
      <c r="OSP75" s="300"/>
      <c r="OSQ75" s="300"/>
      <c r="OSR75" s="300"/>
      <c r="OSS75" s="300"/>
      <c r="OST75" s="300"/>
      <c r="OWW75" s="300"/>
      <c r="OWX75" s="300"/>
      <c r="OWY75" s="300"/>
      <c r="OWZ75" s="300"/>
      <c r="OXA75" s="300"/>
      <c r="PBD75" s="300"/>
      <c r="PBE75" s="300"/>
      <c r="PBF75" s="300"/>
      <c r="PBG75" s="300"/>
      <c r="PBH75" s="300"/>
      <c r="PFK75" s="300"/>
      <c r="PFL75" s="300"/>
      <c r="PFM75" s="300"/>
      <c r="PFN75" s="300"/>
      <c r="PFO75" s="300"/>
      <c r="PJR75" s="300"/>
      <c r="PJS75" s="300"/>
      <c r="PJT75" s="300"/>
      <c r="PJU75" s="300"/>
      <c r="PJV75" s="300"/>
      <c r="PNY75" s="300"/>
      <c r="PNZ75" s="300"/>
      <c r="POA75" s="300"/>
      <c r="POB75" s="300"/>
      <c r="POC75" s="300"/>
      <c r="PSF75" s="300"/>
      <c r="PSG75" s="300"/>
      <c r="PSH75" s="300"/>
      <c r="PSI75" s="300"/>
      <c r="PSJ75" s="300"/>
    </row>
    <row r="76" spans="1:998 1104:1997 2103:2996 3102:3995 4101:5105 5211:6104 6210:7103 7209:8102 8208:9212 9318:10211 10317:11210 11316:11321" x14ac:dyDescent="0.25">
      <c r="A76" s="302">
        <f>Setup!E53+100</f>
        <v>133</v>
      </c>
      <c r="B76" s="297">
        <f>VLOOKUP(C76,CX73:CY76,2,FALSE)</f>
        <v>3</v>
      </c>
      <c r="C76" s="298" t="str">
        <f>Setup!D53</f>
        <v>Panama</v>
      </c>
      <c r="D76" s="297">
        <f>SUMPRODUCT((DA3:DA105=C76)*(DE3:DE105="W"))+SUMPRODUCT((DD3:DD105=C76)*(DF3:DF105="W"))</f>
        <v>0</v>
      </c>
      <c r="E76" s="297">
        <f>SUMPRODUCT((DA3:DA105=C76)*(DE3:DE105="D"))+SUMPRODUCT((DD3:DD105=C76)*(DF3:DF105="D"))</f>
        <v>0</v>
      </c>
      <c r="F76" s="297">
        <f>SUMPRODUCT((DA3:DA105=C76)*(DE3:DE105="L"))+SUMPRODUCT((DD3:DD105=C76)*(DF3:DF105="L"))</f>
        <v>0</v>
      </c>
      <c r="G76" s="297">
        <f>SUMIF(DA3:DA123,C76,DB3:DB123)+SUMIF(DD3:DD123,C76,DC3:DC123)</f>
        <v>0</v>
      </c>
      <c r="H76" s="297">
        <f>SUMIF(DD3:DD123,C76,DB3:DB123)+SUMIF(DA3:DA123,C76,DC3:DC123)</f>
        <v>0</v>
      </c>
      <c r="I76" s="297">
        <f t="shared" si="123"/>
        <v>1000</v>
      </c>
      <c r="J76" s="297">
        <f t="shared" si="124"/>
        <v>0</v>
      </c>
      <c r="K76" s="297">
        <f>IF(Setup!F53&lt;&gt;"",Setup!F53,-A76)</f>
        <v>-133</v>
      </c>
      <c r="L76" s="297">
        <f>IF(COUNTIF(J73:J76,4)&lt;&gt;4,RANK(J76,J73:J76),J155)</f>
        <v>1</v>
      </c>
      <c r="N76" s="297">
        <f>SUMPRODUCT((L73:L76=L76)*(K73:K76&lt;K76))+L76</f>
        <v>2</v>
      </c>
      <c r="O76" s="298" t="str">
        <f>INDEX(C73:C76,MATCH(4,N73:N76,0),0)</f>
        <v>England</v>
      </c>
      <c r="P76" s="297">
        <f>INDEX(L73:L76,MATCH(O76,C73:C76,0),0)</f>
        <v>1</v>
      </c>
      <c r="Q76" s="297" t="str">
        <f>IF(AND(Q75&lt;&gt;"",P76=1),O76,"")</f>
        <v>England</v>
      </c>
      <c r="R76" s="297" t="str">
        <f>IF(AND(R75&lt;&gt;"",P77=2),O77,"")</f>
        <v/>
      </c>
      <c r="V76" s="297" t="str">
        <f t="shared" si="127"/>
        <v>England</v>
      </c>
      <c r="W76" s="297">
        <f>SUMPRODUCT((DA3:DA105=V76)*(DD3:DD105=V77)*(DE3:DE105="W"))+SUMPRODUCT((DA3:DA105=V76)*(DD3:DD105=V73)*(DE3:DE105="W"))+SUMPRODUCT((DA3:DA105=V76)*(DD3:DD105=V74)*(DE3:DE105="W"))+SUMPRODUCT((DA3:DA105=V76)*(DD3:DD105=V75)*(DE3:DE105="W"))+SUMPRODUCT((DA3:DA105=V77)*(DD3:DD105=V76)*(DF3:DF105="W"))+SUMPRODUCT((DA3:DA105=V73)*(DD3:DD105=V76)*(DF3:DF105="W"))+SUMPRODUCT((DA3:DA105=V74)*(DD3:DD105=V76)*(DF3:DF105="W"))+SUMPRODUCT((DA3:DA105=V75)*(DD3:DD105=V76)*(DF3:DF105="W"))</f>
        <v>0</v>
      </c>
      <c r="X76" s="297">
        <f>SUMPRODUCT((DA3:DA105=V76)*(DD3:DD105=V77)*(DE3:DE105="D"))+SUMPRODUCT((DA3:DA105=V76)*(DD3:DD105=V73)*(DE3:DE105="D"))+SUMPRODUCT((DA3:DA105=V76)*(DD3:DD105=V74)*(DE3:DE105="D"))+SUMPRODUCT((DA3:DA105=V76)*(DD3:DD105=V75)*(DE3:DE105="D"))+SUMPRODUCT((DA3:DA105=V77)*(DD3:DD105=V76)*(DE3:DE105="D"))+SUMPRODUCT((DA3:DA105=V73)*(DD3:DD105=V76)*(DE3:DE105="D"))+SUMPRODUCT((DA3:DA105=V74)*(DD3:DD105=V76)*(DE3:DE105="D"))+SUMPRODUCT((DA3:DA105=V75)*(DD3:DD105=V76)*(DE3:DE105="D"))</f>
        <v>0</v>
      </c>
      <c r="Y76" s="297">
        <f>SUMPRODUCT((DA3:DA105=V76)*(DD3:DD105=V77)*(DE3:DE105="L"))+SUMPRODUCT((DA3:DA105=V76)*(DD3:DD105=V73)*(DE3:DE105="L"))+SUMPRODUCT((DA3:DA105=V76)*(DD3:DD105=V74)*(DE3:DE105="L"))+SUMPRODUCT((DA3:DA105=V76)*(DD3:DD105=V75)*(DE3:DE105="L"))+SUMPRODUCT((DA3:DA105=V77)*(DD3:DD105=V76)*(DF3:DF105="L"))+SUMPRODUCT((DA3:DA105=V73)*(DD3:DD105=V76)*(DF3:DF105="L"))+SUMPRODUCT((DA3:DA105=V74)*(DD3:DD105=V76)*(DF3:DF105="L"))+SUMPRODUCT((DA3:DA105=V75)*(DD3:DD105=V76)*(DF3:DF105="L"))</f>
        <v>0</v>
      </c>
      <c r="Z76" s="297">
        <f>SUMPRODUCT((DA3:DA105=V76)*(DD3:DD105=V77)*DB3:DB105)+SUMPRODUCT((DA3:DA105=V76)*(DD3:DD105=V73)*DB3:DB105)+SUMPRODUCT((DA3:DA105=V76)*(DD3:DD105=V74)*DB3:DB105)+SUMPRODUCT((DA3:DA105=V76)*(DD3:DD105=V75)*DB3:DB105)+SUMPRODUCT((DA3:DA105=V77)*(DD3:DD105=V76)*DC3:DC105)+SUMPRODUCT((DA3:DA105=V73)*(DD3:DD105=V76)*DC3:DC105)+SUMPRODUCT((DA3:DA105=V74)*(DD3:DD105=V76)*DC3:DC105)+SUMPRODUCT((DA3:DA105=V75)*(DD3:DD105=V76)*DC3:DC105)</f>
        <v>0</v>
      </c>
      <c r="AA76" s="297">
        <f>SUMPRODUCT((DA3:DA105=V76)*(DD3:DD105=V77)*DC3:DC105)+SUMPRODUCT((DA3:DA105=V76)*(DD3:DD105=V73)*DC3:DC105)+SUMPRODUCT((DA3:DA105=V76)*(DD3:DD105=V74)*DC3:DC105)+SUMPRODUCT((DA3:DA105=V76)*(DD3:DD105=V75)*DC3:DC105)+SUMPRODUCT((DA3:DA105=V77)*(DD3:DD105=V76)*DB3:DB105)+SUMPRODUCT((DA3:DA105=V73)*(DD3:DD105=V76)*DB3:DB105)+SUMPRODUCT((DA3:DA105=V74)*(DD3:DD105=V76)*DB3:DB105)+SUMPRODUCT((DA3:DA105=V75)*(DD3:DD105=V76)*DB3:DB105)</f>
        <v>0</v>
      </c>
      <c r="AB76" s="297">
        <f>Z76-AA76+1000</f>
        <v>1000</v>
      </c>
      <c r="AC76" s="297">
        <f t="shared" si="125"/>
        <v>0</v>
      </c>
      <c r="AD76" s="297">
        <f>IF(V76&lt;&gt;"",VLOOKUP(V76,C4:I76,7,FALSE),"")</f>
        <v>1000</v>
      </c>
      <c r="AE76" s="297">
        <f>IF(V76&lt;&gt;"",VLOOKUP(V76,C4:I76,5,FALSE),"")</f>
        <v>0</v>
      </c>
      <c r="AF76" s="297">
        <f>IF(V76&lt;&gt;"",VLOOKUP(V76,C4:K76,9,FALSE),"")</f>
        <v>-104</v>
      </c>
      <c r="AG76" s="297">
        <f t="shared" si="126"/>
        <v>0</v>
      </c>
      <c r="AH76" s="297">
        <f>IF(V76&lt;&gt;"",RANK(AG76,AG73:AG76),"")</f>
        <v>1</v>
      </c>
      <c r="AI76" s="297">
        <f>IF(V76&lt;&gt;"",SUMPRODUCT((AG73:AG76=AG76)*(AB73:AB76&gt;AB76)),"")</f>
        <v>0</v>
      </c>
      <c r="AJ76" s="297">
        <f>IF(V76&lt;&gt;"",SUMPRODUCT((AG73:AG76=AG76)*(AB73:AB76=AB76)*(Z73:Z76&gt;Z76)),"")</f>
        <v>0</v>
      </c>
      <c r="AK76" s="297">
        <f>IF(V76&lt;&gt;"",SUMPRODUCT((AG73:AG76=AG76)*(AB73:AB76=AB76)*(Z73:Z76=Z76)*(AD73:AD76&gt;AD76)),"")</f>
        <v>0</v>
      </c>
      <c r="AL76" s="297">
        <f>IF(V76&lt;&gt;"",SUMPRODUCT((AG73:AG76=AG76)*(AB73:AB76=AB76)*(Z73:Z76=Z76)*(AD73:AD76=AD76)*(AE73:AE76&gt;AE76)),"")</f>
        <v>0</v>
      </c>
      <c r="AM76" s="297">
        <f>IF(V76&lt;&gt;"",SUMPRODUCT((AG73:AG76=AG76)*(AB73:AB76=AB76)*(Z73:Z76=Z76)*(AD73:AD76=AD76)*(AE73:AE76=AE76)*(AF73:AF76&gt;AF76)),"")</f>
        <v>0</v>
      </c>
      <c r="AN76" s="297">
        <f>IF(V76&lt;&gt;"",IF(SUM(X73:X76)=12,SUM(AH76:AM76),IF(AN155&lt;&gt;"",IF(U151=3,AN155,AN155+U151),SUM(AH76:AM76))),"")</f>
        <v>1</v>
      </c>
      <c r="AO76" s="297" t="str">
        <f>IF(V76&lt;&gt;"",INDEX(V73:V76,MATCH(4,AN73:AN76,0),0),"")</f>
        <v>Ghana</v>
      </c>
      <c r="AP76" s="297" t="str">
        <f>IF(R75&lt;&gt;"",R75,"")</f>
        <v/>
      </c>
      <c r="AQ76" s="297" t="str">
        <f>IF(AP76&lt;&gt;"",SUMPRODUCT((DA3:DA105=AP76)*(DD3:DD105=AP77)*(DE3:DE105="W"))+SUMPRODUCT((DA3:DA105=AP76)*(DD3:DD105=AP74)*(DE3:DE105="W"))+SUMPRODUCT((DA3:DA105=AP76)*(DD3:DD105=AP75)*(DE3:DE105="W"))+SUMPRODUCT((DA3:DA105=AP77)*(DD3:DD105=AP76)*(DF3:DF105="W"))+SUMPRODUCT((DA3:DA105=AP74)*(DD3:DD105=AP76)*(DF3:DF105="W"))+SUMPRODUCT((DA3:DA105=AP75)*(DD3:DD105=AP76)*(DF3:DF105="W")),"")</f>
        <v/>
      </c>
      <c r="AR76" s="297" t="str">
        <f>IF(AP76&lt;&gt;"",SUMPRODUCT((DA3:DA105=AP76)*(DD3:DD105=AP77)*(DE3:DE105="D"))+SUMPRODUCT((DA3:DA105=AP76)*(DD3:DD105=AP74)*(DE3:DE105="D"))+SUMPRODUCT((DA3:DA105=AP76)*(DD3:DD105=AP75)*(DE3:DE105="D"))+SUMPRODUCT((DA3:DA105=AP77)*(DD3:DD105=AP76)*(DE3:DE105="D"))+SUMPRODUCT((DA3:DA105=AP74)*(DD3:DD105=AP76)*(DE3:DE105="D"))+SUMPRODUCT((DA3:DA105=AP75)*(DD3:DD105=AP76)*(DE3:DE105="D")),"")</f>
        <v/>
      </c>
      <c r="AS76" s="297" t="str">
        <f>IF(AP76&lt;&gt;"",SUMPRODUCT((DA3:DA105=AP76)*(DD3:DD105=AP77)*(DE3:DE105="L"))+SUMPRODUCT((DA3:DA105=AP76)*(DD3:DD105=AP74)*(DE3:DE105="L"))+SUMPRODUCT((DA3:DA105=AP76)*(DD3:DD105=AP75)*(DE3:DE105="L"))+SUMPRODUCT((DA3:DA105=AP77)*(DD3:DD105=AP76)*(DF3:DF105="L"))+SUMPRODUCT((DA3:DA105=AP74)*(DD3:DD105=AP76)*(DF3:DF105="L"))+SUMPRODUCT((DA3:DA105=AP75)*(DD3:DD105=AP76)*(DF3:DF105="L")),"")</f>
        <v/>
      </c>
      <c r="AT76" s="297">
        <f>SUMPRODUCT((DA3:DA105=AP76)*(DD3:DD105=AP77)*DB3:DB105)+SUMPRODUCT((DA3:DA105=AP76)*(DD3:DD105=AP73)*DB3:DB105)+SUMPRODUCT((DA3:DA105=AP76)*(DD3:DD105=AP74)*DB3:DB105)+SUMPRODUCT((DA3:DA105=AP76)*(DD3:DD105=AP75)*DB3:DB105)+SUMPRODUCT((DA3:DA105=AP77)*(DD3:DD105=AP76)*DC3:DC105)+SUMPRODUCT((DA3:DA105=AP73)*(DD3:DD105=AP76)*DC3:DC105)+SUMPRODUCT((DA3:DA105=AP74)*(DD3:DD105=AP76)*DC3:DC105)+SUMPRODUCT((DA3:DA105=AP75)*(DD3:DD105=AP76)*DC3:DC105)</f>
        <v>0</v>
      </c>
      <c r="AU76" s="297">
        <f>SUMPRODUCT((DA3:DA105=AP76)*(DD3:DD105=AP77)*DC3:DC105)+SUMPRODUCT((DA3:DA105=AP76)*(DD3:DD105=AP73)*DC3:DC105)+SUMPRODUCT((DA3:DA105=AP76)*(DD3:DD105=AP74)*DC3:DC105)+SUMPRODUCT((DA3:DA105=AP76)*(DD3:DD105=AP75)*DC3:DC105)+SUMPRODUCT((DA3:DA105=AP77)*(DD3:DD105=AP76)*DB3:DB105)+SUMPRODUCT((DA3:DA105=AP73)*(DD3:DD105=AP76)*DB3:DB105)+SUMPRODUCT((DA3:DA105=AP74)*(DD3:DD105=AP76)*DB3:DB105)+SUMPRODUCT((DA3:DA105=AP75)*(DD3:DD105=AP76)*DB3:DB105)</f>
        <v>0</v>
      </c>
      <c r="AV76" s="297">
        <f>AT76-AU76+1000</f>
        <v>1000</v>
      </c>
      <c r="AW76" s="297" t="str">
        <f t="shared" si="128"/>
        <v/>
      </c>
      <c r="AX76" s="297" t="str">
        <f>IF(AP76&lt;&gt;"",VLOOKUP(AP76,C4:I76,7,FALSE),"")</f>
        <v/>
      </c>
      <c r="AY76" s="297" t="str">
        <f>IF(AP76&lt;&gt;"",VLOOKUP(AP76,C4:I76,5,FALSE),"")</f>
        <v/>
      </c>
      <c r="AZ76" s="297" t="str">
        <f>IF(AP76&lt;&gt;"",VLOOKUP(AP76,C4:K76,9,FALSE),"")</f>
        <v/>
      </c>
      <c r="BA76" s="297" t="str">
        <f t="shared" si="129"/>
        <v/>
      </c>
      <c r="BB76" s="297" t="str">
        <f>IF(AP76&lt;&gt;"",RANK(BA76,BA73:BA76),"")</f>
        <v/>
      </c>
      <c r="BC76" s="297" t="str">
        <f>IF(AP76&lt;&gt;"",SUMPRODUCT((BA73:BA76=BA76)*(AV73:AV76&gt;AV76)),"")</f>
        <v/>
      </c>
      <c r="BD76" s="297" t="str">
        <f>IF(AP76&lt;&gt;"",SUMPRODUCT((BA73:BA76=BA76)*(AV73:AV76=AV76)*(AT73:AT76&gt;AT76)),"")</f>
        <v/>
      </c>
      <c r="BE76" s="297" t="str">
        <f>IF(AP76&lt;&gt;"",SUMPRODUCT((BA73:BA76=BA76)*(AV73:AV76=AV76)*(AT73:AT76=AT76)*(AX73:AX76&gt;AX76)),"")</f>
        <v/>
      </c>
      <c r="BF76" s="297" t="str">
        <f>IF(AP76&lt;&gt;"",SUMPRODUCT((BA73:BA76=BA76)*(AV73:AV76=AV76)*(AT73:AT76=AT76)*(AX73:AX76=AX76)*(AY73:AY76&gt;AY76)),"")</f>
        <v/>
      </c>
      <c r="BG76" s="297" t="str">
        <f>IF(AP76&lt;&gt;"",SUMPRODUCT((BA73:BA76=BA76)*(AV73:AV76=AV76)*(AT73:AT76=AT76)*(AX73:AX76=AX76)*(AY73:AY76=AY76)*(AZ73:AZ76&gt;AZ76)),"")</f>
        <v/>
      </c>
      <c r="BH76" s="297" t="str">
        <f>IF(AP76&lt;&gt;"",IF(BH155&lt;&gt;"",IF(AO151=3,BH155,BH155+AO151),SUM(BB76:BG76)+1),"")</f>
        <v/>
      </c>
      <c r="BI76" s="297" t="str">
        <f>IF(AP76&lt;&gt;"",INDEX(AP74:AP77,MATCH(4,BH74:BH77,0),0),"")</f>
        <v/>
      </c>
      <c r="BJ76" s="297" t="str">
        <f>IF(S74&lt;&gt;"",S74,"")</f>
        <v/>
      </c>
      <c r="BK76" s="297">
        <f>SUMPRODUCT((DA3:DA105=BJ76)*(DD3:DD105=BJ77)*(DE3:DE105="W"))+SUMPRODUCT((DA3:DA105=BJ76)*(DD3:DD105=BJ117)*(DE3:DE105="W"))+SUMPRODUCT((DA3:DA105=BJ76)*(DD3:DD105=BJ75)*(DE3:DE105="W"))+SUMPRODUCT((DA3:DA105=BJ77)*(DD3:DD105=BJ76)*(DF3:DF105="W"))+SUMPRODUCT((DA3:DA105=BJ117)*(DD3:DD105=BJ76)*(DF3:DF105="W"))+SUMPRODUCT((DA3:DA105=BJ75)*(DD3:DD105=BJ76)*(DF3:DF105="W"))</f>
        <v>0</v>
      </c>
      <c r="BL76" s="297">
        <f>SUMPRODUCT((DA3:DA105=BJ76)*(DD3:DD105=BJ77)*(DE3:DE105="D"))+SUMPRODUCT((DA3:DA105=BJ76)*(DD3:DD105=BJ117)*(DE3:DE105="D"))+SUMPRODUCT((DA3:DA105=BJ76)*(DD3:DD105=BJ75)*(DE3:DE105="D"))+SUMPRODUCT((DA3:DA105=BJ77)*(DD3:DD105=BJ76)*(DE3:DE105="D"))+SUMPRODUCT((DA3:DA105=BJ117)*(DD3:DD105=BJ76)*(DE3:DE105="D"))+SUMPRODUCT((DA3:DA105=BJ75)*(DD3:DD105=BJ76)*(DE3:DE105="D"))</f>
        <v>0</v>
      </c>
      <c r="BM76" s="297">
        <f>SUMPRODUCT((DA3:DA105=BJ76)*(DD3:DD105=BJ77)*(DE3:DE105="L"))+SUMPRODUCT((DA3:DA105=BJ76)*(DD3:DD105=BJ117)*(DE3:DE105="L"))+SUMPRODUCT((DA3:DA105=BJ76)*(DD3:DD105=BJ75)*(DE3:DE105="L"))+SUMPRODUCT((DA3:DA105=BJ77)*(DD3:DD105=BJ76)*(DF3:DF105="L"))+SUMPRODUCT((DA3:DA105=BJ117)*(DD3:DD105=BJ76)*(DF3:DF105="L"))+SUMPRODUCT((DA3:DA105=BJ75)*(DD3:DD105=BJ76)*(DF3:DF105="L"))</f>
        <v>0</v>
      </c>
      <c r="BN76" s="297">
        <f>SUMPRODUCT((DA3:DA105=BJ76)*(DD3:DD105=BJ77)*DB3:DB105)+SUMPRODUCT((DA3:DA105=BJ76)*(DD3:DD105=BJ73)*DB3:DB105)+SUMPRODUCT((DA3:DA105=BJ76)*(DD3:DD105=BJ74)*DB3:DB105)+SUMPRODUCT((DA3:DA105=BJ76)*(DD3:DD105=BJ75)*DB3:DB105)+SUMPRODUCT((DA3:DA105=BJ77)*(DD3:DD105=BJ76)*DC3:DC105)+SUMPRODUCT((DA3:DA105=BJ73)*(DD3:DD105=BJ76)*DC3:DC105)+SUMPRODUCT((DA3:DA105=BJ74)*(DD3:DD105=BJ76)*DC3:DC105)+SUMPRODUCT((DA3:DA105=BJ75)*(DD3:DD105=BJ76)*DC3:DC105)</f>
        <v>0</v>
      </c>
      <c r="BO76" s="297">
        <f>SUMPRODUCT((DA3:DA105=BJ76)*(DD3:DD105=BJ77)*DC3:DC105)+SUMPRODUCT((DA3:DA105=BJ76)*(DD3:DD105=BJ73)*DC3:DC105)+SUMPRODUCT((DA3:DA105=BJ76)*(DD3:DD105=BJ74)*DC3:DC105)+SUMPRODUCT((DA3:DA105=BJ76)*(DD3:DD105=BJ75)*DC3:DC105)+SUMPRODUCT((DA3:DA105=BJ77)*(DD3:DD105=BJ76)*DB3:DB105)+SUMPRODUCT((DA3:DA105=BJ73)*(DD3:DD105=BJ76)*DB3:DB105)+SUMPRODUCT((DA3:DA105=BJ74)*(DD3:DD105=BJ76)*DB3:DB105)+SUMPRODUCT((DA3:DA105=BJ75)*(DD3:DD105=BJ76)*DB3:DB105)</f>
        <v>0</v>
      </c>
      <c r="BP76" s="297">
        <f>BN76-BO76+1000</f>
        <v>1000</v>
      </c>
      <c r="BQ76" s="297" t="str">
        <f t="shared" si="130"/>
        <v/>
      </c>
      <c r="BR76" s="297" t="str">
        <f>IF(BJ76&lt;&gt;"",VLOOKUP(BJ76,C4:I76,7,FALSE),"")</f>
        <v/>
      </c>
      <c r="BS76" s="297" t="str">
        <f>IF(BJ76&lt;&gt;"",VLOOKUP(BJ76,C4:I76,5,FALSE),"")</f>
        <v/>
      </c>
      <c r="BT76" s="297" t="str">
        <f>IF(BJ76&lt;&gt;"",VLOOKUP(BJ76,C4:K76,9,FALSE),"")</f>
        <v/>
      </c>
      <c r="BU76" s="297" t="str">
        <f t="shared" si="131"/>
        <v/>
      </c>
      <c r="BV76" s="297" t="str">
        <f>IF(BJ76&lt;&gt;"",RANK(BU76,BU74:BU76),"")</f>
        <v/>
      </c>
      <c r="BW76" s="297" t="str">
        <f>IF(BJ76&lt;&gt;"",SUMPRODUCT((BU73:BU76=BU76)*(BP73:BP76&gt;BP76)),"")</f>
        <v/>
      </c>
      <c r="BX76" s="297" t="str">
        <f>IF(BJ76&lt;&gt;"",SUMPRODUCT((BU73:BU76=BU76)*(BP73:BP76=BP76)*(BN73:BN76&gt;BN76)),"")</f>
        <v/>
      </c>
      <c r="BY76" s="297" t="str">
        <f>IF(BJ76&lt;&gt;"",SUMPRODUCT((BU73:BU76=BU76)*(BP73:BP76=BP76)*(BN73:BN76=BN76)*(BR73:BR76&gt;BR76)),"")</f>
        <v/>
      </c>
      <c r="BZ76" s="297" t="str">
        <f>IF(BJ76&lt;&gt;"",SUMPRODUCT((BU73:BU76=BU76)*(BP73:BP76=BP76)*(BN73:BN76=BN76)*(BR73:BR76=BR76)*(BS73:BS76&gt;BS76)),"")</f>
        <v/>
      </c>
      <c r="CA76" s="297" t="str">
        <f>IF(BJ76&lt;&gt;"",SUMPRODUCT((BU73:BU76=BU76)*(BP73:BP76=BP76)*(BN73:BN76=BN76)*(BR73:BR76=BR76)*(BS73:BS76=BS76)*(BT73:BT76&gt;BT76)),"")</f>
        <v/>
      </c>
      <c r="CB76" s="297" t="str">
        <f>IF(BJ76&lt;&gt;"",SUM(BV76:CA76)+2,"")</f>
        <v/>
      </c>
      <c r="CC76" s="297" t="str">
        <f>IF(BJ76&lt;&gt;"",INDEX(BJ75:BJ77,MATCH(4,CB75:CB77,0),0),"")</f>
        <v/>
      </c>
      <c r="CD76" s="297" t="str">
        <f>IF(T73&lt;&gt;"",T73,"")</f>
        <v/>
      </c>
      <c r="CE76" s="297">
        <f>SUMPRODUCT((DA3:DA105=CD76)*(DD3:DD105=CD77)*(DE3:DE105="W"))+SUMPRODUCT((DA3:DA105=CD76)*(DD3:DD105=CD117)*(DE3:DE105="W"))+SUMPRODUCT((DA3:DA105=CD76)*(DD3:DD105=CD118)*(DE3:DE105="W"))+SUMPRODUCT((DA3:DA105=CD77)*(DD3:DD105=CD76)*(DF3:DF105="W"))+SUMPRODUCT((DA3:DA105=CD117)*(DD3:DD105=CD76)*(DF3:DF105="W"))+SUMPRODUCT((DA3:DA105=CD118)*(DD3:DD105=CD76)*(DF3:DF105="W"))</f>
        <v>0</v>
      </c>
      <c r="CF76" s="297">
        <f>SUMPRODUCT((DA3:DA105=CD76)*(DD3:DD105=CD77)*(DE3:DE105="D"))+SUMPRODUCT((DA3:DA105=CD76)*(DD3:DD105=CD117)*(DE3:DE105="D"))+SUMPRODUCT((DA3:DA105=CD76)*(DD3:DD105=CD118)*(DE3:DE105="D"))+SUMPRODUCT((DA3:DA105=CD77)*(DD3:DD105=CD76)*(DE3:DE105="D"))+SUMPRODUCT((DA3:DA105=CD117)*(DD3:DD105=CD76)*(DE3:DE105="D"))+SUMPRODUCT((DA3:DA105=CD118)*(DD3:DD105=CD76)*(DE3:DE105="D"))</f>
        <v>0</v>
      </c>
      <c r="CG76" s="297">
        <f>SUMPRODUCT((DA3:DA105=CD76)*(DD3:DD105=CD77)*(DE3:DE105="L"))+SUMPRODUCT((DA3:DA105=CD76)*(DD3:DD105=CD117)*(DE3:DE105="L"))+SUMPRODUCT((DA3:DA105=CD76)*(DD3:DD105=CD118)*(DE3:DE105="L"))+SUMPRODUCT((DA3:DA105=CD77)*(DD3:DD105=CD76)*(DF3:DF105="L"))+SUMPRODUCT((DA3:DA105=CD117)*(DD3:DD105=CD76)*(DF3:DF105="L"))+SUMPRODUCT((DA3:DA105=CD118)*(DD3:DD105=CD76)*(DF3:DF105="L"))</f>
        <v>0</v>
      </c>
      <c r="CH76" s="297">
        <f>SUMPRODUCT((DA3:DA105=CD76)*(DD3:DD105=CD77)*DB3:DB105)+SUMPRODUCT((DA3:DA105=CD76)*(DD3:DD105=CD73)*DB3:DB105)+SUMPRODUCT((DA3:DA105=CD76)*(DD3:DD105=CD74)*DB3:DB105)+SUMPRODUCT((DA3:DA105=CD76)*(DD3:DD105=CD75)*DB3:DB105)+SUMPRODUCT((DA3:DA105=CD77)*(DD3:DD105=CD76)*DC3:DC105)+SUMPRODUCT((DA3:DA105=CD73)*(DD3:DD105=CD76)*DC3:DC105)+SUMPRODUCT((DA3:DA105=CD74)*(DD3:DD105=CD76)*DC3:DC105)+SUMPRODUCT((DA3:DA105=CD75)*(DD3:DD105=CD76)*DC3:DC105)</f>
        <v>0</v>
      </c>
      <c r="CI76" s="297">
        <f>SUMPRODUCT((DA3:DA105=CD76)*(DD3:DD105=CD77)*DC3:DC105)+SUMPRODUCT((DA3:DA105=CD76)*(DD3:DD105=CD73)*DC3:DC105)+SUMPRODUCT((DA3:DA105=CD76)*(DD3:DD105=CD74)*DC3:DC105)+SUMPRODUCT((DA3:DA105=CD76)*(DD3:DD105=CD75)*DC3:DC105)+SUMPRODUCT((DA3:DA105=CD77)*(DD3:DD105=CD76)*DB3:DB105)+SUMPRODUCT((DA3:DA105=CD73)*(DD3:DD105=CD76)*DB3:DB105)+SUMPRODUCT((DA3:DA105=CD74)*(DD3:DD105=CD76)*DB3:DB105)+SUMPRODUCT((DA3:DA105=CD75)*(DD3:DD105=CD76)*DB3:DB105)</f>
        <v>0</v>
      </c>
      <c r="CJ76" s="297">
        <f>CH76-CI76+1000</f>
        <v>1000</v>
      </c>
      <c r="CK76" s="297" t="str">
        <f t="shared" ref="CK76" si="132">IF(CD76&lt;&gt;"",CE76*3+CF76*1,"")</f>
        <v/>
      </c>
      <c r="CL76" s="297" t="str">
        <f>IF(CD76&lt;&gt;"",VLOOKUP(CD76,C4:I76,7,FALSE),"")</f>
        <v/>
      </c>
      <c r="CM76" s="297" t="str">
        <f>IF(CD76&lt;&gt;"",VLOOKUP(CD76,C4:I76,5,FALSE),"")</f>
        <v/>
      </c>
      <c r="CN76" s="297" t="str">
        <f>IF(CD76&lt;&gt;"",VLOOKUP(CD76,C4:K76,9,FALSE),"")</f>
        <v/>
      </c>
      <c r="CO76" s="297" t="str">
        <f t="shared" ref="CO76" si="133">CK76</f>
        <v/>
      </c>
      <c r="CP76" s="297" t="str">
        <f>IF(CD76&lt;&gt;"",RANK(CO76,AG73:AG77),"")</f>
        <v/>
      </c>
      <c r="CQ76" s="297" t="str">
        <f>IF(CD76&lt;&gt;"",SUMPRODUCT((CO73:CO77=CO76)*(CJ73:CJ77&gt;CJ76)),"")</f>
        <v/>
      </c>
      <c r="CR76" s="297" t="str">
        <f>IF(CD76&lt;&gt;"",SUMPRODUCT((CO73:CO77=CO76)*(CJ73:CJ77=CJ76)*(CH73:CH77&gt;CH76)),"")</f>
        <v/>
      </c>
      <c r="CS76" s="297" t="str">
        <f>IF(CD76&lt;&gt;"",SUMPRODUCT((CO73:CO77=CO76)*(CJ73:CJ77=CJ76)*(CH73:CH77=CH76)*(CL73:CL77&gt;CL76)),"")</f>
        <v/>
      </c>
      <c r="CT76" s="297" t="str">
        <f>IF(CD76&lt;&gt;"",SUMPRODUCT((CO73:CO77=CO76)*(CJ73:CJ77=CJ76)*(CH73:CH77=CH76)*(CL73:CL77=CL76)*(CM73:CM77&gt;CM76)),"")</f>
        <v/>
      </c>
      <c r="CU76" s="297" t="str">
        <f>IF(CD76&lt;&gt;"",SUMPRODUCT((CO73:CO77=CO76)*(CJ73:CJ77=CJ76)*(CH73:CH77=CH76)*(CL73:CL77=CL76)*(CM73:CM77=CM76)*(CN73:CN77&gt;CN76)),"")</f>
        <v/>
      </c>
      <c r="CV76" s="297" t="str">
        <f>IF(CD76&lt;&gt;"",SUM(CP76:CU76)+3,"")</f>
        <v/>
      </c>
      <c r="CW76" s="297" t="str">
        <f>IF(CD76&lt;&gt;"",IF(CV76=4,CD76,CD77),"")</f>
        <v/>
      </c>
      <c r="CX76" s="297" t="str">
        <f>IF(CW76&lt;&gt;"",CW76,IF(CC76&lt;&gt;"",CC76,IF(BI76&lt;&gt;"",BI76,IF(AO76&lt;&gt;"",AO76,O76))))</f>
        <v>Ghana</v>
      </c>
      <c r="CY76" s="297">
        <v>4</v>
      </c>
    </row>
    <row r="81" spans="9:82" x14ac:dyDescent="0.25">
      <c r="CD81" s="297" t="s">
        <v>39</v>
      </c>
    </row>
    <row r="82" spans="9:82" x14ac:dyDescent="0.25">
      <c r="I82" s="297" t="s">
        <v>207</v>
      </c>
      <c r="J82" s="297" t="s">
        <v>208</v>
      </c>
      <c r="U82" s="297">
        <f>IF(V83="",SUM(AH4:AM4),IF(V84="",SUM(AH5:AM5),IF(V85="",SUM(AH6:AM6),IF(V86="",SUM(AH7:AM7),0))))</f>
        <v>0</v>
      </c>
      <c r="V82" s="297" t="s">
        <v>209</v>
      </c>
      <c r="W82" s="297" t="s">
        <v>35</v>
      </c>
      <c r="X82" s="297" t="s">
        <v>36</v>
      </c>
      <c r="Y82" s="297" t="s">
        <v>37</v>
      </c>
      <c r="Z82" s="297" t="s">
        <v>187</v>
      </c>
      <c r="AA82" s="297" t="s">
        <v>188</v>
      </c>
      <c r="AB82" s="297" t="s">
        <v>189</v>
      </c>
      <c r="AC82" s="297" t="s">
        <v>34</v>
      </c>
      <c r="AD82" s="297" t="s">
        <v>199</v>
      </c>
      <c r="AE82" s="297" t="s">
        <v>200</v>
      </c>
      <c r="AF82" s="297" t="s">
        <v>201</v>
      </c>
      <c r="AG82" s="297" t="s">
        <v>202</v>
      </c>
      <c r="AH82" s="297" t="s">
        <v>1</v>
      </c>
      <c r="AI82" s="297" t="s">
        <v>203</v>
      </c>
      <c r="AJ82" s="297" t="s">
        <v>187</v>
      </c>
      <c r="AK82" s="297" t="s">
        <v>204</v>
      </c>
      <c r="AL82" s="297" t="s">
        <v>200</v>
      </c>
      <c r="AM82" s="297" t="s">
        <v>201</v>
      </c>
      <c r="AN82" s="297" t="s">
        <v>205</v>
      </c>
      <c r="AO82" s="297">
        <f>IF(AP84="",SUM(BB5:BG5),IF(AP85="",SUM(BB6:BG6),IF(AP86="",SUM(BB7:BG7),0)))</f>
        <v>0</v>
      </c>
      <c r="AP82" s="297" t="s">
        <v>210</v>
      </c>
      <c r="AQ82" s="297" t="s">
        <v>35</v>
      </c>
      <c r="AR82" s="297" t="s">
        <v>36</v>
      </c>
      <c r="AS82" s="297" t="s">
        <v>37</v>
      </c>
      <c r="AT82" s="297" t="s">
        <v>187</v>
      </c>
      <c r="AU82" s="297" t="s">
        <v>188</v>
      </c>
      <c r="AV82" s="297" t="s">
        <v>189</v>
      </c>
      <c r="AW82" s="297" t="s">
        <v>34</v>
      </c>
      <c r="AX82" s="297" t="s">
        <v>199</v>
      </c>
      <c r="AY82" s="297" t="s">
        <v>200</v>
      </c>
      <c r="AZ82" s="297" t="s">
        <v>201</v>
      </c>
      <c r="BA82" s="297" t="s">
        <v>202</v>
      </c>
      <c r="BB82" s="297" t="s">
        <v>1</v>
      </c>
      <c r="BC82" s="297" t="s">
        <v>203</v>
      </c>
      <c r="BD82" s="297" t="s">
        <v>187</v>
      </c>
      <c r="BE82" s="297" t="s">
        <v>204</v>
      </c>
      <c r="BF82" s="297" t="s">
        <v>200</v>
      </c>
      <c r="BG82" s="297" t="s">
        <v>201</v>
      </c>
      <c r="BH82" s="297" t="s">
        <v>205</v>
      </c>
    </row>
    <row r="83" spans="9:82" x14ac:dyDescent="0.25">
      <c r="J83" s="297">
        <f>IF(COUNTIF(J4:J7,4)=4,1,SUMPRODUCT((J4:J7=J4)*(I4:I7=I4)*(G4:G7&gt;G4))+1)</f>
        <v>1</v>
      </c>
      <c r="U83" s="297">
        <f>IF(V4&lt;&gt;"",SUMPRODUCT((AC4:AC7=AC4)*(AB4:AB7=AB4)*(Z4:Z7=Z4)*(AA4:AA7=AA4)),"")</f>
        <v>4</v>
      </c>
      <c r="V83" s="297" t="str">
        <f>IF(AND(U83&lt;&gt;"",U83&gt;1),V4,"")</f>
        <v>South Africa</v>
      </c>
      <c r="W83" s="297">
        <f>SUMPRODUCT((DA3:DA105=V83)*(DD3:DD105=V84)*(DE3:DE105="W"))+SUMPRODUCT((DA3:DA105=V83)*(DD3:DD105=V85)*(DE3:DE105="W"))+SUMPRODUCT((DA3:DA105=V83)*(DD3:DD105=V86)*(DE3:DE105="W"))+SUMPRODUCT((DA3:DA105=V83)*(DD3:DD105=V87)*(DE3:DE105="W"))+SUMPRODUCT((DA3:DA105=V84)*(DD3:DD105=V83)*(DF3:DF105="W"))+SUMPRODUCT((DA3:DA105=V85)*(DD3:DD105=V83)*(DF3:DF105="W"))+SUMPRODUCT((DA3:DA105=V86)*(DD3:DD105=V83)*(DF3:DF105="W"))+SUMPRODUCT((DA3:DA105=V87)*(DD3:DD105=V83)*(DF3:DF105="W"))</f>
        <v>0</v>
      </c>
      <c r="X83" s="297">
        <f>SUMPRODUCT((DA3:DA105=V83)*(DD3:DD105=V84)*(DE3:DE105="D"))+SUMPRODUCT((DA3:DA105=V83)*(DD3:DD105=V85)*(DE3:DE105="D"))+SUMPRODUCT((DA3:DA105=V83)*(DD3:DD105=V86)*(DE3:DE105="D"))+SUMPRODUCT((DA3:DA105=V83)*(DD3:DD105=V87)*(DE3:DE105="D"))+SUMPRODUCT((DA3:DA105=V84)*(DD3:DD105=V83)*(DE3:DE105="D"))+SUMPRODUCT((DA3:DA105=V85)*(DD3:DD105=V83)*(DE3:DE105="D"))+SUMPRODUCT((DA3:DA105=V86)*(DD3:DD105=V83)*(DE3:DE105="D"))+SUMPRODUCT((DA3:DA105=V87)*(DD3:DD105=V83)*(DE3:DE105="D"))</f>
        <v>0</v>
      </c>
      <c r="Y83" s="297">
        <f>SUMPRODUCT((DA3:DA105=V83)*(DD3:DD105=V84)*(DE3:DE105="L"))+SUMPRODUCT((DA3:DA105=V83)*(DD3:DD105=V85)*(DE3:DE105="L"))+SUMPRODUCT((DA3:DA105=V83)*(DD3:DD105=V86)*(DE3:DE105="L"))+SUMPRODUCT((DA3:DA105=V83)*(DD3:DD105=V87)*(DE3:DE105="L"))+SUMPRODUCT((DA3:DA105=V84)*(DD3:DD105=V83)*(DF3:DF105="L"))+SUMPRODUCT((DA3:DA105=V85)*(DD3:DD105=V83)*(DF3:DF105="L"))+SUMPRODUCT((DA3:DA105=V86)*(DD3:DD105=V83)*(DF3:DF105="L"))+SUMPRODUCT((DA3:DA105=V87)*(DD3:DD105=V83)*(DF3:DF105="L"))</f>
        <v>0</v>
      </c>
      <c r="Z83" s="297">
        <f>SUMPRODUCT((DA3:DA105=V83)*(DD3:DD105=V84)*DB3:DB105)+SUMPRODUCT((DA3:DA105=V83)*(DD3:DD105=V85)*DB3:DB105)+SUMPRODUCT((DA3:DA105=V83)*(DD3:DD105=V86)*DB3:DB105)+SUMPRODUCT((DA3:DA105=V83)*(DD3:DD105=V87)*DB3:DB105)+SUMPRODUCT((DA3:DA105=V84)*(DD3:DD105=V83)*DC3:DC105)+SUMPRODUCT((DA3:DA105=V85)*(DD3:DD105=V83)*DC3:DC105)+SUMPRODUCT((DA3:DA105=V86)*(DD3:DD105=V83)*DC3:DC105)+SUMPRODUCT((DA3:DA105=V87)*(DD3:DD105=V83)*DC3:DC105)</f>
        <v>0</v>
      </c>
      <c r="AA83" s="297">
        <f>SUMPRODUCT((DA3:DA105=V83)*(DD3:DD105=V84)*DC3:DC105)+SUMPRODUCT((DA3:DA105=V83)*(DD3:DD105=V85)*DC3:DC105)+SUMPRODUCT((DA3:DA105=V83)*(DD3:DD105=V86)*DC3:DC105)+SUMPRODUCT((DA3:DA105=V83)*(DD3:DD105=V87)*DC3:DC105)+SUMPRODUCT((DA3:DA105=V84)*(DD3:DD105=V83)*DB3:DB105)+SUMPRODUCT((DA3:DA105=V85)*(DD3:DD105=V83)*DB3:DB105)+SUMPRODUCT((DA3:DA105=V86)*(DD3:DD105=V83)*DB3:DB105)+SUMPRODUCT((DA3:DA105=V87)*(DD3:DD105=V83)*DB3:DB105)</f>
        <v>0</v>
      </c>
      <c r="AB83" s="297">
        <f>Z83-AA83+1000</f>
        <v>1000</v>
      </c>
      <c r="AC83" s="297">
        <f>IF(V83&lt;&gt;"",W83*3+X83*1,"")</f>
        <v>0</v>
      </c>
      <c r="AD83" s="297">
        <f>IF(V83&lt;&gt;"",VLOOKUP(V83,C4:I52,7,FALSE),"")</f>
        <v>1000</v>
      </c>
      <c r="AE83" s="297">
        <f>IF(V83&lt;&gt;"",VLOOKUP(V83,C4:I52,5,FALSE),"")</f>
        <v>0</v>
      </c>
      <c r="AF83" s="297">
        <f>IF(V83&lt;&gt;"",VLOOKUP(V83,C4:K52,9,FALSE),"")</f>
        <v>-160</v>
      </c>
      <c r="AG83" s="297">
        <f>AC83</f>
        <v>0</v>
      </c>
      <c r="AH83" s="297">
        <f>IF(V83&lt;&gt;"",RANK(AG83,AG83:AG87),"")</f>
        <v>1</v>
      </c>
      <c r="AI83" s="297">
        <f>IF(V83&lt;&gt;"",SUMPRODUCT((AG83:AG87=AG83)*(AB83:AB87&gt;AB83)),"")</f>
        <v>0</v>
      </c>
      <c r="AJ83" s="297">
        <f>IF(V83&lt;&gt;"",SUMPRODUCT((AG83:AG87=AG83)*(AB83:AB87=AB83)*(Z83:Z87&gt;Z83)),"")</f>
        <v>0</v>
      </c>
      <c r="AK83" s="297">
        <f>IF(V83&lt;&gt;"",SUMPRODUCT((AG83:AG87=AG83)*(AB83:AB87=AB83)*(Z83:Z87=Z83)*(AD83:AD87&gt;AD83)),"")</f>
        <v>0</v>
      </c>
      <c r="AL83" s="297">
        <f>IF(V83&lt;&gt;"",SUMPRODUCT((AG83:AG87=AG83)*(AB83:AB87=AB83)*(Z83:Z87=Z83)*(AD83:AD87=AD83)*(AE83:AE87&gt;AE83)),"")</f>
        <v>0</v>
      </c>
      <c r="AM83" s="297">
        <f>IF(V83&lt;&gt;"",SUMPRODUCT((AG83:AG87=AG83)*(AB83:AB87=AB83)*(Z83:Z87=Z83)*(AD83:AD87=AD83)*(AE83:AE87=AE83)*(AF83:AF87&gt;AF83)),"")</f>
        <v>3</v>
      </c>
      <c r="AN83" s="297">
        <f>IF(V83&lt;&gt;"",SUM(AH83:AM83),"")</f>
        <v>4</v>
      </c>
    </row>
    <row r="84" spans="9:82" x14ac:dyDescent="0.25">
      <c r="J84" s="297">
        <f>IF(COUNTIF(J4:J7,4)=4,1,SUMPRODUCT((J4:J7=J5)*(I4:I7=I5)*(G4:G7&gt;G5))+1)</f>
        <v>1</v>
      </c>
      <c r="U84" s="297">
        <f>IF(V5&lt;&gt;"",SUMPRODUCT((AC4:AC7=AC5)*(AB4:AB7=AB5)*(Z4:Z7=Z5)*(AA4:AA7=AA5)),"")</f>
        <v>4</v>
      </c>
      <c r="V84" s="297" t="str">
        <f>IF(AND(U84&lt;&gt;"",U84&gt;1),V5,"")</f>
        <v>Czechia</v>
      </c>
      <c r="W84" s="297">
        <f>SUMPRODUCT((DA3:DA105=V84)*(DD3:DD105=V85)*(DE3:DE105="W"))+SUMPRODUCT((DA3:DA105=V84)*(DD3:DD105=V86)*(DE3:DE105="W"))+SUMPRODUCT((DA3:DA105=V84)*(DD3:DD105=V87)*(DE3:DE105="W"))+SUMPRODUCT((DA3:DA105=V84)*(DD3:DD105=V83)*(DE3:DE105="W"))+SUMPRODUCT((DA3:DA105=V85)*(DD3:DD105=V84)*(DF3:DF105="W"))+SUMPRODUCT((DA3:DA105=V86)*(DD3:DD105=V84)*(DF3:DF105="W"))+SUMPRODUCT((DA3:DA105=V87)*(DD3:DD105=V84)*(DF3:DF105="W"))+SUMPRODUCT((DA3:DA105=V83)*(DD3:DD105=V84)*(DF3:DF105="W"))</f>
        <v>0</v>
      </c>
      <c r="X84" s="297">
        <f>SUMPRODUCT((DA3:DA105=V84)*(DD3:DD105=V85)*(DE3:DE105="D"))+SUMPRODUCT((DA3:DA105=V84)*(DD3:DD105=V86)*(DE3:DE105="D"))+SUMPRODUCT((DA3:DA105=V84)*(DD3:DD105=V87)*(DE3:DE105="D"))+SUMPRODUCT((DA3:DA105=V84)*(DD3:DD105=V83)*(DE3:DE105="D"))+SUMPRODUCT((DA3:DA105=V85)*(DD3:DD105=V84)*(DE3:DE105="D"))+SUMPRODUCT((DA3:DA105=V86)*(DD3:DD105=V84)*(DE3:DE105="D"))+SUMPRODUCT((DA3:DA105=V87)*(DD3:DD105=V84)*(DE3:DE105="D"))+SUMPRODUCT((DA3:DA105=V83)*(DD3:DD105=V84)*(DE3:DE105="D"))</f>
        <v>0</v>
      </c>
      <c r="Y84" s="297">
        <f>SUMPRODUCT((DA3:DA105=V84)*(DD3:DD105=V85)*(DE3:DE105="L"))+SUMPRODUCT((DA3:DA105=V84)*(DD3:DD105=V86)*(DE3:DE105="L"))+SUMPRODUCT((DA3:DA105=V84)*(DD3:DD105=V87)*(DE3:DE105="L"))+SUMPRODUCT((DA3:DA105=V84)*(DD3:DD105=V83)*(DE3:DE105="L"))+SUMPRODUCT((DA3:DA105=V85)*(DD3:DD105=V84)*(DF3:DF105="L"))+SUMPRODUCT((DA3:DA105=V86)*(DD3:DD105=V84)*(DF3:DF105="L"))+SUMPRODUCT((DA3:DA105=V87)*(DD3:DD105=V84)*(DF3:DF105="L"))+SUMPRODUCT((DA3:DA105=V83)*(DD3:DD105=V84)*(DF3:DF105="L"))</f>
        <v>0</v>
      </c>
      <c r="Z84" s="297">
        <f>SUMPRODUCT((DA3:DA105=V84)*(DD3:DD105=V85)*DB3:DB105)+SUMPRODUCT((DA3:DA105=V84)*(DD3:DD105=V86)*DB3:DB105)+SUMPRODUCT((DA3:DA105=V84)*(DD3:DD105=V87)*DB3:DB105)+SUMPRODUCT((DA3:DA105=V84)*(DD3:DD105=V83)*DB3:DB105)+SUMPRODUCT((DA3:DA105=V85)*(DD3:DD105=V84)*DC3:DC105)+SUMPRODUCT((DA3:DA105=V86)*(DD3:DD105=V84)*DC3:DC105)+SUMPRODUCT((DA3:DA105=V87)*(DD3:DD105=V84)*DC3:DC105)+SUMPRODUCT((DA3:DA105=V83)*(DD3:DD105=V84)*DC3:DC105)</f>
        <v>0</v>
      </c>
      <c r="AA84" s="297">
        <f>SUMPRODUCT((DA3:DA105=V84)*(DD3:DD105=V85)*DC3:DC105)+SUMPRODUCT((DA3:DA105=V84)*(DD3:DD105=V86)*DC3:DC105)+SUMPRODUCT((DA3:DA105=V84)*(DD3:DD105=V87)*DC3:DC105)+SUMPRODUCT((DA3:DA105=V84)*(DD3:DD105=V83)*DC3:DC105)+SUMPRODUCT((DA3:DA105=V85)*(DD3:DD105=V84)*DB3:DB105)+SUMPRODUCT((DA3:DA105=V86)*(DD3:DD105=V84)*DB3:DB105)+SUMPRODUCT((DA3:DA105=V87)*(DD3:DD105=V84)*DB3:DB105)+SUMPRODUCT((DA3:DA105=V83)*(DD3:DD105=V84)*DB3:DB105)</f>
        <v>0</v>
      </c>
      <c r="AB84" s="297">
        <f>Z84-AA84+1000</f>
        <v>1000</v>
      </c>
      <c r="AC84" s="297">
        <f t="shared" ref="AC84:AC86" si="134">IF(V84&lt;&gt;"",W84*3+X84*1,"")</f>
        <v>0</v>
      </c>
      <c r="AD84" s="297">
        <f>IF(V84&lt;&gt;"",VLOOKUP(V84,C4:I52,7,FALSE),"")</f>
        <v>1000</v>
      </c>
      <c r="AE84" s="297">
        <f>IF(V84&lt;&gt;"",VLOOKUP(V84,C4:I52,5,FALSE),"")</f>
        <v>0</v>
      </c>
      <c r="AF84" s="297">
        <f>IF(V84&lt;&gt;"",VLOOKUP(V84,C4:K52,9,FALSE),"")</f>
        <v>-143</v>
      </c>
      <c r="AG84" s="297">
        <f t="shared" ref="AG84:AG86" si="135">AC84</f>
        <v>0</v>
      </c>
      <c r="AH84" s="297">
        <f>IF(V84&lt;&gt;"",RANK(AG84,AG83:AG87),"")</f>
        <v>1</v>
      </c>
      <c r="AI84" s="297">
        <f>IF(V84&lt;&gt;"",SUMPRODUCT((AG83:AG87=AG84)*(AB83:AB87&gt;AB84)),"")</f>
        <v>0</v>
      </c>
      <c r="AJ84" s="297">
        <f>IF(V84&lt;&gt;"",SUMPRODUCT((AG83:AG87=AG84)*(AB83:AB87=AB84)*(Z83:Z87&gt;Z84)),"")</f>
        <v>0</v>
      </c>
      <c r="AK84" s="297">
        <f>IF(V84&lt;&gt;"",SUMPRODUCT((AG83:AG87=AG84)*(AB83:AB87=AB84)*(Z83:Z87=Z84)*(AD83:AD87&gt;AD84)),"")</f>
        <v>0</v>
      </c>
      <c r="AL84" s="297">
        <f>IF(V84&lt;&gt;"",SUMPRODUCT((AG83:AG87=AG84)*(AB83:AB87=AB84)*(Z83:Z87=Z84)*(AD83:AD87=AD84)*(AE83:AE87&gt;AE84)),"")</f>
        <v>0</v>
      </c>
      <c r="AM84" s="297">
        <f>IF(V84&lt;&gt;"",SUMPRODUCT((AG83:AG87=AG84)*(AB83:AB87=AB84)*(Z83:Z87=Z84)*(AD83:AD87=AD84)*(AE83:AE87=AE84)*(AF83:AF87&gt;AF84)),"")</f>
        <v>2</v>
      </c>
      <c r="AN84" s="297">
        <f>IF(V84&lt;&gt;"",SUM(AH84:AM84),"")</f>
        <v>3</v>
      </c>
      <c r="AO84" s="297" t="str">
        <f>IF(AP5&lt;&gt;"",SUMPRODUCT((AW4:AW7=AW5)*(AV4:AV7=AV5)*(AT4:AT7=AT5)*(AU4:AU7=AU5)),"")</f>
        <v/>
      </c>
      <c r="AP84" s="297" t="str">
        <f>IF(AND(AO84&lt;&gt;"",AO84&gt;1),AP5,"")</f>
        <v/>
      </c>
      <c r="AQ84" s="297">
        <f>SUMPRODUCT((DA3:DA105=AP84)*(DD3:DD105=AP85)*(DE3:DE105="W"))+SUMPRODUCT((DA3:DA105=AP84)*(DD3:DD105=AP86)*(DE3:DE105="W"))+SUMPRODUCT((DA3:DA105=AP84)*(DD3:DD105=AP87)*(DE3:DE105="W"))+SUMPRODUCT((DA3:DA105=AP85)*(DD3:DD105=AP84)*(DF3:DF105="W"))+SUMPRODUCT((DA3:DA105=AP86)*(DD3:DD105=AP84)*(DF3:DF105="W"))+SUMPRODUCT((DA3:DA105=AP87)*(DD3:DD105=AP84)*(DF3:DF105="W"))</f>
        <v>0</v>
      </c>
      <c r="AR84" s="297">
        <f>SUMPRODUCT((DA3:DA105=AP84)*(DD3:DD105=AP85)*(DE3:DE105="D"))+SUMPRODUCT((DA3:DA105=AP84)*(DD3:DD105=AP86)*(DE3:DE105="D"))+SUMPRODUCT((DA3:DA105=AP84)*(DD3:DD105=AP87)*(DE3:DE105="D"))+SUMPRODUCT((DA3:DA105=AP85)*(DD3:DD105=AP84)*(DE3:DE105="D"))+SUMPRODUCT((DA3:DA105=AP86)*(DD3:DD105=AP84)*(DE3:DE105="D"))+SUMPRODUCT((DA3:DA105=AP87)*(DD3:DD105=AP84)*(DE3:DE105="D"))</f>
        <v>0</v>
      </c>
      <c r="AS84" s="297">
        <f>SUMPRODUCT((DA3:DA105=AP84)*(DD3:DD105=AP85)*(DE3:DE105="L"))+SUMPRODUCT((DA3:DA105=AP84)*(DD3:DD105=AP86)*(DE3:DE105="L"))+SUMPRODUCT((DA3:DA105=AP84)*(DD3:DD105=AP87)*(DE3:DE105="L"))+SUMPRODUCT((DA3:DA105=AP85)*(DD3:DD105=AP84)*(DF3:DF105="L"))+SUMPRODUCT((DA3:DA105=AP86)*(DD3:DD105=AP84)*(DF3:DF105="L"))+SUMPRODUCT((DA3:DA105=AP87)*(DD3:DD105=AP84)*(DF3:DF105="L"))</f>
        <v>0</v>
      </c>
      <c r="AT84" s="297">
        <f>SUMPRODUCT((DA3:DA105=AP84)*(DD3:DD105=AP85)*DB3:DB105)+SUMPRODUCT((DA3:DA105=AP84)*(DD3:DD105=AP86)*DB3:DB105)+SUMPRODUCT((DA3:DA105=AP84)*(DD3:DD105=AP87)*DB3:DB105)+SUMPRODUCT((DA3:DA105=AP84)*(DD3:DD105=AP83)*DB3:DB105)+SUMPRODUCT((DA3:DA105=AP85)*(DD3:DD105=AP84)*DC3:DC105)+SUMPRODUCT((DA3:DA105=AP86)*(DD3:DD105=AP84)*DC3:DC105)+SUMPRODUCT((DA3:DA105=AP87)*(DD3:DD105=AP84)*DC3:DC105)+SUMPRODUCT((DA3:DA105=AP83)*(DD3:DD105=AP84)*DC3:DC105)</f>
        <v>0</v>
      </c>
      <c r="AU84" s="297">
        <f>SUMPRODUCT((DA3:DA105=AP84)*(DD3:DD105=AP85)*DC3:DC105)+SUMPRODUCT((DA3:DA105=AP84)*(DD3:DD105=AP86)*DC3:DC105)+SUMPRODUCT((DA3:DA105=AP84)*(DD3:DD105=AP87)*DC3:DC105)+SUMPRODUCT((DA3:DA105=AP84)*(DD3:DD105=AP83)*DC3:DC105)+SUMPRODUCT((DA3:DA105=AP85)*(DD3:DD105=AP84)*DB3:DB105)+SUMPRODUCT((DA3:DA105=AP86)*(DD3:DD105=AP84)*DB3:DB105)+SUMPRODUCT((DA3:DA105=AP87)*(DD3:DD105=AP84)*DB3:DB105)+SUMPRODUCT((DA3:DA105=AP83)*(DD3:DD105=AP84)*DB3:DB105)</f>
        <v>0</v>
      </c>
      <c r="AV84" s="297">
        <f>AT84-AU84+1000</f>
        <v>1000</v>
      </c>
      <c r="AW84" s="297" t="str">
        <f t="shared" ref="AW84:AW86" si="136">IF(AP84&lt;&gt;"",AQ84*3+AR84*1,"")</f>
        <v/>
      </c>
      <c r="AX84" s="297" t="str">
        <f>IF(AP84&lt;&gt;"",VLOOKUP(AP84,C4:I52,7,FALSE),"")</f>
        <v/>
      </c>
      <c r="AY84" s="297" t="str">
        <f>IF(AP84&lt;&gt;"",VLOOKUP(AP84,C4:I52,5,FALSE),"")</f>
        <v/>
      </c>
      <c r="AZ84" s="297" t="str">
        <f>IF(AP84&lt;&gt;"",VLOOKUP(AP84,C4:K52,9,FALSE),"")</f>
        <v/>
      </c>
      <c r="BA84" s="297" t="str">
        <f t="shared" ref="BA84:BA86" si="137">AW84</f>
        <v/>
      </c>
      <c r="BB84" s="297" t="str">
        <f>IF(AP84&lt;&gt;"",RANK(BA84,BA83:BA86),"")</f>
        <v/>
      </c>
      <c r="BC84" s="297" t="str">
        <f>IF(AP84&lt;&gt;"",SUMPRODUCT((BA83:BA86=BA84)*(AV83:AV86&gt;AV84)),"")</f>
        <v/>
      </c>
      <c r="BD84" s="297" t="str">
        <f>IF(AP84&lt;&gt;"",SUMPRODUCT((BA83:BA86=BA84)*(AV83:AV86=AV84)*(AT83:AT86&gt;AT84)),"")</f>
        <v/>
      </c>
      <c r="BE84" s="297" t="str">
        <f>IF(AP84&lt;&gt;"",SUMPRODUCT((BA83:BA86=BA84)*(AV83:AV86=AV84)*(AT83:AT86=AT84)*(AX83:AX86&gt;AX84)),"")</f>
        <v/>
      </c>
      <c r="BF84" s="297" t="str">
        <f>IF(AP84&lt;&gt;"",SUMPRODUCT((BA83:BA86=BA84)*(AV83:AV86=AV84)*(AT83:AT86=AT84)*(AX83:AX86=AX84)*(AY83:AY86&gt;AY84)),"")</f>
        <v/>
      </c>
      <c r="BG84" s="297" t="str">
        <f>IF(AP84&lt;&gt;"",SUMPRODUCT((BA83:BA86=BA84)*(AV83:AV86=AV84)*(AT83:AT86=AT84)*(AX83:AX86=AX84)*(AY83:AY86=AY84)*(AZ83:AZ86&gt;AZ84)),"")</f>
        <v/>
      </c>
      <c r="BH84" s="297" t="str">
        <f>IF(AP84&lt;&gt;"",SUM(BB84:BG84)+1,"")</f>
        <v/>
      </c>
    </row>
    <row r="85" spans="9:82" x14ac:dyDescent="0.25">
      <c r="J85" s="297">
        <f>IF(COUNTIF(J4:J7,4)=4,1,SUMPRODUCT((J4:J7=J6)*(I4:I7=I6)*(G4:G7&gt;G6))+1)</f>
        <v>1</v>
      </c>
      <c r="U85" s="297">
        <f>IF(V6&lt;&gt;"",SUMPRODUCT((AC4:AC7=AC6)*(AB4:AB7=AB6)*(Z4:Z7=Z6)*(AA4:AA7=AA6)),"")</f>
        <v>4</v>
      </c>
      <c r="V85" s="297" t="str">
        <f>IF(AND(U85&lt;&gt;"",U85&gt;1),V6,"")</f>
        <v>Korea Republic</v>
      </c>
      <c r="W85" s="297">
        <f>SUMPRODUCT((DA3:DA105=V85)*(DD3:DD105=V86)*(DE3:DE105="W"))+SUMPRODUCT((DA3:DA105=V85)*(DD3:DD105=V87)*(DE3:DE105="W"))+SUMPRODUCT((DA3:DA105=V85)*(DD3:DD105=V83)*(DE3:DE105="W"))+SUMPRODUCT((DA3:DA105=V85)*(DD3:DD105=V84)*(DE3:DE105="W"))+SUMPRODUCT((DA3:DA105=V86)*(DD3:DD105=V85)*(DF3:DF105="W"))+SUMPRODUCT((DA3:DA105=V87)*(DD3:DD105=V85)*(DF3:DF105="W"))+SUMPRODUCT((DA3:DA105=V83)*(DD3:DD105=V85)*(DF3:DF105="W"))+SUMPRODUCT((DA3:DA105=V84)*(DD3:DD105=V85)*(DF3:DF105="W"))</f>
        <v>0</v>
      </c>
      <c r="X85" s="297">
        <f>SUMPRODUCT((DA3:DA105=V85)*(DD3:DD105=V86)*(DE3:DE105="D"))+SUMPRODUCT((DA3:DA105=V85)*(DD3:DD105=V87)*(DE3:DE105="D"))+SUMPRODUCT((DA3:DA105=V85)*(DD3:DD105=V83)*(DE3:DE105="D"))+SUMPRODUCT((DA3:DA105=V85)*(DD3:DD105=V84)*(DE3:DE105="D"))+SUMPRODUCT((DA3:DA105=V86)*(DD3:DD105=V85)*(DE3:DE105="D"))+SUMPRODUCT((DA3:DA105=V87)*(DD3:DD105=V85)*(DE3:DE105="D"))+SUMPRODUCT((DA3:DA105=V83)*(DD3:DD105=V85)*(DE3:DE105="D"))+SUMPRODUCT((DA3:DA105=V84)*(DD3:DD105=V85)*(DE3:DE105="D"))</f>
        <v>0</v>
      </c>
      <c r="Y85" s="297">
        <f>SUMPRODUCT((DA3:DA105=V85)*(DD3:DD105=V86)*(DE3:DE105="L"))+SUMPRODUCT((DA3:DA105=V85)*(DD3:DD105=V87)*(DE3:DE105="L"))+SUMPRODUCT((DA3:DA105=V85)*(DD3:DD105=V83)*(DE3:DE105="L"))+SUMPRODUCT((DA3:DA105=V85)*(DD3:DD105=V84)*(DE3:DE105="L"))+SUMPRODUCT((DA3:DA105=V86)*(DD3:DD105=V85)*(DF3:DF105="L"))+SUMPRODUCT((DA3:DA105=V87)*(DD3:DD105=V85)*(DF3:DF105="L"))+SUMPRODUCT((DA3:DA105=V83)*(DD3:DD105=V85)*(DF3:DF105="L"))+SUMPRODUCT((DA3:DA105=V84)*(DD3:DD105=V85)*(DF3:DF105="L"))</f>
        <v>0</v>
      </c>
      <c r="Z85" s="297">
        <f>SUMPRODUCT((DA3:DA105=V85)*(DD3:DD105=V86)*DB3:DB105)+SUMPRODUCT((DA3:DA105=V85)*(DD3:DD105=V87)*DB3:DB105)+SUMPRODUCT((DA3:DA105=V85)*(DD3:DD105=V83)*DB3:DB105)+SUMPRODUCT((DA3:DA105=V85)*(DD3:DD105=V84)*DB3:DB105)+SUMPRODUCT((DA3:DA105=V86)*(DD3:DD105=V85)*DC3:DC105)+SUMPRODUCT((DA3:DA105=V87)*(DD3:DD105=V85)*DC3:DC105)+SUMPRODUCT((DA3:DA105=V83)*(DD3:DD105=V85)*DC3:DC105)+SUMPRODUCT((DA3:DA105=V84)*(DD3:DD105=V85)*DC3:DC105)</f>
        <v>0</v>
      </c>
      <c r="AA85" s="297">
        <f>SUMPRODUCT((DA3:DA105=V85)*(DD3:DD105=V86)*DC3:DC105)+SUMPRODUCT((DA3:DA105=V85)*(DD3:DD105=V87)*DC3:DC105)+SUMPRODUCT((DA3:DA105=V85)*(DD3:DD105=V83)*DC3:DC105)+SUMPRODUCT((DA3:DA105=V85)*(DD3:DD105=V84)*DC3:DC105)+SUMPRODUCT((DA3:DA105=V86)*(DD3:DD105=V85)*DB3:DB105)+SUMPRODUCT((DA3:DA105=V87)*(DD3:DD105=V85)*DB3:DB105)+SUMPRODUCT((DA3:DA105=V83)*(DD3:DD105=V85)*DB3:DB105)+SUMPRODUCT((DA3:DA105=V84)*(DD3:DD105=V85)*DB3:DB105)</f>
        <v>0</v>
      </c>
      <c r="AB85" s="297">
        <f>Z85-AA85+1000</f>
        <v>1000</v>
      </c>
      <c r="AC85" s="297">
        <f t="shared" si="134"/>
        <v>0</v>
      </c>
      <c r="AD85" s="297">
        <f>IF(V85&lt;&gt;"",VLOOKUP(V85,C4:I52,7,FALSE),"")</f>
        <v>1000</v>
      </c>
      <c r="AE85" s="297">
        <f>IF(V85&lt;&gt;"",VLOOKUP(V85,C4:I52,5,FALSE),"")</f>
        <v>0</v>
      </c>
      <c r="AF85" s="297">
        <f>IF(V85&lt;&gt;"",VLOOKUP(V85,C4:K52,9,FALSE),"")</f>
        <v>-122</v>
      </c>
      <c r="AG85" s="297">
        <f t="shared" si="135"/>
        <v>0</v>
      </c>
      <c r="AH85" s="297">
        <f>IF(V85&lt;&gt;"",RANK(AG85,AG83:AG87),"")</f>
        <v>1</v>
      </c>
      <c r="AI85" s="297">
        <f>IF(V85&lt;&gt;"",SUMPRODUCT((AG83:AG87=AG85)*(AB83:AB87&gt;AB85)),"")</f>
        <v>0</v>
      </c>
      <c r="AJ85" s="297">
        <f>IF(V85&lt;&gt;"",SUMPRODUCT((AG83:AG87=AG85)*(AB83:AB87=AB85)*(Z83:Z87&gt;Z85)),"")</f>
        <v>0</v>
      </c>
      <c r="AK85" s="297">
        <f>IF(V85&lt;&gt;"",SUMPRODUCT((AG83:AG87=AG85)*(AB83:AB87=AB85)*(Z83:Z87=Z85)*(AD83:AD87&gt;AD85)),"")</f>
        <v>0</v>
      </c>
      <c r="AL85" s="297">
        <f>IF(V85&lt;&gt;"",SUMPRODUCT((AG83:AG87=AG85)*(AB83:AB87=AB85)*(Z83:Z87=Z85)*(AD83:AD87=AD85)*(AE83:AE87&gt;AE85)),"")</f>
        <v>0</v>
      </c>
      <c r="AM85" s="297">
        <f>IF(V85&lt;&gt;"",SUMPRODUCT((AG83:AG87=AG85)*(AB83:AB87=AB85)*(Z83:Z87=Z85)*(AD83:AD87=AD85)*(AE83:AE87=AE85)*(AF83:AF87&gt;AF85)),"")</f>
        <v>1</v>
      </c>
      <c r="AN85" s="297">
        <f>IF(V85&lt;&gt;"",SUM(AH85:AM85),"")</f>
        <v>2</v>
      </c>
      <c r="AO85" s="297" t="str">
        <f>IF(AP6&lt;&gt;"",SUMPRODUCT((AW4:AW7=AW6)*(AV4:AV7=AV6)*(AT4:AT7=AT6)*(AU4:AU7=AU6)),"")</f>
        <v/>
      </c>
      <c r="AP85" s="297" t="str">
        <f>IF(AND(AO85&lt;&gt;"",AO85&gt;1),AP6,"")</f>
        <v/>
      </c>
      <c r="AQ85" s="297">
        <f>SUMPRODUCT((DA3:DA105=AP85)*(DD3:DD105=AP86)*(DE3:DE105="W"))+SUMPRODUCT((DA3:DA105=AP85)*(DD3:DD105=AP87)*(DE3:DE105="W"))+SUMPRODUCT((DA3:DA105=AP85)*(DD3:DD105=AP84)*(DE3:DE105="W"))+SUMPRODUCT((DA3:DA105=AP86)*(DD3:DD105=AP85)*(DF3:DF105="W"))+SUMPRODUCT((DA3:DA105=AP87)*(DD3:DD105=AP85)*(DF3:DF105="W"))+SUMPRODUCT((DA3:DA105=AP84)*(DD3:DD105=AP85)*(DF3:DF105="W"))</f>
        <v>0</v>
      </c>
      <c r="AR85" s="297">
        <f>SUMPRODUCT((DA3:DA105=AP85)*(DD3:DD105=AP86)*(DE3:DE105="D"))+SUMPRODUCT((DA3:DA105=AP85)*(DD3:DD105=AP87)*(DE3:DE105="D"))+SUMPRODUCT((DA3:DA105=AP85)*(DD3:DD105=AP84)*(DE3:DE105="D"))+SUMPRODUCT((DA3:DA105=AP86)*(DD3:DD105=AP85)*(DE3:DE105="D"))+SUMPRODUCT((DA3:DA105=AP87)*(DD3:DD105=AP85)*(DE3:DE105="D"))+SUMPRODUCT((DA3:DA105=AP84)*(DD3:DD105=AP85)*(DE3:DE105="D"))</f>
        <v>0</v>
      </c>
      <c r="AS85" s="297">
        <f>SUMPRODUCT((DA3:DA105=AP85)*(DD3:DD105=AP86)*(DE3:DE105="L"))+SUMPRODUCT((DA3:DA105=AP85)*(DD3:DD105=AP87)*(DE3:DE105="L"))+SUMPRODUCT((DA3:DA105=AP85)*(DD3:DD105=AP84)*(DE3:DE105="L"))+SUMPRODUCT((DA3:DA105=AP86)*(DD3:DD105=AP85)*(DF3:DF105="L"))+SUMPRODUCT((DA3:DA105=AP87)*(DD3:DD105=AP85)*(DF3:DF105="L"))+SUMPRODUCT((DA3:DA105=AP84)*(DD3:DD105=AP85)*(DF3:DF105="L"))</f>
        <v>0</v>
      </c>
      <c r="AT85" s="297">
        <f>SUMPRODUCT((DA3:DA105=AP85)*(DD3:DD105=AP86)*DB3:DB105)+SUMPRODUCT((DA3:DA105=AP85)*(DD3:DD105=AP87)*DB3:DB105)+SUMPRODUCT((DA3:DA105=AP85)*(DD3:DD105=AP83)*DB3:DB105)+SUMPRODUCT((DA3:DA105=AP85)*(DD3:DD105=AP84)*DB3:DB105)+SUMPRODUCT((DA3:DA105=AP86)*(DD3:DD105=AP85)*DC3:DC105)+SUMPRODUCT((DA3:DA105=AP87)*(DD3:DD105=AP85)*DC3:DC105)+SUMPRODUCT((DA3:DA105=AP83)*(DD3:DD105=AP85)*DC3:DC105)+SUMPRODUCT((DA3:DA105=AP84)*(DD3:DD105=AP85)*DC3:DC105)</f>
        <v>0</v>
      </c>
      <c r="AU85" s="297">
        <f>SUMPRODUCT((DA3:DA105=AP85)*(DD3:DD105=AP86)*DC3:DC105)+SUMPRODUCT((DA3:DA105=AP85)*(DD3:DD105=AP87)*DC3:DC105)+SUMPRODUCT((DA3:DA105=AP85)*(DD3:DD105=AP83)*DC3:DC105)+SUMPRODUCT((DA3:DA105=AP85)*(DD3:DD105=AP84)*DC3:DC105)+SUMPRODUCT((DA3:DA105=AP86)*(DD3:DD105=AP85)*DB3:DB105)+SUMPRODUCT((DA3:DA105=AP87)*(DD3:DD105=AP85)*DB3:DB105)+SUMPRODUCT((DA3:DA105=AP83)*(DD3:DD105=AP85)*DB3:DB105)+SUMPRODUCT((DA3:DA105=AP84)*(DD3:DD105=AP85)*DB3:DB105)</f>
        <v>0</v>
      </c>
      <c r="AV85" s="297">
        <f>AT85-AU85+1000</f>
        <v>1000</v>
      </c>
      <c r="AW85" s="297" t="str">
        <f t="shared" si="136"/>
        <v/>
      </c>
      <c r="AX85" s="297" t="str">
        <f>IF(AP85&lt;&gt;"",VLOOKUP(AP85,C4:I52,7,FALSE),"")</f>
        <v/>
      </c>
      <c r="AY85" s="297" t="str">
        <f>IF(AP85&lt;&gt;"",VLOOKUP(AP85,C4:I52,5,FALSE),"")</f>
        <v/>
      </c>
      <c r="AZ85" s="297" t="str">
        <f>IF(AP85&lt;&gt;"",VLOOKUP(AP85,C4:K52,9,FALSE),"")</f>
        <v/>
      </c>
      <c r="BA85" s="297" t="str">
        <f t="shared" si="137"/>
        <v/>
      </c>
      <c r="BB85" s="297" t="str">
        <f>IF(AP85&lt;&gt;"",RANK(BA85,BA83:BA86),"")</f>
        <v/>
      </c>
      <c r="BC85" s="297" t="str">
        <f>IF(AP85&lt;&gt;"",SUMPRODUCT((BA83:BA86=BA85)*(AV83:AV86&gt;AV85)),"")</f>
        <v/>
      </c>
      <c r="BD85" s="297" t="str">
        <f>IF(AP85&lt;&gt;"",SUMPRODUCT((BA83:BA86=BA85)*(AV83:AV86=AV85)*(AT83:AT86&gt;AT85)),"")</f>
        <v/>
      </c>
      <c r="BE85" s="297" t="str">
        <f>IF(AP85&lt;&gt;"",SUMPRODUCT((BA83:BA86=BA85)*(AV83:AV86=AV85)*(AT83:AT86=AT85)*(AX83:AX86&gt;AX85)),"")</f>
        <v/>
      </c>
      <c r="BF85" s="297" t="str">
        <f>IF(AP85&lt;&gt;"",SUMPRODUCT((BA83:BA86=BA85)*(AV83:AV86=AV85)*(AT83:AT86=AT85)*(AX83:AX86=AX85)*(AY83:AY86&gt;AY85)),"")</f>
        <v/>
      </c>
      <c r="BG85" s="297" t="str">
        <f>IF(AP85&lt;&gt;"",SUMPRODUCT((BA83:BA86=BA85)*(AV83:AV86=AV85)*(AT83:AT86=AT85)*(AX83:AX86=AX85)*(AY83:AY86=AY85)*(AZ83:AZ86&gt;AZ85)),"")</f>
        <v/>
      </c>
      <c r="BH85" s="297" t="str">
        <f t="shared" ref="BH85:BH86" si="138">IF(AP85&lt;&gt;"",SUM(BB85:BG85)+1,"")</f>
        <v/>
      </c>
    </row>
    <row r="86" spans="9:82" x14ac:dyDescent="0.25">
      <c r="J86" s="297">
        <f>IF(COUNTIF(J4:J7,4)=4,1,SUMPRODUCT((J4:J7=J7)*(I4:I7=I7)*(G4:G7&gt;G7))+1)</f>
        <v>1</v>
      </c>
      <c r="U86" s="297">
        <f>IF(V7&lt;&gt;"",SUMPRODUCT((AC4:AC7=AC7)*(AB4:AB7=AB7)*(Z4:Z7=Z7)*(AA4:AA7=AA7)),"")</f>
        <v>4</v>
      </c>
      <c r="V86" s="297" t="str">
        <f>IF(AND(U86&lt;&gt;"",U86&gt;1),V7,"")</f>
        <v>Mexico</v>
      </c>
      <c r="W86" s="297">
        <f>SUMPRODUCT((DA3:DA105=V86)*(DD3:DD105=V87)*(DE3:DE105="W"))+SUMPRODUCT((DA3:DA105=V86)*(DD3:DD105=V83)*(DE3:DE105="W"))+SUMPRODUCT((DA3:DA105=V86)*(DD3:DD105=V84)*(DE3:DE105="W"))+SUMPRODUCT((DA3:DA105=V86)*(DD3:DD105=V85)*(DE3:DE105="W"))+SUMPRODUCT((DA3:DA105=V87)*(DD3:DD105=V86)*(DF3:DF105="W"))+SUMPRODUCT((DA3:DA105=V83)*(DD3:DD105=V86)*(DF3:DF105="W"))+SUMPRODUCT((DA3:DA105=V84)*(DD3:DD105=V86)*(DF3:DF105="W"))+SUMPRODUCT((DA3:DA105=V85)*(DD3:DD105=V86)*(DF3:DF105="W"))</f>
        <v>0</v>
      </c>
      <c r="X86" s="297">
        <f>SUMPRODUCT((DA3:DA105=V86)*(DD3:DD105=V87)*(DE3:DE105="D"))+SUMPRODUCT((DA3:DA105=V86)*(DD3:DD105=V83)*(DE3:DE105="D"))+SUMPRODUCT((DA3:DA105=V86)*(DD3:DD105=V84)*(DE3:DE105="D"))+SUMPRODUCT((DA3:DA105=V86)*(DD3:DD105=V85)*(DE3:DE105="D"))+SUMPRODUCT((DA3:DA105=V87)*(DD3:DD105=V86)*(DE3:DE105="D"))+SUMPRODUCT((DA3:DA105=V83)*(DD3:DD105=V86)*(DE3:DE105="D"))+SUMPRODUCT((DA3:DA105=V84)*(DD3:DD105=V86)*(DE3:DE105="D"))+SUMPRODUCT((DA3:DA105=V85)*(DD3:DD105=V86)*(DE3:DE105="D"))</f>
        <v>0</v>
      </c>
      <c r="Y86" s="297">
        <f>SUMPRODUCT((DA3:DA105=V86)*(DD3:DD105=V87)*(DE3:DE105="L"))+SUMPRODUCT((DA3:DA105=V86)*(DD3:DD105=V83)*(DE3:DE105="L"))+SUMPRODUCT((DA3:DA105=V86)*(DD3:DD105=V84)*(DE3:DE105="L"))+SUMPRODUCT((DA3:DA105=V86)*(DD3:DD105=V85)*(DE3:DE105="L"))+SUMPRODUCT((DA3:DA105=V87)*(DD3:DD105=V86)*(DF3:DF105="L"))+SUMPRODUCT((DA3:DA105=V83)*(DD3:DD105=V86)*(DF3:DF105="L"))+SUMPRODUCT((DA3:DA105=V84)*(DD3:DD105=V86)*(DF3:DF105="L"))+SUMPRODUCT((DA3:DA105=V85)*(DD3:DD105=V86)*(DF3:DF105="L"))</f>
        <v>0</v>
      </c>
      <c r="Z86" s="297">
        <f>SUMPRODUCT((DA3:DA105=V86)*(DD3:DD105=V87)*DB3:DB105)+SUMPRODUCT((DA3:DA105=V86)*(DD3:DD105=V83)*DB3:DB105)+SUMPRODUCT((DA3:DA105=V86)*(DD3:DD105=V84)*DB3:DB105)+SUMPRODUCT((DA3:DA105=V86)*(DD3:DD105=V85)*DB3:DB105)+SUMPRODUCT((DA3:DA105=V87)*(DD3:DD105=V86)*DC3:DC105)+SUMPRODUCT((DA3:DA105=V83)*(DD3:DD105=V86)*DC3:DC105)+SUMPRODUCT((DA3:DA105=V84)*(DD3:DD105=V86)*DC3:DC105)+SUMPRODUCT((DA3:DA105=V85)*(DD3:DD105=V86)*DC3:DC105)</f>
        <v>0</v>
      </c>
      <c r="AA86" s="297">
        <f>SUMPRODUCT((DA3:DA105=V86)*(DD3:DD105=V87)*DC3:DC105)+SUMPRODUCT((DA3:DA105=V86)*(DD3:DD105=V83)*DC3:DC105)+SUMPRODUCT((DA3:DA105=V86)*(DD3:DD105=V84)*DC3:DC105)+SUMPRODUCT((DA3:DA105=V86)*(DD3:DD105=V85)*DC3:DC105)+SUMPRODUCT((DA3:DA105=V87)*(DD3:DD105=V86)*DB3:DB105)+SUMPRODUCT((DA3:DA105=V83)*(DD3:DD105=V86)*DB3:DB105)+SUMPRODUCT((DA3:DA105=V84)*(DD3:DD105=V86)*DB3:DB105)+SUMPRODUCT((DA3:DA105=V85)*(DD3:DD105=V86)*DB3:DB105)</f>
        <v>0</v>
      </c>
      <c r="AB86" s="297">
        <f>Z86-AA86+1000</f>
        <v>1000</v>
      </c>
      <c r="AC86" s="297">
        <f t="shared" si="134"/>
        <v>0</v>
      </c>
      <c r="AD86" s="297">
        <f>IF(V86&lt;&gt;"",VLOOKUP(V86,C4:I52,7,FALSE),"")</f>
        <v>1000</v>
      </c>
      <c r="AE86" s="297">
        <f>IF(V86&lt;&gt;"",VLOOKUP(V86,C4:I52,5,FALSE),"")</f>
        <v>0</v>
      </c>
      <c r="AF86" s="297">
        <f>IF(V86&lt;&gt;"",VLOOKUP(V86,C4:K52,9,FALSE),"")</f>
        <v>-116</v>
      </c>
      <c r="AG86" s="297">
        <f t="shared" si="135"/>
        <v>0</v>
      </c>
      <c r="AH86" s="297">
        <f>IF(V86&lt;&gt;"",RANK(AG86,AG83:AG87),"")</f>
        <v>1</v>
      </c>
      <c r="AI86" s="297">
        <f>IF(V86&lt;&gt;"",SUMPRODUCT((AG83:AG87=AG86)*(AB83:AB87&gt;AB86)),"")</f>
        <v>0</v>
      </c>
      <c r="AJ86" s="297">
        <f>IF(V86&lt;&gt;"",SUMPRODUCT((AG83:AG87=AG86)*(AB83:AB87=AB86)*(Z83:Z87&gt;Z86)),"")</f>
        <v>0</v>
      </c>
      <c r="AK86" s="297">
        <f>IF(V86&lt;&gt;"",SUMPRODUCT((AG83:AG87=AG86)*(AB83:AB87=AB86)*(Z83:Z87=Z86)*(AD83:AD87&gt;AD86)),"")</f>
        <v>0</v>
      </c>
      <c r="AL86" s="297">
        <f>IF(V86&lt;&gt;"",SUMPRODUCT((AG83:AG87=AG86)*(AB83:AB87=AB86)*(Z83:Z87=Z86)*(AD83:AD87=AD86)*(AE83:AE87&gt;AE86)),"")</f>
        <v>0</v>
      </c>
      <c r="AM86" s="297">
        <f>IF(V86&lt;&gt;"",SUMPRODUCT((AG83:AG87=AG86)*(AB83:AB87=AB86)*(Z83:Z87=Z86)*(AD83:AD87=AD86)*(AE83:AE87=AE86)*(AF83:AF87&gt;AF86)),"")</f>
        <v>0</v>
      </c>
      <c r="AN86" s="297">
        <f>IF(V86&lt;&gt;"",SUM(AH86:AM86),"")</f>
        <v>1</v>
      </c>
      <c r="AO86" s="297" t="str">
        <f>IF(AP7&lt;&gt;"",SUMPRODUCT((AW4:AW7=AW7)*(AV4:AV7=AV7)*(AT4:AT7=AT7)*(AU4:AU7=AU7)),"")</f>
        <v/>
      </c>
      <c r="AP86" s="297" t="str">
        <f>IF(AND(AO86&lt;&gt;"",AO86&gt;1),AP7,"")</f>
        <v/>
      </c>
      <c r="AQ86" s="297">
        <f>SUMPRODUCT((DA3:DA105=AP86)*(DD3:DD105=AP87)*(DE3:DE105="W"))+SUMPRODUCT((DA3:DA105=AP86)*(DD3:DD105=AP84)*(DE3:DE105="W"))+SUMPRODUCT((DA3:DA105=AP86)*(DD3:DD105=AP85)*(DE3:DE105="W"))+SUMPRODUCT((DA3:DA105=AP87)*(DD3:DD105=AP86)*(DF3:DF105="W"))+SUMPRODUCT((DA3:DA105=AP84)*(DD3:DD105=AP86)*(DF3:DF105="W"))+SUMPRODUCT((DA3:DA105=AP85)*(DD3:DD105=AP86)*(DF3:DF105="W"))</f>
        <v>0</v>
      </c>
      <c r="AR86" s="297">
        <f>SUMPRODUCT((DA3:DA105=AP86)*(DD3:DD105=AP87)*(DE3:DE105="D"))+SUMPRODUCT((DA3:DA105=AP86)*(DD3:DD105=AP84)*(DE3:DE105="D"))+SUMPRODUCT((DA3:DA105=AP86)*(DD3:DD105=AP85)*(DE3:DE105="D"))+SUMPRODUCT((DA3:DA105=AP87)*(DD3:DD105=AP86)*(DE3:DE105="D"))+SUMPRODUCT((DA3:DA105=AP84)*(DD3:DD105=AP86)*(DE3:DE105="D"))+SUMPRODUCT((DA3:DA105=AP85)*(DD3:DD105=AP86)*(DE3:DE105="D"))</f>
        <v>0</v>
      </c>
      <c r="AS86" s="297">
        <f>SUMPRODUCT((DA3:DA105=AP86)*(DD3:DD105=AP87)*(DE3:DE105="L"))+SUMPRODUCT((DA3:DA105=AP86)*(DD3:DD105=AP84)*(DE3:DE105="L"))+SUMPRODUCT((DA3:DA105=AP86)*(DD3:DD105=AP85)*(DE3:DE105="L"))+SUMPRODUCT((DA3:DA105=AP87)*(DD3:DD105=AP86)*(DF3:DF105="L"))+SUMPRODUCT((DA3:DA105=AP84)*(DD3:DD105=AP86)*(DF3:DF105="L"))+SUMPRODUCT((DA3:DA105=AP85)*(DD3:DD105=AP86)*(DF3:DF105="L"))</f>
        <v>0</v>
      </c>
      <c r="AT86" s="297">
        <f>SUMPRODUCT((DA3:DA105=AP86)*(DD3:DD105=AP87)*DB3:DB105)+SUMPRODUCT((DA3:DA105=AP86)*(DD3:DD105=AP83)*DB3:DB105)+SUMPRODUCT((DA3:DA105=AP86)*(DD3:DD105=AP84)*DB3:DB105)+SUMPRODUCT((DA3:DA105=AP86)*(DD3:DD105=AP85)*DB3:DB105)+SUMPRODUCT((DA3:DA105=AP87)*(DD3:DD105=AP86)*DC3:DC105)+SUMPRODUCT((DA3:DA105=AP83)*(DD3:DD105=AP86)*DC3:DC105)+SUMPRODUCT((DA3:DA105=AP84)*(DD3:DD105=AP86)*DC3:DC105)+SUMPRODUCT((DA3:DA105=AP85)*(DD3:DD105=AP86)*DC3:DC105)</f>
        <v>0</v>
      </c>
      <c r="AU86" s="297">
        <f>SUMPRODUCT((DA3:DA105=AP86)*(DD3:DD105=AP87)*DC3:DC105)+SUMPRODUCT((DA3:DA105=AP86)*(DD3:DD105=AP83)*DC3:DC105)+SUMPRODUCT((DA3:DA105=AP86)*(DD3:DD105=AP84)*DC3:DC105)+SUMPRODUCT((DA3:DA105=AP86)*(DD3:DD105=AP85)*DC3:DC105)+SUMPRODUCT((DA3:DA105=AP87)*(DD3:DD105=AP86)*DB3:DB105)+SUMPRODUCT((DA3:DA105=AP83)*(DD3:DD105=AP86)*DB3:DB105)+SUMPRODUCT((DA3:DA105=AP84)*(DD3:DD105=AP86)*DB3:DB105)+SUMPRODUCT((DA3:DA105=AP85)*(DD3:DD105=AP86)*DB3:DB105)</f>
        <v>0</v>
      </c>
      <c r="AV86" s="297">
        <f>AT86-AU86+1000</f>
        <v>1000</v>
      </c>
      <c r="AW86" s="297" t="str">
        <f t="shared" si="136"/>
        <v/>
      </c>
      <c r="AX86" s="297" t="str">
        <f>IF(AP86&lt;&gt;"",VLOOKUP(AP86,C4:I52,7,FALSE),"")</f>
        <v/>
      </c>
      <c r="AY86" s="297" t="str">
        <f>IF(AP86&lt;&gt;"",VLOOKUP(AP86,C4:I52,5,FALSE),"")</f>
        <v/>
      </c>
      <c r="AZ86" s="297" t="str">
        <f>IF(AP86&lt;&gt;"",VLOOKUP(AP86,C4:K52,9,FALSE),"")</f>
        <v/>
      </c>
      <c r="BA86" s="297" t="str">
        <f t="shared" si="137"/>
        <v/>
      </c>
      <c r="BB86" s="297" t="str">
        <f>IF(AP86&lt;&gt;"",RANK(BA86,BA83:BA86),"")</f>
        <v/>
      </c>
      <c r="BC86" s="297" t="str">
        <f>IF(AP86&lt;&gt;"",SUMPRODUCT((BA83:BA86=BA86)*(AV83:AV86&gt;AV86)),"")</f>
        <v/>
      </c>
      <c r="BD86" s="297" t="str">
        <f>IF(AP86&lt;&gt;"",SUMPRODUCT((BA83:BA86=BA86)*(AV83:AV86=AV86)*(AT83:AT86&gt;AT86)),"")</f>
        <v/>
      </c>
      <c r="BE86" s="297" t="str">
        <f>IF(AP86&lt;&gt;"",SUMPRODUCT((BA83:BA86=BA86)*(AV83:AV86=AV86)*(AT83:AT86=AT86)*(AX83:AX86&gt;AX86)),"")</f>
        <v/>
      </c>
      <c r="BF86" s="297" t="str">
        <f>IF(AP86&lt;&gt;"",SUMPRODUCT((BA83:BA86=BA86)*(AV83:AV86=AV86)*(AT83:AT86=AT86)*(AX83:AX86=AX86)*(AY83:AY86&gt;AY86)),"")</f>
        <v/>
      </c>
      <c r="BG86" s="297" t="str">
        <f>IF(AP86&lt;&gt;"",SUMPRODUCT((BA83:BA86=BA86)*(AV83:AV86=AV86)*(AT83:AT86=AT86)*(AX83:AX86=AX86)*(AY83:AY86=AY86)*(AZ83:AZ86&gt;AZ86)),"")</f>
        <v/>
      </c>
      <c r="BH86" s="297" t="str">
        <f t="shared" si="138"/>
        <v/>
      </c>
    </row>
    <row r="89" spans="9:82" x14ac:dyDescent="0.25">
      <c r="U89" s="297">
        <f>IF(V90="",SUM(AH11:AM11),IF(V91="",SUM(AH12:AM12),IF(V92="",SUM(AH13:AM13),IF(V93="",SUM(AH14:AM14),0))))</f>
        <v>0</v>
      </c>
      <c r="AO89" s="297">
        <f>IF(AP91="",SUM(BB12:BG12),IF(AP92="",SUM(BB13:BG13),IF(AP93="",SUM(BB14:BG14),0)))</f>
        <v>0</v>
      </c>
    </row>
    <row r="90" spans="9:82" x14ac:dyDescent="0.25">
      <c r="J90" s="297">
        <f>IF(COUNTIF(J11:J14,4)=4,1,SUMPRODUCT((J11:J14=J11)*(I11:I14=I11)*(G11:G14&gt;G11))+1)</f>
        <v>1</v>
      </c>
      <c r="U90" s="297">
        <f>IF(V11&lt;&gt;"",SUMPRODUCT((AC11:AC14=AC11)*(AB11:AB14=AB11)*(Z11:Z14=Z11)*(AA11:AA14=AA11)),"")</f>
        <v>4</v>
      </c>
      <c r="V90" s="297" t="str">
        <f>IF(AND(U90&lt;&gt;"",U90&gt;1),V11,"")</f>
        <v>Bosnia and Herzegovina</v>
      </c>
      <c r="W90" s="297">
        <f>SUMPRODUCT((DA3:DA105=V90)*(DD3:DD105=V91)*(DE3:DE105="W"))+SUMPRODUCT((DA3:DA105=V90)*(DD3:DD105=V92)*(DE3:DE105="W"))+SUMPRODUCT((DA3:DA105=V90)*(DD3:DD105=V93)*(DE3:DE105="W"))+SUMPRODUCT((DA3:DA105=V90)*(DD3:DD105=V94)*(DE3:DE105="W"))+SUMPRODUCT((DA3:DA105=V91)*(DD3:DD105=V90)*(DF3:DF105="W"))+SUMPRODUCT((DA3:DA105=V92)*(DD3:DD105=V90)*(DF3:DF105="W"))+SUMPRODUCT((DA3:DA105=V93)*(DD3:DD105=V90)*(DF3:DF105="W"))+SUMPRODUCT((DA3:DA105=V94)*(DD3:DD105=V90)*(DF3:DF105="W"))</f>
        <v>0</v>
      </c>
      <c r="X90" s="297">
        <f>SUMPRODUCT((DA3:DA105=V90)*(DD3:DD105=V91)*(DE3:DE105="D"))+SUMPRODUCT((DA3:DA105=V90)*(DD3:DD105=V92)*(DE3:DE105="D"))+SUMPRODUCT((DA3:DA105=V90)*(DD3:DD105=V93)*(DE3:DE105="D"))+SUMPRODUCT((DA3:DA105=V90)*(DD3:DD105=V94)*(DE3:DE105="D"))+SUMPRODUCT((DA3:DA105=V91)*(DD3:DD105=V90)*(DE3:DE105="D"))+SUMPRODUCT((DA3:DA105=V92)*(DD3:DD105=V90)*(DE3:DE105="D"))+SUMPRODUCT((DA3:DA105=V93)*(DD3:DD105=V90)*(DE3:DE105="D"))+SUMPRODUCT((DA3:DA105=V94)*(DD3:DD105=V90)*(DE3:DE105="D"))</f>
        <v>0</v>
      </c>
      <c r="Y90" s="297">
        <f>SUMPRODUCT((DA3:DA105=V90)*(DD3:DD105=V91)*(DE3:DE105="L"))+SUMPRODUCT((DA3:DA105=V90)*(DD3:DD105=V92)*(DE3:DE105="L"))+SUMPRODUCT((DA3:DA105=V90)*(DD3:DD105=V93)*(DE3:DE105="L"))+SUMPRODUCT((DA3:DA105=V90)*(DD3:DD105=V94)*(DE3:DE105="L"))+SUMPRODUCT((DA3:DA105=V91)*(DD3:DD105=V90)*(DF3:DF105="L"))+SUMPRODUCT((DA3:DA105=V92)*(DD3:DD105=V90)*(DF3:DF105="L"))+SUMPRODUCT((DA3:DA105=V93)*(DD3:DD105=V90)*(DF3:DF105="L"))+SUMPRODUCT((DA3:DA105=V94)*(DD3:DD105=V90)*(DF3:DF105="L"))</f>
        <v>0</v>
      </c>
      <c r="Z90" s="297">
        <f>SUMPRODUCT((DA3:DA105=V90)*(DD3:DD105=V91)*DB3:DB105)+SUMPRODUCT((DA3:DA105=V90)*(DD3:DD105=V92)*DB3:DB105)+SUMPRODUCT((DA3:DA105=V90)*(DD3:DD105=V93)*DB3:DB105)+SUMPRODUCT((DA3:DA105=V90)*(DD3:DD105=V94)*DB3:DB105)+SUMPRODUCT((DA3:DA105=V91)*(DD3:DD105=V90)*DC3:DC105)+SUMPRODUCT((DA3:DA105=V92)*(DD3:DD105=V90)*DC3:DC105)+SUMPRODUCT((DA3:DA105=V93)*(DD3:DD105=V90)*DC3:DC105)+SUMPRODUCT((DA3:DA105=V94)*(DD3:DD105=V90)*DC3:DC105)</f>
        <v>0</v>
      </c>
      <c r="AA90" s="297">
        <f>SUMPRODUCT((DA3:DA105=V90)*(DD3:DD105=V91)*DC3:DC105)+SUMPRODUCT((DA3:DA105=V90)*(DD3:DD105=V92)*DC3:DC105)+SUMPRODUCT((DA3:DA105=V90)*(DD3:DD105=V93)*DC3:DC105)+SUMPRODUCT((DA3:DA105=V90)*(DD3:DD105=V94)*DC3:DC105)+SUMPRODUCT((DA3:DA105=V91)*(DD3:DD105=V90)*DB3:DB105)+SUMPRODUCT((DA3:DA105=V92)*(DD3:DD105=V90)*DB3:DB105)+SUMPRODUCT((DA3:DA105=V93)*(DD3:DD105=V90)*DB3:DB105)+SUMPRODUCT((DA3:DA105=V94)*(DD3:DD105=V90)*DB3:DB105)</f>
        <v>0</v>
      </c>
      <c r="AB90" s="297">
        <f>Z90-AA90+1000</f>
        <v>1000</v>
      </c>
      <c r="AC90" s="297">
        <f t="shared" ref="AC90:AC93" si="139">IF(V90&lt;&gt;"",W90*3+X90*1,"")</f>
        <v>0</v>
      </c>
      <c r="AD90" s="297">
        <f>IF(V90&lt;&gt;"",VLOOKUP(V90,C4:I52,7,FALSE),"")</f>
        <v>1000</v>
      </c>
      <c r="AE90" s="297">
        <f>IF(V90&lt;&gt;"",VLOOKUP(V90,C4:I52,5,FALSE),"")</f>
        <v>0</v>
      </c>
      <c r="AF90" s="297">
        <f>IF(V90&lt;&gt;"",VLOOKUP(V90,C4:K52,9,FALSE),"")</f>
        <v>-171</v>
      </c>
      <c r="AG90" s="297">
        <f>AC90</f>
        <v>0</v>
      </c>
      <c r="AH90" s="297">
        <f>IF(V90&lt;&gt;"",RANK(AG90,AG90:AG93),"")</f>
        <v>1</v>
      </c>
      <c r="AI90" s="297">
        <f>IF(V90&lt;&gt;"",SUMPRODUCT((AG90:AG93=AG90)*(AB90:AB93&gt;AB90)),"")</f>
        <v>0</v>
      </c>
      <c r="AJ90" s="297">
        <f>IF(V90&lt;&gt;"",SUMPRODUCT((AG90:AG93=AG90)*(AB90:AB93=AB90)*(Z90:Z93&gt;Z90)),"")</f>
        <v>0</v>
      </c>
      <c r="AK90" s="297">
        <f>IF(V90&lt;&gt;"",SUMPRODUCT((AG90:AG93=AG90)*(AB90:AB93=AB90)*(Z90:Z93=Z90)*(AD90:AD93&gt;AD90)),"")</f>
        <v>0</v>
      </c>
      <c r="AL90" s="297">
        <f>IF(V90&lt;&gt;"",SUMPRODUCT((AG90:AG93=AG90)*(AB90:AB93=AB90)*(Z90:Z93=Z90)*(AD90:AD93=AD90)*(AE90:AE93&gt;AE90)),"")</f>
        <v>0</v>
      </c>
      <c r="AM90" s="297">
        <f>IF(V90&lt;&gt;"",SUMPRODUCT((AG90:AG93=AG90)*(AB90:AB93=AB90)*(Z90:Z93=Z90)*(AD90:AD93=AD90)*(AE90:AE93=AE90)*(AF90:AF93&gt;AF90)),"")</f>
        <v>3</v>
      </c>
      <c r="AN90" s="297">
        <f>IF(V90&lt;&gt;"",SUM(AH90:AM90),"")</f>
        <v>4</v>
      </c>
    </row>
    <row r="91" spans="9:82" x14ac:dyDescent="0.25">
      <c r="J91" s="297">
        <f>IF(COUNTIF(J11:J14,4)=4,1,SUMPRODUCT((J11:J14=J12)*(I11:I14=I12)*(G11:G14&gt;G12))+1)</f>
        <v>1</v>
      </c>
      <c r="U91" s="297">
        <f>IF(V12&lt;&gt;"",SUMPRODUCT((AC11:AC14=AC12)*(AB11:AB14=AB12)*(Z11:Z14=Z12)*(AA11:AA14=AA12)),"")</f>
        <v>4</v>
      </c>
      <c r="V91" s="297" t="str">
        <f>IF(AND(U91&lt;&gt;"",U91&gt;1),V12,"")</f>
        <v>Qatar</v>
      </c>
      <c r="W91" s="297">
        <f>SUMPRODUCT((DA3:DA105=V91)*(DD3:DD105=V92)*(DE3:DE105="W"))+SUMPRODUCT((DA3:DA105=V91)*(DD3:DD105=V93)*(DE3:DE105="W"))+SUMPRODUCT((DA3:DA105=V91)*(DD3:DD105=V94)*(DE3:DE105="W"))+SUMPRODUCT((DA3:DA105=V91)*(DD3:DD105=V90)*(DE3:DE105="W"))+SUMPRODUCT((DA3:DA105=V92)*(DD3:DD105=V91)*(DF3:DF105="W"))+SUMPRODUCT((DA3:DA105=V93)*(DD3:DD105=V91)*(DF3:DF105="W"))+SUMPRODUCT((DA3:DA105=V94)*(DD3:DD105=V91)*(DF3:DF105="W"))+SUMPRODUCT((DA3:DA105=V90)*(DD3:DD105=V91)*(DF3:DF105="W"))</f>
        <v>0</v>
      </c>
      <c r="X91" s="297">
        <f>SUMPRODUCT((DA3:DA105=V91)*(DD3:DD105=V92)*(DE3:DE105="D"))+SUMPRODUCT((DA3:DA105=V91)*(DD3:DD105=V93)*(DE3:DE105="D"))+SUMPRODUCT((DA3:DA105=V91)*(DD3:DD105=V94)*(DE3:DE105="D"))+SUMPRODUCT((DA3:DA105=V91)*(DD3:DD105=V90)*(DE3:DE105="D"))+SUMPRODUCT((DA3:DA105=V92)*(DD3:DD105=V91)*(DE3:DE105="D"))+SUMPRODUCT((DA3:DA105=V93)*(DD3:DD105=V91)*(DE3:DE105="D"))+SUMPRODUCT((DA3:DA105=V94)*(DD3:DD105=V91)*(DE3:DE105="D"))+SUMPRODUCT((DA3:DA105=V90)*(DD3:DD105=V91)*(DE3:DE105="D"))</f>
        <v>0</v>
      </c>
      <c r="Y91" s="297">
        <f>SUMPRODUCT((DA3:DA105=V91)*(DD3:DD105=V92)*(DE3:DE105="L"))+SUMPRODUCT((DA3:DA105=V91)*(DD3:DD105=V93)*(DE3:DE105="L"))+SUMPRODUCT((DA3:DA105=V91)*(DD3:DD105=V94)*(DE3:DE105="L"))+SUMPRODUCT((DA3:DA105=V91)*(DD3:DD105=V90)*(DE3:DE105="L"))+SUMPRODUCT((DA3:DA105=V92)*(DD3:DD105=V91)*(DF3:DF105="L"))+SUMPRODUCT((DA3:DA105=V93)*(DD3:DD105=V91)*(DF3:DF105="L"))+SUMPRODUCT((DA3:DA105=V94)*(DD3:DD105=V91)*(DF3:DF105="L"))+SUMPRODUCT((DA3:DA105=V90)*(DD3:DD105=V91)*(DF3:DF105="L"))</f>
        <v>0</v>
      </c>
      <c r="Z91" s="297">
        <f>SUMPRODUCT((DA3:DA105=V91)*(DD3:DD105=V92)*DB3:DB105)+SUMPRODUCT((DA3:DA105=V91)*(DD3:DD105=V93)*DB3:DB105)+SUMPRODUCT((DA3:DA105=V91)*(DD3:DD105=V94)*DB3:DB105)+SUMPRODUCT((DA3:DA105=V91)*(DD3:DD105=V90)*DB3:DB105)+SUMPRODUCT((DA3:DA105=V92)*(DD3:DD105=V91)*DC3:DC105)+SUMPRODUCT((DA3:DA105=V93)*(DD3:DD105=V91)*DC3:DC105)+SUMPRODUCT((DA3:DA105=V94)*(DD3:DD105=V91)*DC3:DC105)+SUMPRODUCT((DA3:DA105=V90)*(DD3:DD105=V91)*DC3:DC105)</f>
        <v>0</v>
      </c>
      <c r="AA91" s="297">
        <f>SUMPRODUCT((DA3:DA105=V91)*(DD3:DD105=V92)*DC3:DC105)+SUMPRODUCT((DA3:DA105=V91)*(DD3:DD105=V93)*DC3:DC105)+SUMPRODUCT((DA3:DA105=V91)*(DD3:DD105=V94)*DC3:DC105)+SUMPRODUCT((DA3:DA105=V91)*(DD3:DD105=V90)*DC3:DC105)+SUMPRODUCT((DA3:DA105=V92)*(DD3:DD105=V91)*DB3:DB105)+SUMPRODUCT((DA3:DA105=V93)*(DD3:DD105=V91)*DB3:DB105)+SUMPRODUCT((DA3:DA105=V94)*(DD3:DD105=V91)*DB3:DB105)+SUMPRODUCT((DA3:DA105=V90)*(DD3:DD105=V91)*DB3:DB105)</f>
        <v>0</v>
      </c>
      <c r="AB91" s="297">
        <f>Z91-AA91+1000</f>
        <v>1000</v>
      </c>
      <c r="AC91" s="297">
        <f t="shared" si="139"/>
        <v>0</v>
      </c>
      <c r="AD91" s="297">
        <f>IF(V91&lt;&gt;"",VLOOKUP(V91,C4:I52,7,FALSE),"")</f>
        <v>1000</v>
      </c>
      <c r="AE91" s="297">
        <f>IF(V91&lt;&gt;"",VLOOKUP(V91,C4:I52,5,FALSE),"")</f>
        <v>0</v>
      </c>
      <c r="AF91" s="297">
        <f>IF(V91&lt;&gt;"",VLOOKUP(V91,C4:K52,9,FALSE),"")</f>
        <v>-156</v>
      </c>
      <c r="AG91" s="297">
        <f t="shared" ref="AG91:AG93" si="140">AC91</f>
        <v>0</v>
      </c>
      <c r="AH91" s="297">
        <f>IF(V91&lt;&gt;"",RANK(AG91,AG90:AG93),"")</f>
        <v>1</v>
      </c>
      <c r="AI91" s="297">
        <f>IF(V91&lt;&gt;"",SUMPRODUCT((AG90:AG93=AG91)*(AB90:AB93&gt;AB91)),"")</f>
        <v>0</v>
      </c>
      <c r="AJ91" s="297">
        <f>IF(V91&lt;&gt;"",SUMPRODUCT((AG90:AG93=AG91)*(AB90:AB93=AB91)*(Z90:Z93&gt;Z91)),"")</f>
        <v>0</v>
      </c>
      <c r="AK91" s="297">
        <f>IF(V91&lt;&gt;"",SUMPRODUCT((AG90:AG93=AG91)*(AB90:AB93=AB91)*(Z90:Z93=Z91)*(AD90:AD93&gt;AD91)),"")</f>
        <v>0</v>
      </c>
      <c r="AL91" s="297">
        <f>IF(V91&lt;&gt;"",SUMPRODUCT((AG90:AG93=AG91)*(AB90:AB93=AB91)*(Z90:Z93=Z91)*(AD90:AD93=AD91)*(AE90:AE93&gt;AE91)),"")</f>
        <v>0</v>
      </c>
      <c r="AM91" s="297">
        <f>IF(V91&lt;&gt;"",SUMPRODUCT((AG90:AG93=AG91)*(AB90:AB93=AB91)*(Z90:Z93=Z91)*(AD90:AD93=AD91)*(AE90:AE93=AE91)*(AF90:AF93&gt;AF91)),"")</f>
        <v>2</v>
      </c>
      <c r="AN91" s="297">
        <f t="shared" ref="AN91:AN93" si="141">IF(V91&lt;&gt;"",SUM(AH91:AM91),"")</f>
        <v>3</v>
      </c>
      <c r="AO91" s="297" t="str">
        <f>IF(AP12&lt;&gt;"",SUMPRODUCT((AW11:AW14=AW12)*(AV11:AV14=AV12)*(AT11:AT14=AT12)*(AU11:AU14=AU12)),"")</f>
        <v/>
      </c>
      <c r="AP91" s="297" t="str">
        <f>IF(AND(AO91&lt;&gt;"",AO91&gt;1),AP12,"")</f>
        <v/>
      </c>
      <c r="AQ91" s="297">
        <f>SUMPRODUCT((DA3:DA105=AP91)*(DD3:DD105=AP92)*(DE3:DE105="W"))+SUMPRODUCT((DA3:DA105=AP91)*(DD3:DD105=AP93)*(DE3:DE105="W"))+SUMPRODUCT((DA3:DA105=AP91)*(DD3:DD105=AP94)*(DE3:DE105="W"))+SUMPRODUCT((DA3:DA105=AP92)*(DD3:DD105=AP91)*(DF3:DF105="W"))+SUMPRODUCT((DA3:DA105=AP93)*(DD3:DD105=AP91)*(DF3:DF105="W"))+SUMPRODUCT((DA3:DA105=AP94)*(DD3:DD105=AP91)*(DF3:DF105="W"))</f>
        <v>0</v>
      </c>
      <c r="AR91" s="297">
        <f>SUMPRODUCT((DA3:DA105=AP91)*(DD3:DD105=AP92)*(DE3:DE105="D"))+SUMPRODUCT((DA3:DA105=AP91)*(DD3:DD105=AP93)*(DE3:DE105="D"))+SUMPRODUCT((DA3:DA105=AP91)*(DD3:DD105=AP94)*(DE3:DE105="D"))+SUMPRODUCT((DA3:DA105=AP92)*(DD3:DD105=AP91)*(DE3:DE105="D"))+SUMPRODUCT((DA3:DA105=AP93)*(DD3:DD105=AP91)*(DE3:DE105="D"))+SUMPRODUCT((DA3:DA105=AP94)*(DD3:DD105=AP91)*(DE3:DE105="D"))</f>
        <v>0</v>
      </c>
      <c r="AS91" s="297">
        <f>SUMPRODUCT((DA3:DA105=AP91)*(DD3:DD105=AP92)*(DE3:DE105="L"))+SUMPRODUCT((DA3:DA105=AP91)*(DD3:DD105=AP93)*(DE3:DE105="L"))+SUMPRODUCT((DA3:DA105=AP91)*(DD3:DD105=AP94)*(DE3:DE105="L"))+SUMPRODUCT((DA3:DA105=AP92)*(DD3:DD105=AP91)*(DF3:DF105="L"))+SUMPRODUCT((DA3:DA105=AP93)*(DD3:DD105=AP91)*(DF3:DF105="L"))+SUMPRODUCT((DA3:DA105=AP94)*(DD3:DD105=AP91)*(DF3:DF105="L"))</f>
        <v>0</v>
      </c>
      <c r="AT91" s="297">
        <f>SUMPRODUCT((DA3:DA105=AP91)*(DD3:DD105=AP92)*DB3:DB105)+SUMPRODUCT((DA3:DA105=AP91)*(DD3:DD105=AP93)*DB3:DB105)+SUMPRODUCT((DA3:DA105=AP91)*(DD3:DD105=AP94)*DB3:DB105)+SUMPRODUCT((DA3:DA105=AP91)*(DD3:DD105=AP90)*DB3:DB105)+SUMPRODUCT((DA3:DA105=AP92)*(DD3:DD105=AP91)*DC3:DC105)+SUMPRODUCT((DA3:DA105=AP93)*(DD3:DD105=AP91)*DC3:DC105)+SUMPRODUCT((DA3:DA105=AP94)*(DD3:DD105=AP91)*DC3:DC105)+SUMPRODUCT((DA3:DA105=AP90)*(DD3:DD105=AP91)*DC3:DC105)</f>
        <v>0</v>
      </c>
      <c r="AU91" s="297">
        <f>SUMPRODUCT((DA3:DA105=AP91)*(DD3:DD105=AP92)*DC3:DC105)+SUMPRODUCT((DA3:DA105=AP91)*(DD3:DD105=AP93)*DC3:DC105)+SUMPRODUCT((DA3:DA105=AP91)*(DD3:DD105=AP94)*DC3:DC105)+SUMPRODUCT((DA3:DA105=AP91)*(DD3:DD105=AP90)*DC3:DC105)+SUMPRODUCT((DA3:DA105=AP92)*(DD3:DD105=AP91)*DB3:DB105)+SUMPRODUCT((DA3:DA105=AP93)*(DD3:DD105=AP91)*DB3:DB105)+SUMPRODUCT((DA3:DA105=AP94)*(DD3:DD105=AP91)*DB3:DB105)+SUMPRODUCT((DA3:DA105=AP90)*(DD3:DD105=AP91)*DB3:DB105)</f>
        <v>0</v>
      </c>
      <c r="AV91" s="297">
        <f>AT91-AU91+1000</f>
        <v>1000</v>
      </c>
      <c r="AW91" s="297" t="str">
        <f t="shared" ref="AW91:AW93" si="142">IF(AP91&lt;&gt;"",AQ91*3+AR91*1,"")</f>
        <v/>
      </c>
      <c r="AX91" s="297" t="str">
        <f>IF(AP91&lt;&gt;"",VLOOKUP(AP91,C4:I52,7,FALSE),"")</f>
        <v/>
      </c>
      <c r="AY91" s="297" t="str">
        <f>IF(AP91&lt;&gt;"",VLOOKUP(AP91,C4:I52,5,FALSE),"")</f>
        <v/>
      </c>
      <c r="AZ91" s="297" t="str">
        <f>IF(AP91&lt;&gt;"",VLOOKUP(AP91,C4:K52,9,FALSE),"")</f>
        <v/>
      </c>
      <c r="BA91" s="297" t="str">
        <f t="shared" ref="BA91:BA93" si="143">AW91</f>
        <v/>
      </c>
      <c r="BB91" s="297" t="str">
        <f>IF(AP91&lt;&gt;"",RANK(BA91,BA90:BA93),"")</f>
        <v/>
      </c>
      <c r="BC91" s="297" t="str">
        <f>IF(AP91&lt;&gt;"",SUMPRODUCT((BA90:BA93=BA91)*(AV90:AV93&gt;AV91)),"")</f>
        <v/>
      </c>
      <c r="BD91" s="297" t="str">
        <f>IF(AP91&lt;&gt;"",SUMPRODUCT((BA90:BA93=BA91)*(AV90:AV93=AV91)*(AT90:AT93&gt;AT91)),"")</f>
        <v/>
      </c>
      <c r="BE91" s="297" t="str">
        <f>IF(AP91&lt;&gt;"",SUMPRODUCT((BA90:BA93=BA91)*(AV90:AV93=AV91)*(AT90:AT93=AT91)*(AX90:AX93&gt;AX91)),"")</f>
        <v/>
      </c>
      <c r="BF91" s="297" t="str">
        <f>IF(AP91&lt;&gt;"",SUMPRODUCT((BA90:BA93=BA91)*(AV90:AV93=AV91)*(AT90:AT93=AT91)*(AX90:AX93=AX91)*(AY90:AY93&gt;AY91)),"")</f>
        <v/>
      </c>
      <c r="BG91" s="297" t="str">
        <f>IF(AP91&lt;&gt;"",SUMPRODUCT((BA90:BA93=BA91)*(AV90:AV93=AV91)*(AT90:AT93=AT91)*(AX90:AX93=AX91)*(AY90:AY93=AY91)*(AZ90:AZ93&gt;AZ91)),"")</f>
        <v/>
      </c>
      <c r="BH91" s="297" t="str">
        <f>IF(AP91&lt;&gt;"",SUM(BB91:BG91)+1,"")</f>
        <v/>
      </c>
    </row>
    <row r="92" spans="9:82" x14ac:dyDescent="0.25">
      <c r="J92" s="297">
        <f>IF(COUNTIF(J11:J14,4)=4,1,SUMPRODUCT((J11:J14=J13)*(I11:I14=I13)*(G11:G14&gt;G13))+1)</f>
        <v>1</v>
      </c>
      <c r="U92" s="297">
        <f>IF(V13&lt;&gt;"",SUMPRODUCT((AC11:AC14=AC13)*(AB11:AB14=AB13)*(Z11:Z14=Z13)*(AA11:AA14=AA13)),"")</f>
        <v>4</v>
      </c>
      <c r="V92" s="297" t="str">
        <f>IF(AND(U92&lt;&gt;"",U92&gt;1),V13,"")</f>
        <v>Canada</v>
      </c>
      <c r="W92" s="297">
        <f>SUMPRODUCT((DA3:DA105=V92)*(DD3:DD105=V93)*(DE3:DE105="W"))+SUMPRODUCT((DA3:DA105=V92)*(DD3:DD105=V94)*(DE3:DE105="W"))+SUMPRODUCT((DA3:DA105=V92)*(DD3:DD105=V90)*(DE3:DE105="W"))+SUMPRODUCT((DA3:DA105=V92)*(DD3:DD105=V91)*(DE3:DE105="W"))+SUMPRODUCT((DA3:DA105=V93)*(DD3:DD105=V92)*(DF3:DF105="W"))+SUMPRODUCT((DA3:DA105=V94)*(DD3:DD105=V92)*(DF3:DF105="W"))+SUMPRODUCT((DA3:DA105=V90)*(DD3:DD105=V92)*(DF3:DF105="W"))+SUMPRODUCT((DA3:DA105=V91)*(DD3:DD105=V92)*(DF3:DF105="W"))</f>
        <v>0</v>
      </c>
      <c r="X92" s="297">
        <f>SUMPRODUCT((DA3:DA105=V92)*(DD3:DD105=V93)*(DE3:DE105="D"))+SUMPRODUCT((DA3:DA105=V92)*(DD3:DD105=V94)*(DE3:DE105="D"))+SUMPRODUCT((DA3:DA105=V92)*(DD3:DD105=V90)*(DE3:DE105="D"))+SUMPRODUCT((DA3:DA105=V92)*(DD3:DD105=V91)*(DE3:DE105="D"))+SUMPRODUCT((DA3:DA105=V93)*(DD3:DD105=V92)*(DE3:DE105="D"))+SUMPRODUCT((DA3:DA105=V94)*(DD3:DD105=V92)*(DE3:DE105="D"))+SUMPRODUCT((DA3:DA105=V90)*(DD3:DD105=V92)*(DE3:DE105="D"))+SUMPRODUCT((DA3:DA105=V91)*(DD3:DD105=V92)*(DE3:DE105="D"))</f>
        <v>0</v>
      </c>
      <c r="Y92" s="297">
        <f>SUMPRODUCT((DA3:DA105=V92)*(DD3:DD105=V93)*(DE3:DE105="L"))+SUMPRODUCT((DA3:DA105=V92)*(DD3:DD105=V94)*(DE3:DE105="L"))+SUMPRODUCT((DA3:DA105=V92)*(DD3:DD105=V90)*(DE3:DE105="L"))+SUMPRODUCT((DA3:DA105=V92)*(DD3:DD105=V91)*(DE3:DE105="L"))+SUMPRODUCT((DA3:DA105=V93)*(DD3:DD105=V92)*(DF3:DF105="L"))+SUMPRODUCT((DA3:DA105=V94)*(DD3:DD105=V92)*(DF3:DF105="L"))+SUMPRODUCT((DA3:DA105=V90)*(DD3:DD105=V92)*(DF3:DF105="L"))+SUMPRODUCT((DA3:DA105=V91)*(DD3:DD105=V92)*(DF3:DF105="L"))</f>
        <v>0</v>
      </c>
      <c r="Z92" s="297">
        <f>SUMPRODUCT((DA3:DA105=V92)*(DD3:DD105=V93)*DB3:DB105)+SUMPRODUCT((DA3:DA105=V92)*(DD3:DD105=V94)*DB3:DB105)+SUMPRODUCT((DA3:DA105=V92)*(DD3:DD105=V90)*DB3:DB105)+SUMPRODUCT((DA3:DA105=V92)*(DD3:DD105=V91)*DB3:DB105)+SUMPRODUCT((DA3:DA105=V93)*(DD3:DD105=V92)*DC3:DC105)+SUMPRODUCT((DA3:DA105=V94)*(DD3:DD105=V92)*DC3:DC105)+SUMPRODUCT((DA3:DA105=V90)*(DD3:DD105=V92)*DC3:DC105)+SUMPRODUCT((DA3:DA105=V91)*(DD3:DD105=V92)*DC3:DC105)</f>
        <v>0</v>
      </c>
      <c r="AA92" s="297">
        <f>SUMPRODUCT((DA3:DA105=V92)*(DD3:DD105=V93)*DC3:DC105)+SUMPRODUCT((DA3:DA105=V92)*(DD3:DD105=V94)*DC3:DC105)+SUMPRODUCT((DA3:DA105=V92)*(DD3:DD105=V90)*DC3:DC105)+SUMPRODUCT((DA3:DA105=V92)*(DD3:DD105=V91)*DC3:DC105)+SUMPRODUCT((DA3:DA105=V93)*(DD3:DD105=V92)*DB3:DB105)+SUMPRODUCT((DA3:DA105=V94)*(DD3:DD105=V92)*DB3:DB105)+SUMPRODUCT((DA3:DA105=V90)*(DD3:DD105=V92)*DB3:DB105)+SUMPRODUCT((DA3:DA105=V91)*(DD3:DD105=V92)*DB3:DB105)</f>
        <v>0</v>
      </c>
      <c r="AB92" s="297">
        <f>Z92-AA92+1000</f>
        <v>1000</v>
      </c>
      <c r="AC92" s="297">
        <f t="shared" si="139"/>
        <v>0</v>
      </c>
      <c r="AD92" s="297">
        <f>IF(V92&lt;&gt;"",VLOOKUP(V92,C4:I52,7,FALSE),"")</f>
        <v>1000</v>
      </c>
      <c r="AE92" s="297">
        <f>IF(V92&lt;&gt;"",VLOOKUP(V92,C4:I52,5,FALSE),"")</f>
        <v>0</v>
      </c>
      <c r="AF92" s="297">
        <f>IF(V92&lt;&gt;"",VLOOKUP(V92,C4:K52,9,FALSE),"")</f>
        <v>-129</v>
      </c>
      <c r="AG92" s="297">
        <f t="shared" si="140"/>
        <v>0</v>
      </c>
      <c r="AH92" s="297">
        <f>IF(V92&lt;&gt;"",RANK(AG92,AG90:AG93),"")</f>
        <v>1</v>
      </c>
      <c r="AI92" s="297">
        <f>IF(V92&lt;&gt;"",SUMPRODUCT((AG90:AG93=AG92)*(AB90:AB93&gt;AB92)),"")</f>
        <v>0</v>
      </c>
      <c r="AJ92" s="297">
        <f>IF(V92&lt;&gt;"",SUMPRODUCT((AG90:AG93=AG92)*(AB90:AB93=AB92)*(Z90:Z93&gt;Z92)),"")</f>
        <v>0</v>
      </c>
      <c r="AK92" s="297">
        <f>IF(V92&lt;&gt;"",SUMPRODUCT((AG90:AG93=AG92)*(AB90:AB93=AB92)*(Z90:Z93=Z92)*(AD90:AD93&gt;AD92)),"")</f>
        <v>0</v>
      </c>
      <c r="AL92" s="297">
        <f>IF(V92&lt;&gt;"",SUMPRODUCT((AG90:AG93=AG92)*(AB90:AB93=AB92)*(Z90:Z93=Z92)*(AD90:AD93=AD92)*(AE90:AE93&gt;AE92)),"")</f>
        <v>0</v>
      </c>
      <c r="AM92" s="297">
        <f>IF(V92&lt;&gt;"",SUMPRODUCT((AG90:AG93=AG92)*(AB90:AB93=AB92)*(Z90:Z93=Z92)*(AD90:AD93=AD92)*(AE90:AE93=AE92)*(AF90:AF93&gt;AF92)),"")</f>
        <v>1</v>
      </c>
      <c r="AN92" s="297">
        <f t="shared" si="141"/>
        <v>2</v>
      </c>
      <c r="AO92" s="297" t="str">
        <f>IF(AP13&lt;&gt;"",SUMPRODUCT((AW11:AW14=AW13)*(AV11:AV14=AV13)*(AT11:AT14=AT13)*(AU11:AU14=AU13)),"")</f>
        <v/>
      </c>
      <c r="AP92" s="297" t="str">
        <f>IF(AND(AO92&lt;&gt;"",AO92&gt;1),AP13,"")</f>
        <v/>
      </c>
      <c r="AQ92" s="297">
        <f>SUMPRODUCT((DA3:DA105=AP92)*(DD3:DD105=AP93)*(DE3:DE105="W"))+SUMPRODUCT((DA3:DA105=AP92)*(DD3:DD105=AP94)*(DE3:DE105="W"))+SUMPRODUCT((DA3:DA105=AP92)*(DD3:DD105=AP91)*(DE3:DE105="W"))+SUMPRODUCT((DA3:DA105=AP93)*(DD3:DD105=AP92)*(DF3:DF105="W"))+SUMPRODUCT((DA3:DA105=AP94)*(DD3:DD105=AP92)*(DF3:DF105="W"))+SUMPRODUCT((DA3:DA105=AP91)*(DD3:DD105=AP92)*(DF3:DF105="W"))</f>
        <v>0</v>
      </c>
      <c r="AR92" s="297">
        <f>SUMPRODUCT((DA3:DA105=AP92)*(DD3:DD105=AP93)*(DE3:DE105="D"))+SUMPRODUCT((DA3:DA105=AP92)*(DD3:DD105=AP94)*(DE3:DE105="D"))+SUMPRODUCT((DA3:DA105=AP92)*(DD3:DD105=AP91)*(DE3:DE105="D"))+SUMPRODUCT((DA3:DA105=AP93)*(DD3:DD105=AP92)*(DE3:DE105="D"))+SUMPRODUCT((DA3:DA105=AP94)*(DD3:DD105=AP92)*(DE3:DE105="D"))+SUMPRODUCT((DA3:DA105=AP91)*(DD3:DD105=AP92)*(DE3:DE105="D"))</f>
        <v>0</v>
      </c>
      <c r="AS92" s="297">
        <f>SUMPRODUCT((DA3:DA105=AP92)*(DD3:DD105=AP93)*(DE3:DE105="L"))+SUMPRODUCT((DA3:DA105=AP92)*(DD3:DD105=AP94)*(DE3:DE105="L"))+SUMPRODUCT((DA3:DA105=AP92)*(DD3:DD105=AP91)*(DE3:DE105="L"))+SUMPRODUCT((DA3:DA105=AP93)*(DD3:DD105=AP92)*(DF3:DF105="L"))+SUMPRODUCT((DA3:DA105=AP94)*(DD3:DD105=AP92)*(DF3:DF105="L"))+SUMPRODUCT((DA3:DA105=AP91)*(DD3:DD105=AP92)*(DF3:DF105="L"))</f>
        <v>0</v>
      </c>
      <c r="AT92" s="297">
        <f>SUMPRODUCT((DA3:DA105=AP92)*(DD3:DD105=AP93)*DB3:DB105)+SUMPRODUCT((DA3:DA105=AP92)*(DD3:DD105=AP94)*DB3:DB105)+SUMPRODUCT((DA3:DA105=AP92)*(DD3:DD105=AP90)*DB3:DB105)+SUMPRODUCT((DA3:DA105=AP92)*(DD3:DD105=AP91)*DB3:DB105)+SUMPRODUCT((DA3:DA105=AP93)*(DD3:DD105=AP92)*DC3:DC105)+SUMPRODUCT((DA3:DA105=AP94)*(DD3:DD105=AP92)*DC3:DC105)+SUMPRODUCT((DA3:DA105=AP90)*(DD3:DD105=AP92)*DC3:DC105)+SUMPRODUCT((DA3:DA105=AP91)*(DD3:DD105=AP92)*DC3:DC105)</f>
        <v>0</v>
      </c>
      <c r="AU92" s="297">
        <f>SUMPRODUCT((DA3:DA105=AP92)*(DD3:DD105=AP93)*DC3:DC105)+SUMPRODUCT((DA3:DA105=AP92)*(DD3:DD105=AP94)*DC3:DC105)+SUMPRODUCT((DA3:DA105=AP92)*(DD3:DD105=AP90)*DC3:DC105)+SUMPRODUCT((DA3:DA105=AP92)*(DD3:DD105=AP91)*DC3:DC105)+SUMPRODUCT((DA3:DA105=AP93)*(DD3:DD105=AP92)*DB3:DB105)+SUMPRODUCT((DA3:DA105=AP94)*(DD3:DD105=AP92)*DB3:DB105)+SUMPRODUCT((DA3:DA105=AP90)*(DD3:DD105=AP92)*DB3:DB105)+SUMPRODUCT((DA3:DA105=AP91)*(DD3:DD105=AP92)*DB3:DB105)</f>
        <v>0</v>
      </c>
      <c r="AV92" s="297">
        <f>AT92-AU92+1000</f>
        <v>1000</v>
      </c>
      <c r="AW92" s="297" t="str">
        <f t="shared" si="142"/>
        <v/>
      </c>
      <c r="AX92" s="297" t="str">
        <f>IF(AP92&lt;&gt;"",VLOOKUP(AP92,C4:I52,7,FALSE),"")</f>
        <v/>
      </c>
      <c r="AY92" s="297" t="str">
        <f>IF(AP92&lt;&gt;"",VLOOKUP(AP92,C4:I52,5,FALSE),"")</f>
        <v/>
      </c>
      <c r="AZ92" s="297" t="str">
        <f>IF(AP92&lt;&gt;"",VLOOKUP(AP92,C4:K52,9,FALSE),"")</f>
        <v/>
      </c>
      <c r="BA92" s="297" t="str">
        <f t="shared" si="143"/>
        <v/>
      </c>
      <c r="BB92" s="297" t="str">
        <f>IF(AP92&lt;&gt;"",RANK(BA92,BA90:BA93),"")</f>
        <v/>
      </c>
      <c r="BC92" s="297" t="str">
        <f>IF(AP92&lt;&gt;"",SUMPRODUCT((BA90:BA93=BA92)*(AV90:AV93&gt;AV92)),"")</f>
        <v/>
      </c>
      <c r="BD92" s="297" t="str">
        <f>IF(AP92&lt;&gt;"",SUMPRODUCT((BA90:BA93=BA92)*(AV90:AV93=AV92)*(AT90:AT93&gt;AT92)),"")</f>
        <v/>
      </c>
      <c r="BE92" s="297" t="str">
        <f>IF(AP92&lt;&gt;"",SUMPRODUCT((BA90:BA93=BA92)*(AV90:AV93=AV92)*(AT90:AT93=AT92)*(AX90:AX93&gt;AX92)),"")</f>
        <v/>
      </c>
      <c r="BF92" s="297" t="str">
        <f>IF(AP92&lt;&gt;"",SUMPRODUCT((BA90:BA93=BA92)*(AV90:AV93=AV92)*(AT90:AT93=AT92)*(AX90:AX93=AX92)*(AY90:AY93&gt;AY92)),"")</f>
        <v/>
      </c>
      <c r="BG92" s="297" t="str">
        <f>IF(AP92&lt;&gt;"",SUMPRODUCT((BA90:BA93=BA92)*(AV90:AV93=AV92)*(AT90:AT93=AT92)*(AX90:AX93=AX92)*(AY90:AY93=AY92)*(AZ90:AZ93&gt;AZ92)),"")</f>
        <v/>
      </c>
      <c r="BH92" s="297" t="str">
        <f t="shared" ref="BH92:BH93" si="144">IF(AP92&lt;&gt;"",SUM(BB92:BG92)+1,"")</f>
        <v/>
      </c>
    </row>
    <row r="93" spans="9:82" x14ac:dyDescent="0.25">
      <c r="J93" s="297">
        <f>IF(COUNTIF(J11:J14,4)=4,1,SUMPRODUCT((J11:J14=J14)*(I11:I14=I14)*(G11:G14&gt;G14))+1)</f>
        <v>1</v>
      </c>
      <c r="U93" s="297">
        <f>IF(V14&lt;&gt;"",SUMPRODUCT((AC11:AC14=AC14)*(AB11:AB14=AB14)*(Z11:Z14=Z14)*(AA11:AA14=AA14)),"")</f>
        <v>4</v>
      </c>
      <c r="V93" s="297" t="str">
        <f>IF(AND(U93&lt;&gt;"",U93&gt;1),V14,"")</f>
        <v>Switzerland</v>
      </c>
      <c r="W93" s="297">
        <f>SUMPRODUCT((DA3:DA105=V93)*(DD3:DD105=V94)*(DE3:DE105="W"))+SUMPRODUCT((DA3:DA105=V93)*(DD3:DD105=V90)*(DE3:DE105="W"))+SUMPRODUCT((DA3:DA105=V93)*(DD3:DD105=V91)*(DE3:DE105="W"))+SUMPRODUCT((DA3:DA105=V93)*(DD3:DD105=V92)*(DE3:DE105="W"))+SUMPRODUCT((DA3:DA105=V94)*(DD3:DD105=V93)*(DF3:DF105="W"))+SUMPRODUCT((DA3:DA105=V90)*(DD3:DD105=V93)*(DF3:DF105="W"))+SUMPRODUCT((DA3:DA105=V91)*(DD3:DD105=V93)*(DF3:DF105="W"))+SUMPRODUCT((DA3:DA105=V92)*(DD3:DD105=V93)*(DF3:DF105="W"))</f>
        <v>0</v>
      </c>
      <c r="X93" s="297">
        <f>SUMPRODUCT((DA3:DA105=V93)*(DD3:DD105=V94)*(DE3:DE105="D"))+SUMPRODUCT((DA3:DA105=V93)*(DD3:DD105=V90)*(DE3:DE105="D"))+SUMPRODUCT((DA3:DA105=V93)*(DD3:DD105=V91)*(DE3:DE105="D"))+SUMPRODUCT((DA3:DA105=V93)*(DD3:DD105=V92)*(DE3:DE105="D"))+SUMPRODUCT((DA3:DA105=V94)*(DD3:DD105=V93)*(DE3:DE105="D"))+SUMPRODUCT((DA3:DA105=V90)*(DD3:DD105=V93)*(DE3:DE105="D"))+SUMPRODUCT((DA3:DA105=V91)*(DD3:DD105=V93)*(DE3:DE105="D"))+SUMPRODUCT((DA3:DA105=V92)*(DD3:DD105=V93)*(DE3:DE105="D"))</f>
        <v>0</v>
      </c>
      <c r="Y93" s="297">
        <f>SUMPRODUCT((DA3:DA105=V93)*(DD3:DD105=V94)*(DE3:DE105="L"))+SUMPRODUCT((DA3:DA105=V93)*(DD3:DD105=V90)*(DE3:DE105="L"))+SUMPRODUCT((DA3:DA105=V93)*(DD3:DD105=V91)*(DE3:DE105="L"))+SUMPRODUCT((DA3:DA105=V93)*(DD3:DD105=V92)*(DE3:DE105="L"))+SUMPRODUCT((DA3:DA105=V94)*(DD3:DD105=V93)*(DF3:DF105="L"))+SUMPRODUCT((DA3:DA105=V90)*(DD3:DD105=V93)*(DF3:DF105="L"))+SUMPRODUCT((DA3:DA105=V91)*(DD3:DD105=V93)*(DF3:DF105="L"))+SUMPRODUCT((DA3:DA105=V92)*(DD3:DD105=V93)*(DF3:DF105="L"))</f>
        <v>0</v>
      </c>
      <c r="Z93" s="297">
        <f>SUMPRODUCT((DA3:DA105=V93)*(DD3:DD105=V94)*DB3:DB105)+SUMPRODUCT((DA3:DA105=V93)*(DD3:DD105=V90)*DB3:DB105)+SUMPRODUCT((DA3:DA105=V93)*(DD3:DD105=V91)*DB3:DB105)+SUMPRODUCT((DA3:DA105=V93)*(DD3:DD105=V92)*DB3:DB105)+SUMPRODUCT((DA3:DA105=V94)*(DD3:DD105=V93)*DC3:DC105)+SUMPRODUCT((DA3:DA105=V90)*(DD3:DD105=V93)*DC3:DC105)+SUMPRODUCT((DA3:DA105=V91)*(DD3:DD105=V93)*DC3:DC105)+SUMPRODUCT((DA3:DA105=V92)*(DD3:DD105=V93)*DC3:DC105)</f>
        <v>0</v>
      </c>
      <c r="AA93" s="297">
        <f>SUMPRODUCT((DA3:DA105=V93)*(DD3:DD105=V94)*DC3:DC105)+SUMPRODUCT((DA3:DA105=V93)*(DD3:DD105=V90)*DC3:DC105)+SUMPRODUCT((DA3:DA105=V93)*(DD3:DD105=V91)*DC3:DC105)+SUMPRODUCT((DA3:DA105=V93)*(DD3:DD105=V92)*DC3:DC105)+SUMPRODUCT((DA3:DA105=V94)*(DD3:DD105=V93)*DB3:DB105)+SUMPRODUCT((DA3:DA105=V90)*(DD3:DD105=V93)*DB3:DB105)+SUMPRODUCT((DA3:DA105=V91)*(DD3:DD105=V93)*DB3:DB105)+SUMPRODUCT((DA3:DA105=V92)*(DD3:DD105=V93)*DB3:DB105)</f>
        <v>0</v>
      </c>
      <c r="AB93" s="297">
        <f>Z93-AA93+1000</f>
        <v>1000</v>
      </c>
      <c r="AC93" s="297">
        <f t="shared" si="139"/>
        <v>0</v>
      </c>
      <c r="AD93" s="297">
        <f>IF(V93&lt;&gt;"",VLOOKUP(V93,C4:I52,7,FALSE),"")</f>
        <v>1000</v>
      </c>
      <c r="AE93" s="297">
        <f>IF(V93&lt;&gt;"",VLOOKUP(V93,C4:I52,5,FALSE),"")</f>
        <v>0</v>
      </c>
      <c r="AF93" s="297">
        <f>IF(V93&lt;&gt;"",VLOOKUP(V93,C4:K52,9,FALSE),"")</f>
        <v>-118</v>
      </c>
      <c r="AG93" s="297">
        <f t="shared" si="140"/>
        <v>0</v>
      </c>
      <c r="AH93" s="297">
        <f>IF(V93&lt;&gt;"",RANK(AG93,AG90:AG93),"")</f>
        <v>1</v>
      </c>
      <c r="AI93" s="297">
        <f>IF(V93&lt;&gt;"",SUMPRODUCT((AG90:AG93=AG93)*(AB90:AB93&gt;AB93)),"")</f>
        <v>0</v>
      </c>
      <c r="AJ93" s="297">
        <f>IF(V93&lt;&gt;"",SUMPRODUCT((AG90:AG93=AG93)*(AB90:AB93=AB93)*(Z90:Z93&gt;Z93)),"")</f>
        <v>0</v>
      </c>
      <c r="AK93" s="297">
        <f>IF(V93&lt;&gt;"",SUMPRODUCT((AG90:AG93=AG93)*(AB90:AB93=AB93)*(Z90:Z93=Z93)*(AD90:AD93&gt;AD93)),"")</f>
        <v>0</v>
      </c>
      <c r="AL93" s="297">
        <f>IF(V93&lt;&gt;"",SUMPRODUCT((AG90:AG93=AG93)*(AB90:AB93=AB93)*(Z90:Z93=Z93)*(AD90:AD93=AD93)*(AE90:AE93&gt;AE93)),"")</f>
        <v>0</v>
      </c>
      <c r="AM93" s="297">
        <f>IF(V93&lt;&gt;"",SUMPRODUCT((AG90:AG93=AG93)*(AB90:AB93=AB93)*(Z90:Z93=Z93)*(AD90:AD93=AD93)*(AE90:AE93=AE93)*(AF90:AF93&gt;AF93)),"")</f>
        <v>0</v>
      </c>
      <c r="AN93" s="297">
        <f t="shared" si="141"/>
        <v>1</v>
      </c>
      <c r="AO93" s="297" t="str">
        <f>IF(AP14&lt;&gt;"",SUMPRODUCT((AW11:AW14=AW14)*(AV11:AV14=AV14)*(AT11:AT14=AT14)*(AU11:AU14=AU14)),"")</f>
        <v/>
      </c>
      <c r="AP93" s="297" t="str">
        <f>IF(AND(AO93&lt;&gt;"",AO93&gt;1),AP14,"")</f>
        <v/>
      </c>
      <c r="AQ93" s="297" t="str">
        <f>IF(AP93&lt;&gt;"",SUMPRODUCT((DA3:DA105=AP93)*(DD3:DD105=AP94)*(DE3:DE105="W"))+SUMPRODUCT((DA3:DA105=AP93)*(DD3:DD105=AP91)*(DE3:DE105="W"))+SUMPRODUCT((DA3:DA105=AP93)*(DD3:DD105=AP92)*(DE3:DE105="W"))+SUMPRODUCT((DA3:DA105=AP94)*(DD3:DD105=AP93)*(DF3:DF105="W"))+SUMPRODUCT((DA3:DA105=AP91)*(DD3:DD105=AP93)*(DF3:DF105="W"))+SUMPRODUCT((DA3:DA105=AP92)*(DD3:DD105=AP93)*(DF3:DF105="W")),"")</f>
        <v/>
      </c>
      <c r="AR93" s="297" t="str">
        <f>IF(AP93&lt;&gt;"",SUMPRODUCT((DA3:DA105=AP93)*(DD3:DD105=AP94)*(DE3:DE105="D"))+SUMPRODUCT((DA3:DA105=AP93)*(DD3:DD105=AP91)*(DE3:DE105="D"))+SUMPRODUCT((DA3:DA105=AP93)*(DD3:DD105=AP92)*(DE3:DE105="D"))+SUMPRODUCT((DA3:DA105=AP94)*(DD3:DD105=AP93)*(DE3:DE105="D"))+SUMPRODUCT((DA3:DA105=AP91)*(DD3:DD105=AP93)*(DE3:DE105="D"))+SUMPRODUCT((DA3:DA105=AP92)*(DD3:DD105=AP93)*(DE3:DE105="D")),"")</f>
        <v/>
      </c>
      <c r="AS93" s="297" t="str">
        <f>IF(AP93&lt;&gt;"",SUMPRODUCT((DA3:DA105=AP93)*(DD3:DD105=AP94)*(DE3:DE105="L"))+SUMPRODUCT((DA3:DA105=AP93)*(DD3:DD105=AP91)*(DE3:DE105="L"))+SUMPRODUCT((DA3:DA105=AP93)*(DD3:DD105=AP92)*(DE3:DE105="L"))+SUMPRODUCT((DA3:DA105=AP94)*(DD3:DD105=AP93)*(DF3:DF105="L"))+SUMPRODUCT((DA3:DA105=AP91)*(DD3:DD105=AP93)*(DF3:DF105="L"))+SUMPRODUCT((DA3:DA105=AP92)*(DD3:DD105=AP93)*(DF3:DF105="L")),"")</f>
        <v/>
      </c>
      <c r="AT93" s="297">
        <f>SUMPRODUCT((DA3:DA105=AP93)*(DD3:DD105=AP94)*DB3:DB105)+SUMPRODUCT((DA3:DA105=AP93)*(DD3:DD105=AP90)*DB3:DB105)+SUMPRODUCT((DA3:DA105=AP93)*(DD3:DD105=AP91)*DB3:DB105)+SUMPRODUCT((DA3:DA105=AP93)*(DD3:DD105=AP92)*DB3:DB105)+SUMPRODUCT((DA3:DA105=AP94)*(DD3:DD105=AP93)*DC3:DC105)+SUMPRODUCT((DA3:DA105=AP90)*(DD3:DD105=AP93)*DC3:DC105)+SUMPRODUCT((DA3:DA105=AP91)*(DD3:DD105=AP93)*DC3:DC105)+SUMPRODUCT((DA3:DA105=AP92)*(DD3:DD105=AP93)*DC3:DC105)</f>
        <v>0</v>
      </c>
      <c r="AU93" s="297">
        <f>SUMPRODUCT((DA3:DA105=AP93)*(DD3:DD105=AP94)*DC3:DC105)+SUMPRODUCT((DA3:DA105=AP93)*(DD3:DD105=AP90)*DC3:DC105)+SUMPRODUCT((DA3:DA105=AP93)*(DD3:DD105=AP91)*DC3:DC105)+SUMPRODUCT((DA3:DA105=AP93)*(DD3:DD105=AP92)*DC3:DC105)+SUMPRODUCT((DA3:DA105=AP94)*(DD3:DD105=AP93)*DB3:DB105)+SUMPRODUCT((DA3:DA105=AP90)*(DD3:DD105=AP93)*DB3:DB105)+SUMPRODUCT((DA3:DA105=AP91)*(DD3:DD105=AP93)*DB3:DB105)+SUMPRODUCT((DA3:DA105=AP92)*(DD3:DD105=AP93)*DB3:DB105)</f>
        <v>0</v>
      </c>
      <c r="AV93" s="297">
        <f>AT93-AU93+1000</f>
        <v>1000</v>
      </c>
      <c r="AW93" s="297" t="str">
        <f t="shared" si="142"/>
        <v/>
      </c>
      <c r="AX93" s="297" t="str">
        <f>IF(AP93&lt;&gt;"",VLOOKUP(AP93,C4:I52,7,FALSE),"")</f>
        <v/>
      </c>
      <c r="AY93" s="297" t="str">
        <f>IF(AP93&lt;&gt;"",VLOOKUP(AP93,C4:I52,5,FALSE),"")</f>
        <v/>
      </c>
      <c r="AZ93" s="297" t="str">
        <f>IF(AP93&lt;&gt;"",VLOOKUP(AP93,C4:K52,9,FALSE),"")</f>
        <v/>
      </c>
      <c r="BA93" s="297" t="str">
        <f t="shared" si="143"/>
        <v/>
      </c>
      <c r="BB93" s="297" t="str">
        <f>IF(AP93&lt;&gt;"",RANK(BA93,BA90:BA93),"")</f>
        <v/>
      </c>
      <c r="BC93" s="297" t="str">
        <f>IF(AP93&lt;&gt;"",SUMPRODUCT((BA90:BA93=BA93)*(AV90:AV93&gt;AV93)),"")</f>
        <v/>
      </c>
      <c r="BD93" s="297" t="str">
        <f>IF(AP93&lt;&gt;"",SUMPRODUCT((BA90:BA93=BA93)*(AV90:AV93=AV93)*(AT90:AT93&gt;AT93)),"")</f>
        <v/>
      </c>
      <c r="BE93" s="297" t="str">
        <f>IF(AP93&lt;&gt;"",SUMPRODUCT((BA90:BA93=BA93)*(AV90:AV93=AV93)*(AT90:AT93=AT93)*(AX90:AX93&gt;AX93)),"")</f>
        <v/>
      </c>
      <c r="BF93" s="297" t="str">
        <f>IF(AP93&lt;&gt;"",SUMPRODUCT((BA90:BA93=BA93)*(AV90:AV93=AV93)*(AT90:AT93=AT93)*(AX90:AX93=AX93)*(AY90:AY93&gt;AY93)),"")</f>
        <v/>
      </c>
      <c r="BG93" s="297" t="str">
        <f>IF(AP93&lt;&gt;"",SUMPRODUCT((BA90:BA93=BA93)*(AV90:AV93=AV93)*(AT90:AT93=AT93)*(AX90:AX93=AX93)*(AY90:AY93=AY93)*(AZ90:AZ93&gt;AZ93)),"")</f>
        <v/>
      </c>
      <c r="BH93" s="297" t="str">
        <f t="shared" si="144"/>
        <v/>
      </c>
    </row>
    <row r="96" spans="9:82" x14ac:dyDescent="0.25">
      <c r="U96" s="297">
        <f>IF(V97="",SUM(AH18:AM18),IF(V98="",SUM(AH19:AM19),IF(V99="",SUM(AH20:AM20),IF(V100="",SUM(AH21:AM21),0))))</f>
        <v>0</v>
      </c>
      <c r="AO96" s="297">
        <f>IF(AP98="",SUM(BB19:BG19),IF(AP99="",SUM(BB20:BG20),IF(AP100="",SUM(BB21:BG21),0)))</f>
        <v>0</v>
      </c>
    </row>
    <row r="97" spans="10:60" x14ac:dyDescent="0.25">
      <c r="J97" s="297">
        <f>IF(COUNTIF(J18:J21,4)=4,1,SUMPRODUCT((J18:J21=J18)*(I18:I21=I18)*(G18:G21&gt;G18))+1)</f>
        <v>1</v>
      </c>
      <c r="U97" s="297">
        <f>IF(V18&lt;&gt;"",SUMPRODUCT((AC18:AC21=AC18)*(AB18:AB21=AB18)*(Z18:Z21=Z18)*(AA18:AA21=AA18)),"")</f>
        <v>4</v>
      </c>
      <c r="V97" s="297" t="str">
        <f>IF(AND(U97&lt;&gt;"",U97&gt;1),V18,"")</f>
        <v>Haiti</v>
      </c>
      <c r="W97" s="297">
        <f>SUMPRODUCT((DA3:DA105=V97)*(DD3:DD105=V98)*(DE3:DE105="W"))+SUMPRODUCT((DA3:DA105=V97)*(DD3:DD105=V99)*(DE3:DE105="W"))+SUMPRODUCT((DA3:DA105=V97)*(DD3:DD105=V100)*(DE3:DE105="W"))+SUMPRODUCT((DA3:DA105=V97)*(DD3:DD105=V101)*(DE3:DE105="W"))+SUMPRODUCT((DA3:DA105=V98)*(DD3:DD105=V97)*(DF3:DF105="W"))+SUMPRODUCT((DA3:DA105=V99)*(DD3:DD105=V97)*(DF3:DF105="W"))+SUMPRODUCT((DA3:DA105=V100)*(DD3:DD105=V97)*(DF3:DF105="W"))+SUMPRODUCT((DA3:DA105=V101)*(DD3:DD105=V97)*(DF3:DF105="W"))</f>
        <v>0</v>
      </c>
      <c r="X97" s="297">
        <f>SUMPRODUCT((DA3:DA105=V97)*(DD3:DD105=V98)*(DE3:DE105="D"))+SUMPRODUCT((DA3:DA105=V97)*(DD3:DD105=V99)*(DE3:DE105="D"))+SUMPRODUCT((DA3:DA105=V97)*(DD3:DD105=V100)*(DE3:DE105="D"))+SUMPRODUCT((DA3:DA105=V97)*(DD3:DD105=V101)*(DE3:DE105="D"))+SUMPRODUCT((DA3:DA105=V98)*(DD3:DD105=V97)*(DE3:DE105="D"))+SUMPRODUCT((DA3:DA105=V99)*(DD3:DD105=V97)*(DE3:DE105="D"))+SUMPRODUCT((DA3:DA105=V100)*(DD3:DD105=V97)*(DE3:DE105="D"))+SUMPRODUCT((DA3:DA105=V101)*(DD3:DD105=V97)*(DE3:DE105="D"))</f>
        <v>0</v>
      </c>
      <c r="Y97" s="297">
        <f>SUMPRODUCT((DA3:DA105=V97)*(DD3:DD105=V98)*(DE3:DE105="L"))+SUMPRODUCT((DA3:DA105=V97)*(DD3:DD105=V99)*(DE3:DE105="L"))+SUMPRODUCT((DA3:DA105=V97)*(DD3:DD105=V100)*(DE3:DE105="L"))+SUMPRODUCT((DA3:DA105=V97)*(DD3:DD105=V101)*(DE3:DE105="L"))+SUMPRODUCT((DA3:DA105=V98)*(DD3:DD105=V97)*(DF3:DF105="L"))+SUMPRODUCT((DA3:DA105=V99)*(DD3:DD105=V97)*(DF3:DF105="L"))+SUMPRODUCT((DA3:DA105=V100)*(DD3:DD105=V97)*(DF3:DF105="L"))+SUMPRODUCT((DA3:DA105=V101)*(DD3:DD105=V97)*(DF3:DF105="L"))</f>
        <v>0</v>
      </c>
      <c r="Z97" s="297">
        <f>SUMPRODUCT((DA3:DA105=V97)*(DD3:DD105=V98)*DB3:DB105)+SUMPRODUCT((DA3:DA105=V97)*(DD3:DD105=V99)*DB3:DB105)+SUMPRODUCT((DA3:DA105=V97)*(DD3:DD105=V100)*DB3:DB105)+SUMPRODUCT((DA3:DA105=V97)*(DD3:DD105=V101)*DB3:DB105)+SUMPRODUCT((DA3:DA105=V98)*(DD3:DD105=V97)*DC3:DC105)+SUMPRODUCT((DA3:DA105=V99)*(DD3:DD105=V97)*DC3:DC105)+SUMPRODUCT((DA3:DA105=V100)*(DD3:DD105=V97)*DC3:DC105)+SUMPRODUCT((DA3:DA105=V101)*(DD3:DD105=V97)*DC3:DC105)</f>
        <v>0</v>
      </c>
      <c r="AA97" s="297">
        <f>SUMPRODUCT((DA3:DA105=V97)*(DD3:DD105=V98)*DC3:DC105)+SUMPRODUCT((DA3:DA105=V97)*(DD3:DD105=V99)*DC3:DC105)+SUMPRODUCT((DA3:DA105=V97)*(DD3:DD105=V100)*DC3:DC105)+SUMPRODUCT((DA3:DA105=V97)*(DD3:DD105=V101)*DC3:DC105)+SUMPRODUCT((DA3:DA105=V98)*(DD3:DD105=V97)*DB3:DB105)+SUMPRODUCT((DA3:DA105=V99)*(DD3:DD105=V97)*DB3:DB105)+SUMPRODUCT((DA3:DA105=V100)*(DD3:DD105=V97)*DB3:DB105)+SUMPRODUCT((DA3:DA105=V101)*(DD3:DD105=V97)*DB3:DB105)</f>
        <v>0</v>
      </c>
      <c r="AB97" s="297">
        <f>Z97-AA97+1000</f>
        <v>1000</v>
      </c>
      <c r="AC97" s="297">
        <f>IF(V97&lt;&gt;"",W97*3+X97*1,"")</f>
        <v>0</v>
      </c>
      <c r="AD97" s="297">
        <f>IF(V97&lt;&gt;"",VLOOKUP(V97,C4:I52,7,FALSE),"")</f>
        <v>1000</v>
      </c>
      <c r="AE97" s="297">
        <f>IF(V97&lt;&gt;"",VLOOKUP(V97,C4:I52,5,FALSE),"")</f>
        <v>0</v>
      </c>
      <c r="AF97" s="297">
        <f>IF(V97&lt;&gt;"",VLOOKUP(V97,C4:K52,9,FALSE),"")</f>
        <v>-183</v>
      </c>
      <c r="AG97" s="297">
        <f>AC97</f>
        <v>0</v>
      </c>
      <c r="AH97" s="297">
        <f>IF(V97&lt;&gt;"",RANK(AG97,AG97:AG100),"")</f>
        <v>1</v>
      </c>
      <c r="AI97" s="297">
        <f>IF(V97&lt;&gt;"",SUMPRODUCT((AG97:AG100=AG97)*(AB97:AB100&gt;AB97)),"")</f>
        <v>0</v>
      </c>
      <c r="AJ97" s="297">
        <f>IF(V97&lt;&gt;"",SUMPRODUCT((AG97:AG100=AG97)*(AB97:AB100=AB97)*(Z97:Z100&gt;Z97)),"")</f>
        <v>0</v>
      </c>
      <c r="AK97" s="297">
        <f>IF(V97&lt;&gt;"",SUMPRODUCT((AG97:AG100=AG97)*(AB97:AB100=AB97)*(Z97:Z100=Z97)*(AD97:AD100&gt;AD97)),"")</f>
        <v>0</v>
      </c>
      <c r="AL97" s="297">
        <f>IF(V97&lt;&gt;"",SUMPRODUCT((AG97:AG100=AG97)*(AB97:AB100=AB97)*(Z97:Z100=Z97)*(AD97:AD100=AD97)*(AE97:AE100&gt;AE97)),"")</f>
        <v>0</v>
      </c>
      <c r="AM97" s="297">
        <f>IF(V97&lt;&gt;"",SUMPRODUCT((AG97:AG100=AG97)*(AB97:AB100=AB97)*(Z97:Z100=Z97)*(AD97:AD100=AD97)*(AE97:AE100=AE97)*(AF97:AF100&gt;AF97)),"")</f>
        <v>3</v>
      </c>
      <c r="AN97" s="297">
        <f>IF(V97&lt;&gt;"",SUM(AH97:AM97),"")</f>
        <v>4</v>
      </c>
    </row>
    <row r="98" spans="10:60" x14ac:dyDescent="0.25">
      <c r="J98" s="297">
        <f>IF(COUNTIF(J18:J21,4)=4,1,SUMPRODUCT((J18:J21=J19)*(I18:I21=I19)*(G18:G21&gt;G19))+1)</f>
        <v>1</v>
      </c>
      <c r="U98" s="297">
        <f>IF(V19&lt;&gt;"",SUMPRODUCT((AC18:AC21=AC19)*(AB18:AB21=AB19)*(Z18:Z21=Z19)*(AA18:AA21=AA19)),"")</f>
        <v>4</v>
      </c>
      <c r="V98" s="297" t="str">
        <f>IF(AND(U98&lt;&gt;"",U98&gt;1),V19,"")</f>
        <v>Scotland</v>
      </c>
      <c r="W98" s="297">
        <f>SUMPRODUCT((DA3:DA105=V98)*(DD3:DD105=V99)*(DE3:DE105="W"))+SUMPRODUCT((DA3:DA105=V98)*(DD3:DD105=V100)*(DE3:DE105="W"))+SUMPRODUCT((DA3:DA105=V98)*(DD3:DD105=V101)*(DE3:DE105="W"))+SUMPRODUCT((DA3:DA105=V98)*(DD3:DD105=V97)*(DE3:DE105="W"))+SUMPRODUCT((DA3:DA105=V99)*(DD3:DD105=V98)*(DF3:DF105="W"))+SUMPRODUCT((DA3:DA105=V100)*(DD3:DD105=V98)*(DF3:DF105="W"))+SUMPRODUCT((DA3:DA105=V101)*(DD3:DD105=V98)*(DF3:DF105="W"))+SUMPRODUCT((DA3:DA105=V97)*(DD3:DD105=V98)*(DF3:DF105="W"))</f>
        <v>0</v>
      </c>
      <c r="X98" s="297">
        <f>SUMPRODUCT((DA3:DA105=V98)*(DD3:DD105=V99)*(DE3:DE105="D"))+SUMPRODUCT((DA3:DA105=V98)*(DD3:DD105=V100)*(DE3:DE105="D"))+SUMPRODUCT((DA3:DA105=V98)*(DD3:DD105=V101)*(DE3:DE105="D"))+SUMPRODUCT((DA3:DA105=V98)*(DD3:DD105=V97)*(DE3:DE105="D"))+SUMPRODUCT((DA3:DA105=V99)*(DD3:DD105=V98)*(DE3:DE105="D"))+SUMPRODUCT((DA3:DA105=V100)*(DD3:DD105=V98)*(DE3:DE105="D"))+SUMPRODUCT((DA3:DA105=V101)*(DD3:DD105=V98)*(DE3:DE105="D"))+SUMPRODUCT((DA3:DA105=V97)*(DD3:DD105=V98)*(DE3:DE105="D"))</f>
        <v>0</v>
      </c>
      <c r="Y98" s="297">
        <f>SUMPRODUCT((DA3:DA105=V98)*(DD3:DD105=V99)*(DE3:DE105="L"))+SUMPRODUCT((DA3:DA105=V98)*(DD3:DD105=V100)*(DE3:DE105="L"))+SUMPRODUCT((DA3:DA105=V98)*(DD3:DD105=V101)*(DE3:DE105="L"))+SUMPRODUCT((DA3:DA105=V98)*(DD3:DD105=V97)*(DE3:DE105="L"))+SUMPRODUCT((DA3:DA105=V99)*(DD3:DD105=V98)*(DF3:DF105="L"))+SUMPRODUCT((DA3:DA105=V100)*(DD3:DD105=V98)*(DF3:DF105="L"))+SUMPRODUCT((DA3:DA105=V101)*(DD3:DD105=V98)*(DF3:DF105="L"))+SUMPRODUCT((DA3:DA105=V97)*(DD3:DD105=V98)*(DF3:DF105="L"))</f>
        <v>0</v>
      </c>
      <c r="Z98" s="297">
        <f>SUMPRODUCT((DA3:DA105=V98)*(DD3:DD105=V99)*DB3:DB105)+SUMPRODUCT((DA3:DA105=V98)*(DD3:DD105=V100)*DB3:DB105)+SUMPRODUCT((DA3:DA105=V98)*(DD3:DD105=V101)*DB3:DB105)+SUMPRODUCT((DA3:DA105=V98)*(DD3:DD105=V97)*DB3:DB105)+SUMPRODUCT((DA3:DA105=V99)*(DD3:DD105=V98)*DC3:DC105)+SUMPRODUCT((DA3:DA105=V100)*(DD3:DD105=V98)*DC3:DC105)+SUMPRODUCT((DA3:DA105=V101)*(DD3:DD105=V98)*DC3:DC105)+SUMPRODUCT((DA3:DA105=V97)*(DD3:DD105=V98)*DC3:DC105)</f>
        <v>0</v>
      </c>
      <c r="AA98" s="297">
        <f>SUMPRODUCT((DA3:DA105=V98)*(DD3:DD105=V99)*DC3:DC105)+SUMPRODUCT((DA3:DA105=V98)*(DD3:DD105=V100)*DC3:DC105)+SUMPRODUCT((DA3:DA105=V98)*(DD3:DD105=V101)*DC3:DC105)+SUMPRODUCT((DA3:DA105=V98)*(DD3:DD105=V97)*DC3:DC105)+SUMPRODUCT((DA3:DA105=V99)*(DD3:DD105=V98)*DB3:DB105)+SUMPRODUCT((DA3:DA105=V100)*(DD3:DD105=V98)*DB3:DB105)+SUMPRODUCT((DA3:DA105=V101)*(DD3:DD105=V98)*DB3:DB105)+SUMPRODUCT((DA3:DA105=V97)*(DD3:DD105=V98)*DB3:DB105)</f>
        <v>0</v>
      </c>
      <c r="AB98" s="297">
        <f>Z98-AA98+1000</f>
        <v>1000</v>
      </c>
      <c r="AC98" s="297">
        <f t="shared" ref="AC98:AC100" si="145">IF(V98&lt;&gt;"",W98*3+X98*1,"")</f>
        <v>0</v>
      </c>
      <c r="AD98" s="297">
        <f>IF(V98&lt;&gt;"",VLOOKUP(V98,C4:I52,7,FALSE),"")</f>
        <v>1000</v>
      </c>
      <c r="AE98" s="297">
        <f>IF(V98&lt;&gt;"",VLOOKUP(V98,C4:I52,5,FALSE),"")</f>
        <v>0</v>
      </c>
      <c r="AF98" s="297">
        <f>IF(V98&lt;&gt;"",VLOOKUP(V98,C4:K52,9,FALSE),"")</f>
        <v>-138</v>
      </c>
      <c r="AG98" s="297">
        <f t="shared" ref="AG98:AG100" si="146">AC98</f>
        <v>0</v>
      </c>
      <c r="AH98" s="297">
        <f>IF(V98&lt;&gt;"",RANK(AG98,AG97:AG100),"")</f>
        <v>1</v>
      </c>
      <c r="AI98" s="297">
        <f>IF(V98&lt;&gt;"",SUMPRODUCT((AG97:AG100=AG98)*(AB97:AB100&gt;AB98)),"")</f>
        <v>0</v>
      </c>
      <c r="AJ98" s="297">
        <f>IF(V98&lt;&gt;"",SUMPRODUCT((AG97:AG100=AG98)*(AB97:AB100=AB98)*(Z97:Z100&gt;Z98)),"")</f>
        <v>0</v>
      </c>
      <c r="AK98" s="297">
        <f>IF(V98&lt;&gt;"",SUMPRODUCT((AG97:AG100=AG98)*(AB97:AB100=AB98)*(Z97:Z100=Z98)*(AD97:AD100&gt;AD98)),"")</f>
        <v>0</v>
      </c>
      <c r="AL98" s="297">
        <f>IF(V98&lt;&gt;"",SUMPRODUCT((AG97:AG100=AG98)*(AB97:AB100=AB98)*(Z97:Z100=Z98)*(AD97:AD100=AD98)*(AE97:AE100&gt;AE98)),"")</f>
        <v>0</v>
      </c>
      <c r="AM98" s="297">
        <f>IF(V98&lt;&gt;"",SUMPRODUCT((AG97:AG100=AG98)*(AB97:AB100=AB98)*(Z97:Z100=Z98)*(AD97:AD100=AD98)*(AE97:AE100=AE98)*(AF97:AF100&gt;AF98)),"")</f>
        <v>2</v>
      </c>
      <c r="AN98" s="297">
        <f>IF(V98&lt;&gt;"",SUM(AH98:AM98),"")</f>
        <v>3</v>
      </c>
      <c r="AO98" s="297" t="str">
        <f>IF(AP19&lt;&gt;"",SUMPRODUCT((AW18:AW21=AW19)*(AV18:AV21=AV19)*(AT18:AT21=AT19)*(AU18:AU21=AU19)),"")</f>
        <v/>
      </c>
      <c r="AP98" s="297" t="str">
        <f>IF(AND(AO98&lt;&gt;"",AO98&gt;1),AP19,"")</f>
        <v/>
      </c>
      <c r="AQ98" s="297">
        <f>SUMPRODUCT((DA3:DA105=AP98)*(DD3:DD105=AP99)*(DE3:DE105="W"))+SUMPRODUCT((DA3:DA105=AP98)*(DD3:DD105=AP100)*(DE3:DE105="W"))+SUMPRODUCT((DA3:DA105=AP98)*(DD3:DD105=AP101)*(DE3:DE105="W"))+SUMPRODUCT((DA3:DA105=AP99)*(DD3:DD105=AP98)*(DF3:DF105="W"))+SUMPRODUCT((DA3:DA105=AP100)*(DD3:DD105=AP98)*(DF3:DF105="W"))+SUMPRODUCT((DA3:DA105=AP101)*(DD3:DD105=AP98)*(DF3:DF105="W"))</f>
        <v>0</v>
      </c>
      <c r="AR98" s="297">
        <f>SUMPRODUCT((DA3:DA105=AP98)*(DD3:DD105=AP99)*(DE3:DE105="D"))+SUMPRODUCT((DA3:DA105=AP98)*(DD3:DD105=AP100)*(DE3:DE105="D"))+SUMPRODUCT((DA3:DA105=AP98)*(DD3:DD105=AP101)*(DE3:DE105="D"))+SUMPRODUCT((DA3:DA105=AP99)*(DD3:DD105=AP98)*(DE3:DE105="D"))+SUMPRODUCT((DA3:DA105=AP100)*(DD3:DD105=AP98)*(DE3:DE105="D"))+SUMPRODUCT((DA3:DA105=AP101)*(DD3:DD105=AP98)*(DE3:DE105="D"))</f>
        <v>0</v>
      </c>
      <c r="AS98" s="297">
        <f>SUMPRODUCT((DA3:DA105=AP98)*(DD3:DD105=AP99)*(DE3:DE105="L"))+SUMPRODUCT((DA3:DA105=AP98)*(DD3:DD105=AP100)*(DE3:DE105="L"))+SUMPRODUCT((DA3:DA105=AP98)*(DD3:DD105=AP101)*(DE3:DE105="L"))+SUMPRODUCT((DA3:DA105=AP99)*(DD3:DD105=AP98)*(DF3:DF105="L"))+SUMPRODUCT((DA3:DA105=AP100)*(DD3:DD105=AP98)*(DF3:DF105="L"))+SUMPRODUCT((DA3:DA105=AP101)*(DD3:DD105=AP98)*(DF3:DF105="L"))</f>
        <v>0</v>
      </c>
      <c r="AT98" s="297">
        <f>SUMPRODUCT((DA3:DA105=AP98)*(DD3:DD105=AP99)*DB3:DB105)+SUMPRODUCT((DA3:DA105=AP98)*(DD3:DD105=AP100)*DB3:DB105)+SUMPRODUCT((DA3:DA105=AP98)*(DD3:DD105=AP101)*DB3:DB105)+SUMPRODUCT((DA3:DA105=AP98)*(DD3:DD105=AP97)*DB3:DB105)+SUMPRODUCT((DA3:DA105=AP99)*(DD3:DD105=AP98)*DC3:DC105)+SUMPRODUCT((DA3:DA105=AP100)*(DD3:DD105=AP98)*DC3:DC105)+SUMPRODUCT((DA3:DA105=AP101)*(DD3:DD105=AP98)*DC3:DC105)+SUMPRODUCT((DA3:DA105=AP97)*(DD3:DD105=AP98)*DC3:DC105)</f>
        <v>0</v>
      </c>
      <c r="AU98" s="297">
        <f>SUMPRODUCT((DA3:DA105=AP98)*(DD3:DD105=AP99)*DC3:DC105)+SUMPRODUCT((DA3:DA105=AP98)*(DD3:DD105=AP100)*DC3:DC105)+SUMPRODUCT((DA3:DA105=AP98)*(DD3:DD105=AP101)*DC3:DC105)+SUMPRODUCT((DA3:DA105=AP98)*(DD3:DD105=AP97)*DC3:DC105)+SUMPRODUCT((DA3:DA105=AP99)*(DD3:DD105=AP98)*DB3:DB105)+SUMPRODUCT((DA3:DA105=AP100)*(DD3:DD105=AP98)*DB3:DB105)+SUMPRODUCT((DA3:DA105=AP101)*(DD3:DD105=AP98)*DB3:DB105)+SUMPRODUCT((DA3:DA105=AP97)*(DD3:DD105=AP98)*DB3:DB105)</f>
        <v>0</v>
      </c>
      <c r="AV98" s="297">
        <f>AT98-AU98+1000</f>
        <v>1000</v>
      </c>
      <c r="AW98" s="297" t="str">
        <f t="shared" ref="AW98:AW100" si="147">IF(AP98&lt;&gt;"",AQ98*3+AR98*1,"")</f>
        <v/>
      </c>
      <c r="AX98" s="297" t="str">
        <f>IF(AP98&lt;&gt;"",VLOOKUP(AP98,C4:I52,7,FALSE),"")</f>
        <v/>
      </c>
      <c r="AY98" s="297" t="str">
        <f>IF(AP98&lt;&gt;"",VLOOKUP(AP98,C4:I52,5,FALSE),"")</f>
        <v/>
      </c>
      <c r="AZ98" s="297" t="str">
        <f>IF(AP98&lt;&gt;"",VLOOKUP(AP98,C4:K52,9,FALSE),"")</f>
        <v/>
      </c>
      <c r="BA98" s="297" t="str">
        <f t="shared" ref="BA98:BA100" si="148">AW98</f>
        <v/>
      </c>
      <c r="BB98" s="297" t="str">
        <f>IF(AP98&lt;&gt;"",RANK(BA98,BA97:BA100),"")</f>
        <v/>
      </c>
      <c r="BC98" s="297" t="str">
        <f>IF(AP98&lt;&gt;"",SUMPRODUCT((BA97:BA100=BA98)*(AV97:AV100&gt;AV98)),"")</f>
        <v/>
      </c>
      <c r="BD98" s="297" t="str">
        <f>IF(AP98&lt;&gt;"",SUMPRODUCT((BA97:BA100=BA98)*(AV97:AV100=AV98)*(AT97:AT100&gt;AT98)),"")</f>
        <v/>
      </c>
      <c r="BE98" s="297" t="str">
        <f>IF(AP98&lt;&gt;"",SUMPRODUCT((BA97:BA100=BA98)*(AV97:AV100=AV98)*(AT97:AT100=AT98)*(AX97:AX100&gt;AX98)),"")</f>
        <v/>
      </c>
      <c r="BF98" s="297" t="str">
        <f>IF(AP98&lt;&gt;"",SUMPRODUCT((BA97:BA100=BA98)*(AV97:AV100=AV98)*(AT97:AT100=AT98)*(AX97:AX100=AX98)*(AY97:AY100&gt;AY98)),"")</f>
        <v/>
      </c>
      <c r="BG98" s="297" t="str">
        <f>IF(AP98&lt;&gt;"",SUMPRODUCT((BA97:BA100=BA98)*(AV97:AV100=AV98)*(AT97:AT100=AT98)*(AX97:AX100=AX98)*(AY97:AY100=AY98)*(AZ97:AZ100&gt;AZ98)),"")</f>
        <v/>
      </c>
      <c r="BH98" s="297" t="str">
        <f>IF(AP98&lt;&gt;"",SUM(BB98:BG98)+1,"")</f>
        <v/>
      </c>
    </row>
    <row r="99" spans="10:60" x14ac:dyDescent="0.25">
      <c r="J99" s="297">
        <f>IF(COUNTIF(J18:J21,4)=4,1,SUMPRODUCT((J18:J21=J20)*(I18:I21=I20)*(G18:G21&gt;G20))+1)</f>
        <v>1</v>
      </c>
      <c r="U99" s="297">
        <f>IF(V20&lt;&gt;"",SUMPRODUCT((AC18:AC21=AC20)*(AB18:AB21=AB20)*(Z18:Z21=Z20)*(AA18:AA21=AA20)),"")</f>
        <v>4</v>
      </c>
      <c r="V99" s="297" t="str">
        <f>IF(AND(U99&lt;&gt;"",U99&gt;1),V20,"")</f>
        <v>Morocco</v>
      </c>
      <c r="W99" s="297">
        <f>SUMPRODUCT((DA3:DA105=V99)*(DD3:DD105=V100)*(DE3:DE105="W"))+SUMPRODUCT((DA3:DA105=V99)*(DD3:DD105=V101)*(DE3:DE105="W"))+SUMPRODUCT((DA3:DA105=V99)*(DD3:DD105=V97)*(DE3:DE105="W"))+SUMPRODUCT((DA3:DA105=V99)*(DD3:DD105=V98)*(DE3:DE105="W"))+SUMPRODUCT((DA3:DA105=V100)*(DD3:DD105=V99)*(DF3:DF105="W"))+SUMPRODUCT((DA3:DA105=V101)*(DD3:DD105=V99)*(DF3:DF105="W"))+SUMPRODUCT((DA3:DA105=V97)*(DD3:DD105=V99)*(DF3:DF105="W"))+SUMPRODUCT((DA3:DA105=V98)*(DD3:DD105=V99)*(DF3:DF105="W"))</f>
        <v>0</v>
      </c>
      <c r="X99" s="297">
        <f>SUMPRODUCT((DA3:DA105=V99)*(DD3:DD105=V100)*(DE3:DE105="D"))+SUMPRODUCT((DA3:DA105=V99)*(DD3:DD105=V101)*(DE3:DE105="D"))+SUMPRODUCT((DA3:DA105=V99)*(DD3:DD105=V97)*(DE3:DE105="D"))+SUMPRODUCT((DA3:DA105=V99)*(DD3:DD105=V98)*(DE3:DE105="D"))+SUMPRODUCT((DA3:DA105=V100)*(DD3:DD105=V99)*(DE3:DE105="D"))+SUMPRODUCT((DA3:DA105=V101)*(DD3:DD105=V99)*(DE3:DE105="D"))+SUMPRODUCT((DA3:DA105=V97)*(DD3:DD105=V99)*(DE3:DE105="D"))+SUMPRODUCT((DA3:DA105=V98)*(DD3:DD105=V99)*(DE3:DE105="D"))</f>
        <v>0</v>
      </c>
      <c r="Y99" s="297">
        <f>SUMPRODUCT((DA3:DA105=V99)*(DD3:DD105=V100)*(DE3:DE105="L"))+SUMPRODUCT((DA3:DA105=V99)*(DD3:DD105=V101)*(DE3:DE105="L"))+SUMPRODUCT((DA3:DA105=V99)*(DD3:DD105=V97)*(DE3:DE105="L"))+SUMPRODUCT((DA3:DA105=V99)*(DD3:DD105=V98)*(DE3:DE105="L"))+SUMPRODUCT((DA3:DA105=V100)*(DD3:DD105=V99)*(DF3:DF105="L"))+SUMPRODUCT((DA3:DA105=V101)*(DD3:DD105=V99)*(DF3:DF105="L"))+SUMPRODUCT((DA3:DA105=V97)*(DD3:DD105=V99)*(DF3:DF105="L"))+SUMPRODUCT((DA3:DA105=V98)*(DD3:DD105=V99)*(DF3:DF105="L"))</f>
        <v>0</v>
      </c>
      <c r="Z99" s="297">
        <f>SUMPRODUCT((DA3:DA105=V99)*(DD3:DD105=V100)*DB3:DB105)+SUMPRODUCT((DA3:DA105=V99)*(DD3:DD105=V101)*DB3:DB105)+SUMPRODUCT((DA3:DA105=V99)*(DD3:DD105=V97)*DB3:DB105)+SUMPRODUCT((DA3:DA105=V99)*(DD3:DD105=V98)*DB3:DB105)+SUMPRODUCT((DA3:DA105=V100)*(DD3:DD105=V99)*DC3:DC105)+SUMPRODUCT((DA3:DA105=V101)*(DD3:DD105=V99)*DC3:DC105)+SUMPRODUCT((DA3:DA105=V97)*(DD3:DD105=V99)*DC3:DC105)+SUMPRODUCT((DA3:DA105=V98)*(DD3:DD105=V99)*DC3:DC105)</f>
        <v>0</v>
      </c>
      <c r="AA99" s="297">
        <f>SUMPRODUCT((DA3:DA105=V99)*(DD3:DD105=V100)*DC3:DC105)+SUMPRODUCT((DA3:DA105=V99)*(DD3:DD105=V101)*DC3:DC105)+SUMPRODUCT((DA3:DA105=V99)*(DD3:DD105=V97)*DC3:DC105)+SUMPRODUCT((DA3:DA105=V99)*(DD3:DD105=V98)*DC3:DC105)+SUMPRODUCT((DA3:DA105=V100)*(DD3:DD105=V99)*DB3:DB105)+SUMPRODUCT((DA3:DA105=V101)*(DD3:DD105=V99)*DB3:DB105)+SUMPRODUCT((DA3:DA105=V97)*(DD3:DD105=V99)*DB3:DB105)+SUMPRODUCT((DA3:DA105=V98)*(DD3:DD105=V99)*DB3:DB105)</f>
        <v>0</v>
      </c>
      <c r="AB99" s="297">
        <f>Z99-AA99+1000</f>
        <v>1000</v>
      </c>
      <c r="AC99" s="297">
        <f t="shared" si="145"/>
        <v>0</v>
      </c>
      <c r="AD99" s="297">
        <f>IF(V99&lt;&gt;"",VLOOKUP(V99,C4:I52,7,FALSE),"")</f>
        <v>1000</v>
      </c>
      <c r="AE99" s="297">
        <f>IF(V99&lt;&gt;"",VLOOKUP(V99,C4:I52,5,FALSE),"")</f>
        <v>0</v>
      </c>
      <c r="AF99" s="297">
        <f>IF(V99&lt;&gt;"",VLOOKUP(V99,C4:K52,9,FALSE),"")</f>
        <v>-108</v>
      </c>
      <c r="AG99" s="297">
        <f t="shared" si="146"/>
        <v>0</v>
      </c>
      <c r="AH99" s="297">
        <f>IF(V99&lt;&gt;"",RANK(AG99,AG97:AG100),"")</f>
        <v>1</v>
      </c>
      <c r="AI99" s="297">
        <f>IF(V99&lt;&gt;"",SUMPRODUCT((AG97:AG100=AG99)*(AB97:AB100&gt;AB99)),"")</f>
        <v>0</v>
      </c>
      <c r="AJ99" s="297">
        <f>IF(V99&lt;&gt;"",SUMPRODUCT((AG97:AG100=AG99)*(AB97:AB100=AB99)*(Z97:Z100&gt;Z99)),"")</f>
        <v>0</v>
      </c>
      <c r="AK99" s="297">
        <f>IF(V99&lt;&gt;"",SUMPRODUCT((AG97:AG100=AG99)*(AB97:AB100=AB99)*(Z97:Z100=Z99)*(AD97:AD100&gt;AD99)),"")</f>
        <v>0</v>
      </c>
      <c r="AL99" s="297">
        <f>IF(V99&lt;&gt;"",SUMPRODUCT((AG97:AG100=AG99)*(AB97:AB100=AB99)*(Z97:Z100=Z99)*(AD97:AD100=AD99)*(AE97:AE100&gt;AE99)),"")</f>
        <v>0</v>
      </c>
      <c r="AM99" s="297">
        <f>IF(V99&lt;&gt;"",SUMPRODUCT((AG97:AG100=AG99)*(AB97:AB100=AB99)*(Z97:Z100=Z99)*(AD97:AD100=AD99)*(AE97:AE100=AE99)*(AF97:AF100&gt;AF99)),"")</f>
        <v>1</v>
      </c>
      <c r="AN99" s="297">
        <f>IF(V99&lt;&gt;"",SUM(AH99:AM99),"")</f>
        <v>2</v>
      </c>
      <c r="AO99" s="297" t="str">
        <f>IF(AP20&lt;&gt;"",SUMPRODUCT((AW18:AW21=AW20)*(AV18:AV21=AV20)*(AT18:AT21=AT20)*(AU18:AU21=AU20)),"")</f>
        <v/>
      </c>
      <c r="AP99" s="297" t="str">
        <f>IF(AND(AO99&lt;&gt;"",AO99&gt;1),AP20,"")</f>
        <v/>
      </c>
      <c r="AQ99" s="297">
        <f>SUMPRODUCT((DA3:DA105=AP99)*(DD3:DD105=AP100)*(DE3:DE105="W"))+SUMPRODUCT((DA3:DA105=AP99)*(DD3:DD105=AP101)*(DE3:DE105="W"))+SUMPRODUCT((DA3:DA105=AP99)*(DD3:DD105=AP98)*(DE3:DE105="W"))+SUMPRODUCT((DA3:DA105=AP100)*(DD3:DD105=AP99)*(DF3:DF105="W"))+SUMPRODUCT((DA3:DA105=AP101)*(DD3:DD105=AP99)*(DF3:DF105="W"))+SUMPRODUCT((DA3:DA105=AP98)*(DD3:DD105=AP99)*(DF3:DF105="W"))</f>
        <v>0</v>
      </c>
      <c r="AR99" s="297">
        <f>SUMPRODUCT((DA3:DA105=AP99)*(DD3:DD105=AP100)*(DE3:DE105="D"))+SUMPRODUCT((DA3:DA105=AP99)*(DD3:DD105=AP101)*(DE3:DE105="D"))+SUMPRODUCT((DA3:DA105=AP99)*(DD3:DD105=AP98)*(DE3:DE105="D"))+SUMPRODUCT((DA3:DA105=AP100)*(DD3:DD105=AP99)*(DE3:DE105="D"))+SUMPRODUCT((DA3:DA105=AP101)*(DD3:DD105=AP99)*(DE3:DE105="D"))+SUMPRODUCT((DA3:DA105=AP98)*(DD3:DD105=AP99)*(DE3:DE105="D"))</f>
        <v>0</v>
      </c>
      <c r="AS99" s="297">
        <f>SUMPRODUCT((DA3:DA105=AP99)*(DD3:DD105=AP100)*(DE3:DE105="L"))+SUMPRODUCT((DA3:DA105=AP99)*(DD3:DD105=AP101)*(DE3:DE105="L"))+SUMPRODUCT((DA3:DA105=AP99)*(DD3:DD105=AP98)*(DE3:DE105="L"))+SUMPRODUCT((DA3:DA105=AP100)*(DD3:DD105=AP99)*(DF3:DF105="L"))+SUMPRODUCT((DA3:DA105=AP101)*(DD3:DD105=AP99)*(DF3:DF105="L"))+SUMPRODUCT((DA3:DA105=AP98)*(DD3:DD105=AP99)*(DF3:DF105="L"))</f>
        <v>0</v>
      </c>
      <c r="AT99" s="297">
        <f>SUMPRODUCT((DA3:DA105=AP99)*(DD3:DD105=AP100)*DB3:DB105)+SUMPRODUCT((DA3:DA105=AP99)*(DD3:DD105=AP101)*DB3:DB105)+SUMPRODUCT((DA3:DA105=AP99)*(DD3:DD105=AP97)*DB3:DB105)+SUMPRODUCT((DA3:DA105=AP99)*(DD3:DD105=AP98)*DB3:DB105)+SUMPRODUCT((DA3:DA105=AP100)*(DD3:DD105=AP99)*DC3:DC105)+SUMPRODUCT((DA3:DA105=AP101)*(DD3:DD105=AP99)*DC3:DC105)+SUMPRODUCT((DA3:DA105=AP97)*(DD3:DD105=AP99)*DC3:DC105)+SUMPRODUCT((DA3:DA105=AP98)*(DD3:DD105=AP99)*DC3:DC105)</f>
        <v>0</v>
      </c>
      <c r="AU99" s="297">
        <f>SUMPRODUCT((DA3:DA105=AP99)*(DD3:DD105=AP100)*DC3:DC105)+SUMPRODUCT((DA3:DA105=AP99)*(DD3:DD105=AP101)*DC3:DC105)+SUMPRODUCT((DA3:DA105=AP99)*(DD3:DD105=AP97)*DC3:DC105)+SUMPRODUCT((DA3:DA105=AP99)*(DD3:DD105=AP98)*DC3:DC105)+SUMPRODUCT((DA3:DA105=AP100)*(DD3:DD105=AP99)*DB3:DB105)+SUMPRODUCT((DA3:DA105=AP101)*(DD3:DD105=AP99)*DB3:DB105)+SUMPRODUCT((DA3:DA105=AP97)*(DD3:DD105=AP99)*DB3:DB105)+SUMPRODUCT((DA3:DA105=AP98)*(DD3:DD105=AP99)*DB3:DB105)</f>
        <v>0</v>
      </c>
      <c r="AV99" s="297">
        <f>AT99-AU99+1000</f>
        <v>1000</v>
      </c>
      <c r="AW99" s="297" t="str">
        <f t="shared" si="147"/>
        <v/>
      </c>
      <c r="AX99" s="297" t="str">
        <f>IF(AP99&lt;&gt;"",VLOOKUP(AP99,C4:I52,7,FALSE),"")</f>
        <v/>
      </c>
      <c r="AY99" s="297" t="str">
        <f>IF(AP99&lt;&gt;"",VLOOKUP(AP99,C4:I52,5,FALSE),"")</f>
        <v/>
      </c>
      <c r="AZ99" s="297" t="str">
        <f>IF(AP99&lt;&gt;"",VLOOKUP(AP99,C4:K52,9,FALSE),"")</f>
        <v/>
      </c>
      <c r="BA99" s="297" t="str">
        <f t="shared" si="148"/>
        <v/>
      </c>
      <c r="BB99" s="297" t="str">
        <f>IF(AP99&lt;&gt;"",RANK(BA99,BA97:BA100),"")</f>
        <v/>
      </c>
      <c r="BC99" s="297" t="str">
        <f>IF(AP99&lt;&gt;"",SUMPRODUCT((BA97:BA100=BA99)*(AV97:AV100&gt;AV99)),"")</f>
        <v/>
      </c>
      <c r="BD99" s="297" t="str">
        <f>IF(AP99&lt;&gt;"",SUMPRODUCT((BA97:BA100=BA99)*(AV97:AV100=AV99)*(AT97:AT100&gt;AT99)),"")</f>
        <v/>
      </c>
      <c r="BE99" s="297" t="str">
        <f>IF(AP99&lt;&gt;"",SUMPRODUCT((BA97:BA100=BA99)*(AV97:AV100=AV99)*(AT97:AT100=AT99)*(AX97:AX100&gt;AX99)),"")</f>
        <v/>
      </c>
      <c r="BF99" s="297" t="str">
        <f>IF(AP99&lt;&gt;"",SUMPRODUCT((BA97:BA100=BA99)*(AV97:AV100=AV99)*(AT97:AT100=AT99)*(AX97:AX100=AX99)*(AY97:AY100&gt;AY99)),"")</f>
        <v/>
      </c>
      <c r="BG99" s="297" t="str">
        <f>IF(AP99&lt;&gt;"",SUMPRODUCT((BA97:BA100=BA99)*(AV97:AV100=AV99)*(AT97:AT100=AT99)*(AX97:AX100=AX99)*(AY97:AY100=AY99)*(AZ97:AZ100&gt;AZ99)),"")</f>
        <v/>
      </c>
      <c r="BH99" s="297" t="str">
        <f t="shared" ref="BH99:BH100" si="149">IF(AP99&lt;&gt;"",SUM(BB99:BG99)+1,"")</f>
        <v/>
      </c>
    </row>
    <row r="100" spans="10:60" x14ac:dyDescent="0.25">
      <c r="J100" s="297">
        <f>IF(COUNTIF(J18:J21,4)=4,1,SUMPRODUCT((J18:J21=J21)*(I18:I21=I21)*(G18:G21&gt;G21))+1)</f>
        <v>1</v>
      </c>
      <c r="U100" s="297">
        <f>IF(V21&lt;&gt;"",SUMPRODUCT((AC18:AC21=AC21)*(AB18:AB21=AB21)*(Z18:Z21=Z21)*(AA18:AA21=AA21)),"")</f>
        <v>4</v>
      </c>
      <c r="V100" s="297" t="str">
        <f>IF(AND(U100&lt;&gt;"",U100&gt;1),V21,"")</f>
        <v>Brazil</v>
      </c>
      <c r="W100" s="297">
        <f>SUMPRODUCT((DA3:DA105=V100)*(DD3:DD105=V101)*(DE3:DE105="W"))+SUMPRODUCT((DA3:DA105=V100)*(DD3:DD105=V97)*(DE3:DE105="W"))+SUMPRODUCT((DA3:DA105=V100)*(DD3:DD105=V98)*(DE3:DE105="W"))+SUMPRODUCT((DA3:DA105=V100)*(DD3:DD105=V99)*(DE3:DE105="W"))+SUMPRODUCT((DA3:DA105=V101)*(DD3:DD105=V100)*(DF3:DF105="W"))+SUMPRODUCT((DA3:DA105=V97)*(DD3:DD105=V100)*(DF3:DF105="W"))+SUMPRODUCT((DA3:DA105=V98)*(DD3:DD105=V100)*(DF3:DF105="W"))+SUMPRODUCT((DA3:DA105=V99)*(DD3:DD105=V100)*(DF3:DF105="W"))</f>
        <v>0</v>
      </c>
      <c r="X100" s="297">
        <f>SUMPRODUCT((DA3:DA105=V100)*(DD3:DD105=V101)*(DE3:DE105="D"))+SUMPRODUCT((DA3:DA105=V100)*(DD3:DD105=V97)*(DE3:DE105="D"))+SUMPRODUCT((DA3:DA105=V100)*(DD3:DD105=V98)*(DE3:DE105="D"))+SUMPRODUCT((DA3:DA105=V100)*(DD3:DD105=V99)*(DE3:DE105="D"))+SUMPRODUCT((DA3:DA105=V101)*(DD3:DD105=V100)*(DE3:DE105="D"))+SUMPRODUCT((DA3:DA105=V97)*(DD3:DD105=V100)*(DE3:DE105="D"))+SUMPRODUCT((DA3:DA105=V98)*(DD3:DD105=V100)*(DE3:DE105="D"))+SUMPRODUCT((DA3:DA105=V99)*(DD3:DD105=V100)*(DE3:DE105="D"))</f>
        <v>0</v>
      </c>
      <c r="Y100" s="297">
        <f>SUMPRODUCT((DA3:DA105=V100)*(DD3:DD105=V101)*(DE3:DE105="L"))+SUMPRODUCT((DA3:DA105=V100)*(DD3:DD105=V97)*(DE3:DE105="L"))+SUMPRODUCT((DA3:DA105=V100)*(DD3:DD105=V98)*(DE3:DE105="L"))+SUMPRODUCT((DA3:DA105=V100)*(DD3:DD105=V99)*(DE3:DE105="L"))+SUMPRODUCT((DA3:DA105=V101)*(DD3:DD105=V100)*(DF3:DF105="L"))+SUMPRODUCT((DA3:DA105=V97)*(DD3:DD105=V100)*(DF3:DF105="L"))+SUMPRODUCT((DA3:DA105=V98)*(DD3:DD105=V100)*(DF3:DF105="L"))+SUMPRODUCT((DA3:DA105=V99)*(DD3:DD105=V100)*(DF3:DF105="L"))</f>
        <v>0</v>
      </c>
      <c r="Z100" s="297">
        <f>SUMPRODUCT((DA3:DA105=V100)*(DD3:DD105=V101)*DB3:DB105)+SUMPRODUCT((DA3:DA105=V100)*(DD3:DD105=V97)*DB3:DB105)+SUMPRODUCT((DA3:DA105=V100)*(DD3:DD105=V98)*DB3:DB105)+SUMPRODUCT((DA3:DA105=V100)*(DD3:DD105=V99)*DB3:DB105)+SUMPRODUCT((DA3:DA105=V101)*(DD3:DD105=V100)*DC3:DC105)+SUMPRODUCT((DA3:DA105=V97)*(DD3:DD105=V100)*DC3:DC105)+SUMPRODUCT((DA3:DA105=V98)*(DD3:DD105=V100)*DC3:DC105)+SUMPRODUCT((DA3:DA105=V99)*(DD3:DD105=V100)*DC3:DC105)</f>
        <v>0</v>
      </c>
      <c r="AA100" s="297">
        <f>SUMPRODUCT((DA3:DA105=V100)*(DD3:DD105=V101)*DC3:DC105)+SUMPRODUCT((DA3:DA105=V100)*(DD3:DD105=V97)*DC3:DC105)+SUMPRODUCT((DA3:DA105=V100)*(DD3:DD105=V98)*DC3:DC105)+SUMPRODUCT((DA3:DA105=V100)*(DD3:DD105=V99)*DC3:DC105)+SUMPRODUCT((DA3:DA105=V101)*(DD3:DD105=V100)*DB3:DB105)+SUMPRODUCT((DA3:DA105=V97)*(DD3:DD105=V100)*DB3:DB105)+SUMPRODUCT((DA3:DA105=V98)*(DD3:DD105=V100)*DB3:DB105)+SUMPRODUCT((DA3:DA105=V99)*(DD3:DD105=V100)*DB3:DB105)</f>
        <v>0</v>
      </c>
      <c r="AB100" s="297">
        <f>Z100-AA100+1000</f>
        <v>1000</v>
      </c>
      <c r="AC100" s="297">
        <f t="shared" si="145"/>
        <v>0</v>
      </c>
      <c r="AD100" s="297">
        <f>IF(V100&lt;&gt;"",VLOOKUP(V100,C4:I52,7,FALSE),"")</f>
        <v>1000</v>
      </c>
      <c r="AE100" s="297">
        <f>IF(V100&lt;&gt;"",VLOOKUP(V100,C4:I52,5,FALSE),"")</f>
        <v>0</v>
      </c>
      <c r="AF100" s="297">
        <f>IF(V100&lt;&gt;"",VLOOKUP(V100,C4:K52,9,FALSE),"")</f>
        <v>-105</v>
      </c>
      <c r="AG100" s="297">
        <f t="shared" si="146"/>
        <v>0</v>
      </c>
      <c r="AH100" s="297">
        <f>IF(V100&lt;&gt;"",RANK(AG100,AG97:AG100),"")</f>
        <v>1</v>
      </c>
      <c r="AI100" s="297">
        <f>IF(V100&lt;&gt;"",SUMPRODUCT((AG97:AG100=AG100)*(AB97:AB100&gt;AB100)),"")</f>
        <v>0</v>
      </c>
      <c r="AJ100" s="297">
        <f>IF(V100&lt;&gt;"",SUMPRODUCT((AG97:AG100=AG100)*(AB97:AB100=AB100)*(Z97:Z100&gt;Z100)),"")</f>
        <v>0</v>
      </c>
      <c r="AK100" s="297">
        <f>IF(V100&lt;&gt;"",SUMPRODUCT((AG97:AG100=AG100)*(AB97:AB100=AB100)*(Z97:Z100=Z100)*(AD97:AD100&gt;AD100)),"")</f>
        <v>0</v>
      </c>
      <c r="AL100" s="297">
        <f>IF(V100&lt;&gt;"",SUMPRODUCT((AG97:AG100=AG100)*(AB97:AB100=AB100)*(Z97:Z100=Z100)*(AD97:AD100=AD100)*(AE97:AE100&gt;AE100)),"")</f>
        <v>0</v>
      </c>
      <c r="AM100" s="297">
        <f>IF(V100&lt;&gt;"",SUMPRODUCT((AG97:AG100=AG100)*(AB97:AB100=AB100)*(Z97:Z100=Z100)*(AD97:AD100=AD100)*(AE97:AE100=AE100)*(AF97:AF100&gt;AF100)),"")</f>
        <v>0</v>
      </c>
      <c r="AN100" s="297">
        <f>IF(V100&lt;&gt;"",SUM(AH100:AM100),"")</f>
        <v>1</v>
      </c>
      <c r="AO100" s="297" t="str">
        <f>IF(AP21&lt;&gt;"",SUMPRODUCT((AW18:AW21=AW21)*(AV18:AV21=AV21)*(AT18:AT21=AT21)*(AU18:AU21=AU21)),"")</f>
        <v/>
      </c>
      <c r="AP100" s="297" t="str">
        <f>IF(AND(AO100&lt;&gt;"",AO100&gt;1),AP21,"")</f>
        <v/>
      </c>
      <c r="AQ100" s="297" t="str">
        <f>IF(AP100&lt;&gt;"",SUMPRODUCT((DA3:DA105=AP100)*(DD3:DD105=AP101)*(DE3:DE105="W"))+SUMPRODUCT((DA3:DA105=AP100)*(DD3:DD105=AP98)*(DE3:DE105="W"))+SUMPRODUCT((DA3:DA105=AP100)*(DD3:DD105=AP99)*(DE3:DE105="W"))+SUMPRODUCT((DA3:DA105=AP101)*(DD3:DD105=AP100)*(DF3:DF105="W"))+SUMPRODUCT((DA3:DA105=AP98)*(DD3:DD105=AP100)*(DF3:DF105="W"))+SUMPRODUCT((DA3:DA105=AP99)*(DD3:DD105=AP100)*(DF3:DF105="W")),"")</f>
        <v/>
      </c>
      <c r="AR100" s="297" t="str">
        <f>IF(AP100&lt;&gt;"",SUMPRODUCT((DA3:DA105=AP100)*(DD3:DD105=AP101)*(DE3:DE105="D"))+SUMPRODUCT((DA3:DA105=AP100)*(DD3:DD105=AP98)*(DE3:DE105="D"))+SUMPRODUCT((DA3:DA105=AP100)*(DD3:DD105=AP99)*(DE3:DE105="D"))+SUMPRODUCT((DA3:DA105=AP101)*(DD3:DD105=AP100)*(DE3:DE105="D"))+SUMPRODUCT((DA3:DA105=AP98)*(DD3:DD105=AP100)*(DE3:DE105="D"))+SUMPRODUCT((DA3:DA105=AP99)*(DD3:DD105=AP100)*(DE3:DE105="D")),"")</f>
        <v/>
      </c>
      <c r="AS100" s="297" t="str">
        <f>IF(AP100&lt;&gt;"",SUMPRODUCT((DA3:DA105=AP100)*(DD3:DD105=AP101)*(DE3:DE105="L"))+SUMPRODUCT((DA3:DA105=AP100)*(DD3:DD105=AP98)*(DE3:DE105="L"))+SUMPRODUCT((DA3:DA105=AP100)*(DD3:DD105=AP99)*(DE3:DE105="L"))+SUMPRODUCT((DA3:DA105=AP101)*(DD3:DD105=AP100)*(DF3:DF105="L"))+SUMPRODUCT((DA3:DA105=AP98)*(DD3:DD105=AP100)*(DF3:DF105="L"))+SUMPRODUCT((DA3:DA105=AP99)*(DD3:DD105=AP100)*(DF3:DF105="L")),"")</f>
        <v/>
      </c>
      <c r="AT100" s="297">
        <f>SUMPRODUCT((DA3:DA105=AP100)*(DD3:DD105=AP101)*DB3:DB105)+SUMPRODUCT((DA3:DA105=AP100)*(DD3:DD105=AP97)*DB3:DB105)+SUMPRODUCT((DA3:DA105=AP100)*(DD3:DD105=AP98)*DB3:DB105)+SUMPRODUCT((DA3:DA105=AP100)*(DD3:DD105=AP99)*DB3:DB105)+SUMPRODUCT((DA3:DA105=AP101)*(DD3:DD105=AP100)*DC3:DC105)+SUMPRODUCT((DA3:DA105=AP97)*(DD3:DD105=AP100)*DC3:DC105)+SUMPRODUCT((DA3:DA105=AP98)*(DD3:DD105=AP100)*DC3:DC105)+SUMPRODUCT((DA3:DA105=AP99)*(DD3:DD105=AP100)*DC3:DC105)</f>
        <v>0</v>
      </c>
      <c r="AU100" s="297">
        <f>SUMPRODUCT((DA3:DA105=AP100)*(DD3:DD105=AP101)*DC3:DC105)+SUMPRODUCT((DA3:DA105=AP100)*(DD3:DD105=AP97)*DC3:DC105)+SUMPRODUCT((DA3:DA105=AP100)*(DD3:DD105=AP98)*DC3:DC105)+SUMPRODUCT((DA3:DA105=AP100)*(DD3:DD105=AP99)*DC3:DC105)+SUMPRODUCT((DA3:DA105=AP101)*(DD3:DD105=AP100)*DB3:DB105)+SUMPRODUCT((DA3:DA105=AP97)*(DD3:DD105=AP100)*DB3:DB105)+SUMPRODUCT((DA3:DA105=AP98)*(DD3:DD105=AP100)*DB3:DB105)+SUMPRODUCT((DA3:DA105=AP99)*(DD3:DD105=AP100)*DB3:DB105)</f>
        <v>0</v>
      </c>
      <c r="AV100" s="297">
        <f>AT100-AU100+1000</f>
        <v>1000</v>
      </c>
      <c r="AW100" s="297" t="str">
        <f t="shared" si="147"/>
        <v/>
      </c>
      <c r="AX100" s="297" t="str">
        <f>IF(AP100&lt;&gt;"",VLOOKUP(AP100,C4:I52,7,FALSE),"")</f>
        <v/>
      </c>
      <c r="AY100" s="297" t="str">
        <f>IF(AP100&lt;&gt;"",VLOOKUP(AP100,C4:I52,5,FALSE),"")</f>
        <v/>
      </c>
      <c r="AZ100" s="297" t="str">
        <f>IF(AP100&lt;&gt;"",VLOOKUP(AP100,C4:K52,9,FALSE),"")</f>
        <v/>
      </c>
      <c r="BA100" s="297" t="str">
        <f t="shared" si="148"/>
        <v/>
      </c>
      <c r="BB100" s="297" t="str">
        <f>IF(AP100&lt;&gt;"",RANK(BA100,BA97:BA100),"")</f>
        <v/>
      </c>
      <c r="BC100" s="297" t="str">
        <f>IF(AP100&lt;&gt;"",SUMPRODUCT((BA97:BA100=BA100)*(AV97:AV100&gt;AV100)),"")</f>
        <v/>
      </c>
      <c r="BD100" s="297" t="str">
        <f>IF(AP100&lt;&gt;"",SUMPRODUCT((BA97:BA100=BA100)*(AV97:AV100=AV100)*(AT97:AT100&gt;AT100)),"")</f>
        <v/>
      </c>
      <c r="BE100" s="297" t="str">
        <f>IF(AP100&lt;&gt;"",SUMPRODUCT((BA97:BA100=BA100)*(AV97:AV100=AV100)*(AT97:AT100=AT100)*(AX97:AX100&gt;AX100)),"")</f>
        <v/>
      </c>
      <c r="BF100" s="297" t="str">
        <f>IF(AP100&lt;&gt;"",SUMPRODUCT((BA97:BA100=BA100)*(AV97:AV100=AV100)*(AT97:AT100=AT100)*(AX97:AX100=AX100)*(AY97:AY100&gt;AY100)),"")</f>
        <v/>
      </c>
      <c r="BG100" s="297" t="str">
        <f>IF(AP100&lt;&gt;"",SUMPRODUCT((BA97:BA100=BA100)*(AV97:AV100=AV100)*(AT97:AT100=AT100)*(AX97:AX100=AX100)*(AY97:AY100=AY100)*(AZ97:AZ100&gt;AZ100)),"")</f>
        <v/>
      </c>
      <c r="BH100" s="297" t="str">
        <f t="shared" si="149"/>
        <v/>
      </c>
    </row>
    <row r="103" spans="10:60" x14ac:dyDescent="0.25">
      <c r="U103" s="297">
        <f>IF(V104="",SUM(AH25:AM25),IF(V105="",SUM(AH26:AM26),IF(V106="",SUM(AH27:AM27),IF(V107="",SUM(AH28:AM28),0))))</f>
        <v>0</v>
      </c>
      <c r="AO103" s="297">
        <f>IF(AP105="",SUM(BB26:BG26),IF(AP106="",SUM(BB27:BG27),IF(AP107="",SUM(BB28:BG28),0)))</f>
        <v>0</v>
      </c>
    </row>
    <row r="104" spans="10:60" x14ac:dyDescent="0.25">
      <c r="J104" s="297">
        <f>IF(COUNTIF(J25:J28,4)=4,1,SUMPRODUCT((J25:J28=J25)*(I25:I28=I25)*(G25:G28&gt;G25))+1)</f>
        <v>1</v>
      </c>
      <c r="U104" s="297">
        <f>IF(V25&lt;&gt;"",SUMPRODUCT((AC25:AC28=AC25)*(AB25:AB28=AB25)*(Z25:Z28=Z25)*(AA25:AA28=AA25)),"")</f>
        <v>4</v>
      </c>
      <c r="V104" s="297" t="str">
        <f>IF(AND(U104&lt;&gt;"",U104&gt;1),V25,"")</f>
        <v>Paraguay</v>
      </c>
      <c r="W104" s="297">
        <f>SUMPRODUCT((DA3:DA105=V104)*(DD3:DD105=V105)*(DE3:DE105="W"))+SUMPRODUCT((DA3:DA105=V104)*(DD3:DD105=V106)*(DE3:DE105="W"))+SUMPRODUCT((DA3:DA105=V104)*(DD3:DD105=V107)*(DE3:DE105="W"))+SUMPRODUCT((DA3:DA105=V104)*(DD3:DD105=V108)*(DE3:DE105="W"))+SUMPRODUCT((DA3:DA105=V105)*(DD3:DD105=V104)*(DF3:DF105="W"))+SUMPRODUCT((DA3:DA105=V106)*(DD3:DD105=V104)*(DF3:DF105="W"))+SUMPRODUCT((DA3:DA105=V107)*(DD3:DD105=V104)*(DF3:DF105="W"))+SUMPRODUCT((DA3:DA105=V108)*(DD3:DD105=V104)*(DF3:DF105="W"))</f>
        <v>0</v>
      </c>
      <c r="X104" s="297">
        <f>SUMPRODUCT((DA3:DA105=V104)*(DD3:DD105=V105)*(DE3:DE105="D"))+SUMPRODUCT((DA3:DA105=V104)*(DD3:DD105=V106)*(DE3:DE105="D"))+SUMPRODUCT((DA3:DA105=V104)*(DD3:DD105=V107)*(DE3:DE105="D"))+SUMPRODUCT((DA3:DA105=V104)*(DD3:DD105=V108)*(DE3:DE105="D"))+SUMPRODUCT((DA3:DA105=V105)*(DD3:DD105=V104)*(DE3:DE105="D"))+SUMPRODUCT((DA3:DA105=V106)*(DD3:DD105=V104)*(DE3:DE105="D"))+SUMPRODUCT((DA3:DA105=V107)*(DD3:DD105=V104)*(DE3:DE105="D"))+SUMPRODUCT((DA3:DA105=V108)*(DD3:DD105=V104)*(DE3:DE105="D"))</f>
        <v>0</v>
      </c>
      <c r="Y104" s="297">
        <f>SUMPRODUCT((DA3:DA105=V104)*(DD3:DD105=V105)*(DE3:DE105="L"))+SUMPRODUCT((DA3:DA105=V104)*(DD3:DD105=V106)*(DE3:DE105="L"))+SUMPRODUCT((DA3:DA105=V104)*(DD3:DD105=V107)*(DE3:DE105="L"))+SUMPRODUCT((DA3:DA105=V104)*(DD3:DD105=V108)*(DE3:DE105="L"))+SUMPRODUCT((DA3:DA105=V105)*(DD3:DD105=V104)*(DF3:DF105="L"))+SUMPRODUCT((DA3:DA105=V106)*(DD3:DD105=V104)*(DF3:DF105="L"))+SUMPRODUCT((DA3:DA105=V107)*(DD3:DD105=V104)*(DF3:DF105="L"))+SUMPRODUCT((DA3:DA105=V108)*(DD3:DD105=V104)*(DF3:DF105="L"))</f>
        <v>0</v>
      </c>
      <c r="Z104" s="297">
        <f>SUMPRODUCT((DA3:DA105=V104)*(DD3:DD105=V105)*DB3:DB105)+SUMPRODUCT((DA3:DA105=V104)*(DD3:DD105=V106)*DB3:DB105)+SUMPRODUCT((DA3:DA105=V104)*(DD3:DD105=V107)*DB3:DB105)+SUMPRODUCT((DA3:DA105=V104)*(DD3:DD105=V108)*DB3:DB105)+SUMPRODUCT((DA3:DA105=V105)*(DD3:DD105=V104)*DC3:DC105)+SUMPRODUCT((DA3:DA105=V106)*(DD3:DD105=V104)*DC3:DC105)+SUMPRODUCT((DA3:DA105=V107)*(DD3:DD105=V104)*DC3:DC105)+SUMPRODUCT((DA3:DA105=V108)*(DD3:DD105=V104)*DC3:DC105)</f>
        <v>0</v>
      </c>
      <c r="AA104" s="297">
        <f>SUMPRODUCT((DA3:DA105=V104)*(DD3:DD105=V105)*DC3:DC105)+SUMPRODUCT((DA3:DA105=V104)*(DD3:DD105=V106)*DC3:DC105)+SUMPRODUCT((DA3:DA105=V104)*(DD3:DD105=V107)*DC3:DC105)+SUMPRODUCT((DA3:DA105=V104)*(DD3:DD105=V108)*DC3:DC105)+SUMPRODUCT((DA3:DA105=V105)*(DD3:DD105=V104)*DB3:DB105)+SUMPRODUCT((DA3:DA105=V106)*(DD3:DD105=V104)*DB3:DB105)+SUMPRODUCT((DA3:DA105=V107)*(DD3:DD105=V104)*DB3:DB105)+SUMPRODUCT((DA3:DA105=V108)*(DD3:DD105=V104)*DB3:DB105)</f>
        <v>0</v>
      </c>
      <c r="AB104" s="297">
        <f>Z104-AA104+1000</f>
        <v>1000</v>
      </c>
      <c r="AC104" s="297">
        <f>IF(V104&lt;&gt;"",W104*3+X104*1,"")</f>
        <v>0</v>
      </c>
      <c r="AD104" s="297">
        <f>IF(V104&lt;&gt;"",VLOOKUP(V104,C4:I52,7,FALSE),"")</f>
        <v>1000</v>
      </c>
      <c r="AE104" s="297">
        <f>IF(V104&lt;&gt;"",VLOOKUP(V104,C4:I52,5,FALSE),"")</f>
        <v>0</v>
      </c>
      <c r="AF104" s="297">
        <f>IF(V104&lt;&gt;"",VLOOKUP(V104,C4:K52,9,FALSE),"")</f>
        <v>-140</v>
      </c>
      <c r="AG104" s="297">
        <f>AC104</f>
        <v>0</v>
      </c>
      <c r="AH104" s="297">
        <f>IF(V104&lt;&gt;"",RANK(AG104,AG104:AG107),"")</f>
        <v>1</v>
      </c>
      <c r="AI104" s="297">
        <f>IF(V104&lt;&gt;"",SUMPRODUCT((AG104:AG107=AG104)*(AB104:AB107&gt;AB104)),"")</f>
        <v>0</v>
      </c>
      <c r="AJ104" s="297">
        <f>IF(V104&lt;&gt;"",SUMPRODUCT((AG104:AG107=AG104)*(AB104:AB107=AB104)*(Z104:Z107&gt;Z104)),"")</f>
        <v>0</v>
      </c>
      <c r="AK104" s="297">
        <f>IF(V104&lt;&gt;"",SUMPRODUCT((AG104:AG107=AG104)*(AB104:AB107=AB104)*(Z104:Z107=Z104)*(AD104:AD107&gt;AD104)),"")</f>
        <v>0</v>
      </c>
      <c r="AL104" s="297">
        <f>IF(V104&lt;&gt;"",SUMPRODUCT((AG104:AG107=AG104)*(AB104:AB107=AB104)*(Z104:Z107=Z104)*(AD104:AD107=AD104)*(AE104:AE107&gt;AE104)),"")</f>
        <v>0</v>
      </c>
      <c r="AM104" s="297">
        <f>IF(V104&lt;&gt;"",SUMPRODUCT((AG104:AG107=AG104)*(AB104:AB107=AB104)*(Z104:Z107=Z104)*(AD104:AD107=AD104)*(AE104:AE107=AE104)*(AF104:AF107&gt;AF104)),"")</f>
        <v>3</v>
      </c>
      <c r="AN104" s="297">
        <f>IF(V104&lt;&gt;"",SUM(AH104:AM104),"")</f>
        <v>4</v>
      </c>
    </row>
    <row r="105" spans="10:60" x14ac:dyDescent="0.25">
      <c r="J105" s="297">
        <f>IF(COUNTIF(J25:J28,4)=4,1,SUMPRODUCT((J25:J28=J26)*(I25:I28=I26)*(G25:G28&gt;G26))+1)</f>
        <v>1</v>
      </c>
      <c r="U105" s="297">
        <f>IF(V26&lt;&gt;"",SUMPRODUCT((AC25:AC28=AC26)*(AB25:AB28=AB26)*(Z25:Z28=Z26)*(AA25:AA28=AA26)),"")</f>
        <v>4</v>
      </c>
      <c r="V105" s="297" t="str">
        <f>IF(AND(U105&lt;&gt;"",U105&gt;1),V26,"")</f>
        <v>Australia</v>
      </c>
      <c r="W105" s="297">
        <f>SUMPRODUCT((DA3:DA105=V105)*(DD3:DD105=V106)*(DE3:DE105="W"))+SUMPRODUCT((DA3:DA105=V105)*(DD3:DD105=V107)*(DE3:DE105="W"))+SUMPRODUCT((DA3:DA105=V105)*(DD3:DD105=V108)*(DE3:DE105="W"))+SUMPRODUCT((DA3:DA105=V105)*(DD3:DD105=V104)*(DE3:DE105="W"))+SUMPRODUCT((DA3:DA105=V106)*(DD3:DD105=V105)*(DF3:DF105="W"))+SUMPRODUCT((DA3:DA105=V107)*(DD3:DD105=V105)*(DF3:DF105="W"))+SUMPRODUCT((DA3:DA105=V108)*(DD3:DD105=V105)*(DF3:DF105="W"))+SUMPRODUCT((DA3:DA105=V104)*(DD3:DD105=V105)*(DF3:DF105="W"))</f>
        <v>0</v>
      </c>
      <c r="X105" s="297">
        <f>SUMPRODUCT((DA3:DA105=V105)*(DD3:DD105=V106)*(DE3:DE105="D"))+SUMPRODUCT((DA3:DA105=V105)*(DD3:DD105=V107)*(DE3:DE105="D"))+SUMPRODUCT((DA3:DA105=V105)*(DD3:DD105=V108)*(DE3:DE105="D"))+SUMPRODUCT((DA3:DA105=V105)*(DD3:DD105=V104)*(DE3:DE105="D"))+SUMPRODUCT((DA3:DA105=V106)*(DD3:DD105=V105)*(DE3:DE105="D"))+SUMPRODUCT((DA3:DA105=V107)*(DD3:DD105=V105)*(DE3:DE105="D"))+SUMPRODUCT((DA3:DA105=V108)*(DD3:DD105=V105)*(DE3:DE105="D"))+SUMPRODUCT((DA3:DA105=V104)*(DD3:DD105=V105)*(DE3:DE105="D"))</f>
        <v>0</v>
      </c>
      <c r="Y105" s="297">
        <f>SUMPRODUCT((DA3:DA105=V105)*(DD3:DD105=V106)*(DE3:DE105="L"))+SUMPRODUCT((DA3:DA105=V105)*(DD3:DD105=V107)*(DE3:DE105="L"))+SUMPRODUCT((DA3:DA105=V105)*(DD3:DD105=V108)*(DE3:DE105="L"))+SUMPRODUCT((DA3:DA105=V105)*(DD3:DD105=V104)*(DE3:DE105="L"))+SUMPRODUCT((DA3:DA105=V106)*(DD3:DD105=V105)*(DF3:DF105="L"))+SUMPRODUCT((DA3:DA105=V107)*(DD3:DD105=V105)*(DF3:DF105="L"))+SUMPRODUCT((DA3:DA105=V108)*(DD3:DD105=V105)*(DF3:DF105="L"))+SUMPRODUCT((DA3:DA105=V104)*(DD3:DD105=V105)*(DF3:DF105="L"))</f>
        <v>0</v>
      </c>
      <c r="Z105" s="297">
        <f>SUMPRODUCT((DA3:DA105=V105)*(DD3:DD105=V106)*DB3:DB105)+SUMPRODUCT((DA3:DA105=V105)*(DD3:DD105=V107)*DB3:DB105)+SUMPRODUCT((DA3:DA105=V105)*(DD3:DD105=V108)*DB3:DB105)+SUMPRODUCT((DA3:DA105=V105)*(DD3:DD105=V104)*DB3:DB105)+SUMPRODUCT((DA3:DA105=V106)*(DD3:DD105=V105)*DC3:DC105)+SUMPRODUCT((DA3:DA105=V107)*(DD3:DD105=V105)*DC3:DC105)+SUMPRODUCT((DA3:DA105=V108)*(DD3:DD105=V105)*DC3:DC105)+SUMPRODUCT((DA3:DA105=V104)*(DD3:DD105=V105)*DC3:DC105)</f>
        <v>0</v>
      </c>
      <c r="AA105" s="297">
        <f>SUMPRODUCT((DA3:DA105=V105)*(DD3:DD105=V106)*DC3:DC105)+SUMPRODUCT((DA3:DA105=V105)*(DD3:DD105=V107)*DC3:DC105)+SUMPRODUCT((DA3:DA105=V105)*(DD3:DD105=V108)*DC3:DC105)+SUMPRODUCT((DA3:DA105=V105)*(DD3:DD105=V104)*DC3:DC105)+SUMPRODUCT((DA3:DA105=V106)*(DD3:DD105=V105)*DB3:DB105)+SUMPRODUCT((DA3:DA105=V107)*(DD3:DD105=V105)*DB3:DB105)+SUMPRODUCT((DA3:DA105=V108)*(DD3:DD105=V105)*DB3:DB105)+SUMPRODUCT((DA3:DA105=V104)*(DD3:DD105=V105)*DB3:DB105)</f>
        <v>0</v>
      </c>
      <c r="AB105" s="297">
        <f>Z105-AA105+1000</f>
        <v>1000</v>
      </c>
      <c r="AC105" s="297">
        <f t="shared" ref="AC105:AC107" si="150">IF(V105&lt;&gt;"",W105*3+X105*1,"")</f>
        <v>0</v>
      </c>
      <c r="AD105" s="297">
        <f>IF(V105&lt;&gt;"",VLOOKUP(V105,C4:I52,7,FALSE),"")</f>
        <v>1000</v>
      </c>
      <c r="AE105" s="297">
        <f>IF(V105&lt;&gt;"",VLOOKUP(V105,C4:I52,5,FALSE),"")</f>
        <v>0</v>
      </c>
      <c r="AF105" s="297">
        <f>IF(V105&lt;&gt;"",VLOOKUP(V105,C4:K52,9,FALSE),"")</f>
        <v>-127</v>
      </c>
      <c r="AG105" s="297">
        <f t="shared" ref="AG105:AG107" si="151">AC105</f>
        <v>0</v>
      </c>
      <c r="AH105" s="297">
        <f>IF(V105&lt;&gt;"",RANK(AG105,AG104:AG107),"")</f>
        <v>1</v>
      </c>
      <c r="AI105" s="297">
        <f>IF(V105&lt;&gt;"",SUMPRODUCT((AG104:AG107=AG105)*(AB104:AB107&gt;AB105)),"")</f>
        <v>0</v>
      </c>
      <c r="AJ105" s="297">
        <f>IF(V105&lt;&gt;"",SUMPRODUCT((AG104:AG107=AG105)*(AB104:AB107=AB105)*(Z104:Z107&gt;Z105)),"")</f>
        <v>0</v>
      </c>
      <c r="AK105" s="297">
        <f>IF(V105&lt;&gt;"",SUMPRODUCT((AG104:AG107=AG105)*(AB104:AB107=AB105)*(Z104:Z107=Z105)*(AD104:AD107&gt;AD105)),"")</f>
        <v>0</v>
      </c>
      <c r="AL105" s="297">
        <f>IF(V105&lt;&gt;"",SUMPRODUCT((AG104:AG107=AG105)*(AB104:AB107=AB105)*(Z104:Z107=Z105)*(AD104:AD107=AD105)*(AE104:AE107&gt;AE105)),"")</f>
        <v>0</v>
      </c>
      <c r="AM105" s="297">
        <f>IF(V105&lt;&gt;"",SUMPRODUCT((AG104:AG107=AG105)*(AB104:AB107=AB105)*(Z104:Z107=Z105)*(AD104:AD107=AD105)*(AE104:AE107=AE105)*(AF104:AF107&gt;AF105)),"")</f>
        <v>2</v>
      </c>
      <c r="AN105" s="297">
        <f>IF(V105&lt;&gt;"",SUM(AH105:AM105),"")</f>
        <v>3</v>
      </c>
      <c r="AO105" s="297" t="str">
        <f>IF(AP26&lt;&gt;"",SUMPRODUCT((AW25:AW28=AW26)*(AV25:AV28=AV26)*(AT25:AT28=AT26)*(AU25:AU28=AU26)),"")</f>
        <v/>
      </c>
      <c r="AP105" s="297" t="str">
        <f>IF(AND(AO105&lt;&gt;"",AO105&gt;1),AP26,"")</f>
        <v/>
      </c>
      <c r="AQ105" s="297">
        <f>SUMPRODUCT((DA3:DA105=AP105)*(DD3:DD105=AP106)*(DE3:DE105="W"))+SUMPRODUCT((DA3:DA105=AP105)*(DD3:DD105=AP107)*(DE3:DE105="W"))+SUMPRODUCT((DA3:DA105=AP105)*(DD3:DD105=AP108)*(DE3:DE105="W"))+SUMPRODUCT((DA3:DA105=AP106)*(DD3:DD105=AP105)*(DF3:DF105="W"))+SUMPRODUCT((DA3:DA105=AP107)*(DD3:DD105=AP105)*(DF3:DF105="W"))+SUMPRODUCT((DA3:DA105=AP108)*(DD3:DD105=AP105)*(DF3:DF105="W"))</f>
        <v>0</v>
      </c>
      <c r="AR105" s="297">
        <f>SUMPRODUCT((DA3:DA105=AP105)*(DD3:DD105=AP106)*(DE3:DE105="D"))+SUMPRODUCT((DA3:DA105=AP105)*(DD3:DD105=AP107)*(DE3:DE105="D"))+SUMPRODUCT((DA3:DA105=AP105)*(DD3:DD105=AP108)*(DE3:DE105="D"))+SUMPRODUCT((DA3:DA105=AP106)*(DD3:DD105=AP105)*(DE3:DE105="D"))+SUMPRODUCT((DA3:DA105=AP107)*(DD3:DD105=AP105)*(DE3:DE105="D"))+SUMPRODUCT((DA3:DA105=AP108)*(DD3:DD105=AP105)*(DE3:DE105="D"))</f>
        <v>0</v>
      </c>
      <c r="AS105" s="297">
        <f>SUMPRODUCT((DA3:DA105=AP105)*(DD3:DD105=AP106)*(DE3:DE105="L"))+SUMPRODUCT((DA3:DA105=AP105)*(DD3:DD105=AP107)*(DE3:DE105="L"))+SUMPRODUCT((DA3:DA105=AP105)*(DD3:DD105=AP108)*(DE3:DE105="L"))+SUMPRODUCT((DA3:DA105=AP106)*(DD3:DD105=AP105)*(DF3:DF105="L"))+SUMPRODUCT((DA3:DA105=AP107)*(DD3:DD105=AP105)*(DF3:DF105="L"))+SUMPRODUCT((DA3:DA105=AP108)*(DD3:DD105=AP105)*(DF3:DF105="L"))</f>
        <v>0</v>
      </c>
      <c r="AT105" s="297">
        <f>SUMPRODUCT((DA3:DA105=AP105)*(DD3:DD105=AP106)*DB3:DB105)+SUMPRODUCT((DA3:DA105=AP105)*(DD3:DD105=AP107)*DB3:DB105)+SUMPRODUCT((DA3:DA105=AP105)*(DD3:DD105=AP108)*DB3:DB105)+SUMPRODUCT((DA3:DA105=AP105)*(DD3:DD105=AP104)*DB3:DB105)+SUMPRODUCT((DA3:DA105=AP106)*(DD3:DD105=AP105)*DC3:DC105)+SUMPRODUCT((DA3:DA105=AP107)*(DD3:DD105=AP105)*DC3:DC105)+SUMPRODUCT((DA3:DA105=AP108)*(DD3:DD105=AP105)*DC3:DC105)+SUMPRODUCT((DA3:DA105=AP104)*(DD3:DD105=AP105)*DC3:DC105)</f>
        <v>0</v>
      </c>
      <c r="AU105" s="297">
        <f>SUMPRODUCT((DA3:DA105=AP105)*(DD3:DD105=AP106)*DC3:DC105)+SUMPRODUCT((DA3:DA105=AP105)*(DD3:DD105=AP107)*DC3:DC105)+SUMPRODUCT((DA3:DA105=AP105)*(DD3:DD105=AP108)*DC3:DC105)+SUMPRODUCT((DA3:DA105=AP105)*(DD3:DD105=AP104)*DC3:DC105)+SUMPRODUCT((DA3:DA105=AP106)*(DD3:DD105=AP105)*DB3:DB105)+SUMPRODUCT((DA3:DA105=AP107)*(DD3:DD105=AP105)*DB3:DB105)+SUMPRODUCT((DA3:DA105=AP108)*(DD3:DD105=AP105)*DB3:DB105)+SUMPRODUCT((DA3:DA105=AP104)*(DD3:DD105=AP105)*DB3:DB105)</f>
        <v>0</v>
      </c>
      <c r="AV105" s="297">
        <f>AT105-AU105+1000</f>
        <v>1000</v>
      </c>
      <c r="AW105" s="297" t="str">
        <f t="shared" ref="AW105:AW107" si="152">IF(AP105&lt;&gt;"",AQ105*3+AR105*1,"")</f>
        <v/>
      </c>
      <c r="AX105" s="297" t="str">
        <f>IF(AP105&lt;&gt;"",VLOOKUP(AP105,C4:I52,7,FALSE),"")</f>
        <v/>
      </c>
      <c r="AY105" s="297" t="str">
        <f>IF(AP105&lt;&gt;"",VLOOKUP(AP105,C4:I52,5,FALSE),"")</f>
        <v/>
      </c>
      <c r="AZ105" s="297" t="str">
        <f>IF(AP105&lt;&gt;"",VLOOKUP(AP105,C4:K52,9,FALSE),"")</f>
        <v/>
      </c>
      <c r="BA105" s="297" t="str">
        <f t="shared" ref="BA105:BA107" si="153">AW105</f>
        <v/>
      </c>
      <c r="BB105" s="297" t="str">
        <f>IF(AP105&lt;&gt;"",RANK(BA105,BA104:BA107),"")</f>
        <v/>
      </c>
      <c r="BC105" s="297" t="str">
        <f>IF(AP105&lt;&gt;"",SUMPRODUCT((BA104:BA107=BA105)*(AV104:AV107&gt;AV105)),"")</f>
        <v/>
      </c>
      <c r="BD105" s="297" t="str">
        <f>IF(AP105&lt;&gt;"",SUMPRODUCT((BA104:BA107=BA105)*(AV104:AV107=AV105)*(AT104:AT107&gt;AT105)),"")</f>
        <v/>
      </c>
      <c r="BE105" s="297" t="str">
        <f>IF(AP105&lt;&gt;"",SUMPRODUCT((BA104:BA107=BA105)*(AV104:AV107=AV105)*(AT104:AT107=AT105)*(AX104:AX107&gt;AX105)),"")</f>
        <v/>
      </c>
      <c r="BF105" s="297" t="str">
        <f>IF(AP105&lt;&gt;"",SUMPRODUCT((BA104:BA107=BA105)*(AV104:AV107=AV105)*(AT104:AT107=AT105)*(AX104:AX107=AX105)*(AY104:AY107&gt;AY105)),"")</f>
        <v/>
      </c>
      <c r="BG105" s="297" t="str">
        <f>IF(AP105&lt;&gt;"",SUMPRODUCT((BA104:BA107=BA105)*(AV104:AV107=AV105)*(AT104:AT107=AT105)*(AX104:AX107=AX105)*(AY104:AY107=AY105)*(AZ104:AZ107&gt;AZ105)),"")</f>
        <v/>
      </c>
      <c r="BH105" s="297" t="str">
        <f>IF(AP105&lt;&gt;"",SUM(BB105:BG105)+1,"")</f>
        <v/>
      </c>
    </row>
    <row r="106" spans="10:60" x14ac:dyDescent="0.25">
      <c r="J106" s="297">
        <f>IF(COUNTIF(J25:J28,4)=4,1,SUMPRODUCT((J25:J28=J27)*(I25:I28=I27)*(G25:G28&gt;G27))+1)</f>
        <v>1</v>
      </c>
      <c r="U106" s="297">
        <f>IF(V27&lt;&gt;"",SUMPRODUCT((AC25:AC28=AC27)*(AB25:AB28=AB27)*(Z25:Z28=Z27)*(AA25:AA28=AA27)),"")</f>
        <v>4</v>
      </c>
      <c r="V106" s="297" t="str">
        <f>IF(AND(U106&lt;&gt;"",U106&gt;1),V27,"")</f>
        <v>Türkiye</v>
      </c>
      <c r="W106" s="297">
        <f>SUMPRODUCT((DA3:DA105=V106)*(DD3:DD105=V107)*(DE3:DE105="W"))+SUMPRODUCT((DA3:DA105=V106)*(DD3:DD105=V108)*(DE3:DE105="W"))+SUMPRODUCT((DA3:DA105=V106)*(DD3:DD105=V104)*(DE3:DE105="W"))+SUMPRODUCT((DA3:DA105=V106)*(DD3:DD105=V105)*(DE3:DE105="W"))+SUMPRODUCT((DA3:DA105=V107)*(DD3:DD105=V106)*(DF3:DF105="W"))+SUMPRODUCT((DA3:DA105=V108)*(DD3:DD105=V106)*(DF3:DF105="W"))+SUMPRODUCT((DA3:DA105=V104)*(DD3:DD105=V106)*(DF3:DF105="W"))+SUMPRODUCT((DA3:DA105=V105)*(DD3:DD105=V106)*(DF3:DF105="W"))</f>
        <v>0</v>
      </c>
      <c r="X106" s="297">
        <f>SUMPRODUCT((DA3:DA105=V106)*(DD3:DD105=V107)*(DE3:DE105="D"))+SUMPRODUCT((DA3:DA105=V106)*(DD3:DD105=V108)*(DE3:DE105="D"))+SUMPRODUCT((DA3:DA105=V106)*(DD3:DD105=V104)*(DE3:DE105="D"))+SUMPRODUCT((DA3:DA105=V106)*(DD3:DD105=V105)*(DE3:DE105="D"))+SUMPRODUCT((DA3:DA105=V107)*(DD3:DD105=V106)*(DE3:DE105="D"))+SUMPRODUCT((DA3:DA105=V108)*(DD3:DD105=V106)*(DE3:DE105="D"))+SUMPRODUCT((DA3:DA105=V104)*(DD3:DD105=V106)*(DE3:DE105="D"))+SUMPRODUCT((DA3:DA105=V105)*(DD3:DD105=V106)*(DE3:DE105="D"))</f>
        <v>0</v>
      </c>
      <c r="Y106" s="297">
        <f>SUMPRODUCT((DA3:DA105=V106)*(DD3:DD105=V107)*(DE3:DE105="L"))+SUMPRODUCT((DA3:DA105=V106)*(DD3:DD105=V108)*(DE3:DE105="L"))+SUMPRODUCT((DA3:DA105=V106)*(DD3:DD105=V104)*(DE3:DE105="L"))+SUMPRODUCT((DA3:DA105=V106)*(DD3:DD105=V105)*(DE3:DE105="L"))+SUMPRODUCT((DA3:DA105=V107)*(DD3:DD105=V106)*(DF3:DF105="L"))+SUMPRODUCT((DA3:DA105=V108)*(DD3:DD105=V106)*(DF3:DF105="L"))+SUMPRODUCT((DA3:DA105=V104)*(DD3:DD105=V106)*(DF3:DF105="L"))+SUMPRODUCT((DA3:DA105=V105)*(DD3:DD105=V106)*(DF3:DF105="L"))</f>
        <v>0</v>
      </c>
      <c r="Z106" s="297">
        <f>SUMPRODUCT((DA3:DA105=V106)*(DD3:DD105=V107)*DB3:DB105)+SUMPRODUCT((DA3:DA105=V106)*(DD3:DD105=V108)*DB3:DB105)+SUMPRODUCT((DA3:DA105=V106)*(DD3:DD105=V104)*DB3:DB105)+SUMPRODUCT((DA3:DA105=V106)*(DD3:DD105=V105)*DB3:DB105)+SUMPRODUCT((DA3:DA105=V107)*(DD3:DD105=V106)*DC3:DC105)+SUMPRODUCT((DA3:DA105=V108)*(DD3:DD105=V106)*DC3:DC105)+SUMPRODUCT((DA3:DA105=V104)*(DD3:DD105=V106)*DC3:DC105)+SUMPRODUCT((DA3:DA105=V105)*(DD3:DD105=V106)*DC3:DC105)</f>
        <v>0</v>
      </c>
      <c r="AA106" s="297">
        <f>SUMPRODUCT((DA3:DA105=V106)*(DD3:DD105=V107)*DC3:DC105)+SUMPRODUCT((DA3:DA105=V106)*(DD3:DD105=V108)*DC3:DC105)+SUMPRODUCT((DA3:DA105=V106)*(DD3:DD105=V104)*DC3:DC105)+SUMPRODUCT((DA3:DA105=V106)*(DD3:DD105=V105)*DC3:DC105)+SUMPRODUCT((DA3:DA105=V107)*(DD3:DD105=V106)*DB3:DB105)+SUMPRODUCT((DA3:DA105=V108)*(DD3:DD105=V106)*DB3:DB105)+SUMPRODUCT((DA3:DA105=V104)*(DD3:DD105=V106)*DB3:DB105)+SUMPRODUCT((DA3:DA105=V105)*(DD3:DD105=V106)*DB3:DB105)</f>
        <v>0</v>
      </c>
      <c r="AB106" s="297">
        <f>Z106-AA106+1000</f>
        <v>1000</v>
      </c>
      <c r="AC106" s="297">
        <f t="shared" si="150"/>
        <v>0</v>
      </c>
      <c r="AD106" s="297">
        <f>IF(V106&lt;&gt;"",VLOOKUP(V106,C4:I52,7,FALSE),"")</f>
        <v>1000</v>
      </c>
      <c r="AE106" s="297">
        <f>IF(V106&lt;&gt;"",VLOOKUP(V106,C4:I52,5,FALSE),"")</f>
        <v>0</v>
      </c>
      <c r="AF106" s="297">
        <f>IF(V106&lt;&gt;"",VLOOKUP(V106,C4:K52,9,FALSE),"")</f>
        <v>-125</v>
      </c>
      <c r="AG106" s="297">
        <f t="shared" si="151"/>
        <v>0</v>
      </c>
      <c r="AH106" s="297">
        <f>IF(V106&lt;&gt;"",RANK(AG106,AG104:AG107),"")</f>
        <v>1</v>
      </c>
      <c r="AI106" s="297">
        <f>IF(V106&lt;&gt;"",SUMPRODUCT((AG104:AG107=AG106)*(AB104:AB107&gt;AB106)),"")</f>
        <v>0</v>
      </c>
      <c r="AJ106" s="297">
        <f>IF(V106&lt;&gt;"",SUMPRODUCT((AG104:AG107=AG106)*(AB104:AB107=AB106)*(Z104:Z107&gt;Z106)),"")</f>
        <v>0</v>
      </c>
      <c r="AK106" s="297">
        <f>IF(V106&lt;&gt;"",SUMPRODUCT((AG104:AG107=AG106)*(AB104:AB107=AB106)*(Z104:Z107=Z106)*(AD104:AD107&gt;AD106)),"")</f>
        <v>0</v>
      </c>
      <c r="AL106" s="297">
        <f>IF(V106&lt;&gt;"",SUMPRODUCT((AG104:AG107=AG106)*(AB104:AB107=AB106)*(Z104:Z107=Z106)*(AD104:AD107=AD106)*(AE104:AE107&gt;AE106)),"")</f>
        <v>0</v>
      </c>
      <c r="AM106" s="297">
        <f>IF(V106&lt;&gt;"",SUMPRODUCT((AG104:AG107=AG106)*(AB104:AB107=AB106)*(Z104:Z107=Z106)*(AD104:AD107=AD106)*(AE104:AE107=AE106)*(AF104:AF107&gt;AF106)),"")</f>
        <v>1</v>
      </c>
      <c r="AN106" s="297">
        <f>IF(V106&lt;&gt;"",SUM(AH106:AM106),"")</f>
        <v>2</v>
      </c>
      <c r="AO106" s="297" t="str">
        <f>IF(AP27&lt;&gt;"",SUMPRODUCT((AW25:AW28=AW27)*(AV25:AV28=AV27)*(AT25:AT28=AT27)*(AU25:AU28=AU27)),"")</f>
        <v/>
      </c>
      <c r="AP106" s="297" t="str">
        <f>IF(AND(AO106&lt;&gt;"",AO106&gt;1),AP27,"")</f>
        <v/>
      </c>
      <c r="AQ106" s="297">
        <f>SUMPRODUCT((DA3:DA105=AP106)*(DD3:DD105=AP107)*(DE3:DE105="W"))+SUMPRODUCT((DA3:DA105=AP106)*(DD3:DD105=AP108)*(DE3:DE105="W"))+SUMPRODUCT((DA3:DA105=AP106)*(DD3:DD105=AP105)*(DE3:DE105="W"))+SUMPRODUCT((DA3:DA105=AP107)*(DD3:DD105=AP106)*(DF3:DF105="W"))+SUMPRODUCT((DA3:DA105=AP108)*(DD3:DD105=AP106)*(DF3:DF105="W"))+SUMPRODUCT((DA3:DA105=AP105)*(DD3:DD105=AP106)*(DF3:DF105="W"))</f>
        <v>0</v>
      </c>
      <c r="AR106" s="297">
        <f>SUMPRODUCT((DA3:DA105=AP106)*(DD3:DD105=AP107)*(DE3:DE105="D"))+SUMPRODUCT((DA3:DA105=AP106)*(DD3:DD105=AP108)*(DE3:DE105="D"))+SUMPRODUCT((DA3:DA105=AP106)*(DD3:DD105=AP105)*(DE3:DE105="D"))+SUMPRODUCT((DA3:DA105=AP107)*(DD3:DD105=AP106)*(DE3:DE105="D"))+SUMPRODUCT((DA3:DA105=AP108)*(DD3:DD105=AP106)*(DE3:DE105="D"))+SUMPRODUCT((DA3:DA105=AP105)*(DD3:DD105=AP106)*(DE3:DE105="D"))</f>
        <v>0</v>
      </c>
      <c r="AS106" s="297">
        <f>SUMPRODUCT((DA3:DA105=AP106)*(DD3:DD105=AP107)*(DE3:DE105="L"))+SUMPRODUCT((DA3:DA105=AP106)*(DD3:DD105=AP108)*(DE3:DE105="L"))+SUMPRODUCT((DA3:DA105=AP106)*(DD3:DD105=AP105)*(DE3:DE105="L"))+SUMPRODUCT((DA3:DA105=AP107)*(DD3:DD105=AP106)*(DF3:DF105="L"))+SUMPRODUCT((DA3:DA105=AP108)*(DD3:DD105=AP106)*(DF3:DF105="L"))+SUMPRODUCT((DA3:DA105=AP105)*(DD3:DD105=AP106)*(DF3:DF105="L"))</f>
        <v>0</v>
      </c>
      <c r="AT106" s="297">
        <f>SUMPRODUCT((DA3:DA105=AP106)*(DD3:DD105=AP107)*DB3:DB105)+SUMPRODUCT((DA3:DA105=AP106)*(DD3:DD105=AP108)*DB3:DB105)+SUMPRODUCT((DA3:DA105=AP106)*(DD3:DD105=AP104)*DB3:DB105)+SUMPRODUCT((DA3:DA105=AP106)*(DD3:DD105=AP105)*DB3:DB105)+SUMPRODUCT((DA3:DA105=AP107)*(DD3:DD105=AP106)*DC3:DC105)+SUMPRODUCT((DA3:DA105=AP108)*(DD3:DD105=AP106)*DC3:DC105)+SUMPRODUCT((DA3:DA105=AP104)*(DD3:DD105=AP106)*DC3:DC105)+SUMPRODUCT((DA3:DA105=AP105)*(DD3:DD105=AP106)*DC3:DC105)</f>
        <v>0</v>
      </c>
      <c r="AU106" s="297">
        <f>SUMPRODUCT((DA3:DA105=AP106)*(DD3:DD105=AP107)*DC3:DC105)+SUMPRODUCT((DA3:DA105=AP106)*(DD3:DD105=AP108)*DC3:DC105)+SUMPRODUCT((DA3:DA105=AP106)*(DD3:DD105=AP104)*DC3:DC105)+SUMPRODUCT((DA3:DA105=AP106)*(DD3:DD105=AP105)*DC3:DC105)+SUMPRODUCT((DA3:DA105=AP107)*(DD3:DD105=AP106)*DB3:DB105)+SUMPRODUCT((DA3:DA105=AP108)*(DD3:DD105=AP106)*DB3:DB105)+SUMPRODUCT((DA3:DA105=AP104)*(DD3:DD105=AP106)*DB3:DB105)+SUMPRODUCT((DA3:DA105=AP105)*(DD3:DD105=AP106)*DB3:DB105)</f>
        <v>0</v>
      </c>
      <c r="AV106" s="297">
        <f>AT106-AU106+1000</f>
        <v>1000</v>
      </c>
      <c r="AW106" s="297" t="str">
        <f t="shared" si="152"/>
        <v/>
      </c>
      <c r="AX106" s="297" t="str">
        <f>IF(AP106&lt;&gt;"",VLOOKUP(AP106,C4:I52,7,FALSE),"")</f>
        <v/>
      </c>
      <c r="AY106" s="297" t="str">
        <f>IF(AP106&lt;&gt;"",VLOOKUP(AP106,C4:I52,5,FALSE),"")</f>
        <v/>
      </c>
      <c r="AZ106" s="297" t="str">
        <f>IF(AP106&lt;&gt;"",VLOOKUP(AP106,C4:K52,9,FALSE),"")</f>
        <v/>
      </c>
      <c r="BA106" s="297" t="str">
        <f t="shared" si="153"/>
        <v/>
      </c>
      <c r="BB106" s="297" t="str">
        <f>IF(AP106&lt;&gt;"",RANK(BA106,BA104:BA107),"")</f>
        <v/>
      </c>
      <c r="BC106" s="297" t="str">
        <f>IF(AP106&lt;&gt;"",SUMPRODUCT((BA104:BA107=BA106)*(AV104:AV107&gt;AV106)),"")</f>
        <v/>
      </c>
      <c r="BD106" s="297" t="str">
        <f>IF(AP106&lt;&gt;"",SUMPRODUCT((BA104:BA107=BA106)*(AV104:AV107=AV106)*(AT104:AT107&gt;AT106)),"")</f>
        <v/>
      </c>
      <c r="BE106" s="297" t="str">
        <f>IF(AP106&lt;&gt;"",SUMPRODUCT((BA104:BA107=BA106)*(AV104:AV107=AV106)*(AT104:AT107=AT106)*(AX104:AX107&gt;AX106)),"")</f>
        <v/>
      </c>
      <c r="BF106" s="297" t="str">
        <f>IF(AP106&lt;&gt;"",SUMPRODUCT((BA104:BA107=BA106)*(AV104:AV107=AV106)*(AT104:AT107=AT106)*(AX104:AX107=AX106)*(AY104:AY107&gt;AY106)),"")</f>
        <v/>
      </c>
      <c r="BG106" s="297" t="str">
        <f>IF(AP106&lt;&gt;"",SUMPRODUCT((BA104:BA107=BA106)*(AV104:AV107=AV106)*(AT104:AT107=AT106)*(AX104:AX107=AX106)*(AY104:AY107=AY106)*(AZ104:AZ107&gt;AZ106)),"")</f>
        <v/>
      </c>
      <c r="BH106" s="297" t="str">
        <f t="shared" ref="BH106:BH107" si="154">IF(AP106&lt;&gt;"",SUM(BB106:BG106)+1,"")</f>
        <v/>
      </c>
    </row>
    <row r="107" spans="10:60" x14ac:dyDescent="0.25">
      <c r="J107" s="297">
        <f>IF(COUNTIF(J25:J28,4)=4,1,SUMPRODUCT((J25:J28=J28)*(I25:I28=I28)*(G25:G28&gt;G28))+1)</f>
        <v>1</v>
      </c>
      <c r="U107" s="297">
        <f>IF(V28&lt;&gt;"",SUMPRODUCT((AC25:AC28=AC28)*(AB25:AB28=AB28)*(Z25:Z28=Z28)*(AA25:AA28=AA28)),"")</f>
        <v>4</v>
      </c>
      <c r="V107" s="297" t="str">
        <f>IF(AND(U107&lt;&gt;"",U107&gt;1),V28,"")</f>
        <v>USA</v>
      </c>
      <c r="W107" s="297">
        <f>SUMPRODUCT((DA3:DA105=V107)*(DD3:DD105=V108)*(DE3:DE105="W"))+SUMPRODUCT((DA3:DA105=V107)*(DD3:DD105=V104)*(DE3:DE105="W"))+SUMPRODUCT((DA3:DA105=V107)*(DD3:DD105=V105)*(DE3:DE105="W"))+SUMPRODUCT((DA3:DA105=V107)*(DD3:DD105=V106)*(DE3:DE105="W"))+SUMPRODUCT((DA3:DA105=V108)*(DD3:DD105=V107)*(DF3:DF105="W"))+SUMPRODUCT((DA3:DA105=V104)*(DD3:DD105=V107)*(DF3:DF105="W"))+SUMPRODUCT((DA3:DA105=V105)*(DD3:DD105=V107)*(DF3:DF105="W"))+SUMPRODUCT((DA3:DA105=V106)*(DD3:DD105=V107)*(DF3:DF105="W"))</f>
        <v>0</v>
      </c>
      <c r="X107" s="297">
        <f>SUMPRODUCT((DA3:DA105=V107)*(DD3:DD105=V108)*(DE3:DE105="D"))+SUMPRODUCT((DA3:DA105=V107)*(DD3:DD105=V104)*(DE3:DE105="D"))+SUMPRODUCT((DA3:DA105=V107)*(DD3:DD105=V105)*(DE3:DE105="D"))+SUMPRODUCT((DA3:DA105=V107)*(DD3:DD105=V106)*(DE3:DE105="D"))+SUMPRODUCT((DA3:DA105=V108)*(DD3:DD105=V107)*(DE3:DE105="D"))+SUMPRODUCT((DA3:DA105=V104)*(DD3:DD105=V107)*(DE3:DE105="D"))+SUMPRODUCT((DA3:DA105=V105)*(DD3:DD105=V107)*(DE3:DE105="D"))+SUMPRODUCT((DA3:DA105=V106)*(DD3:DD105=V107)*(DE3:DE105="D"))</f>
        <v>0</v>
      </c>
      <c r="Y107" s="297">
        <f>SUMPRODUCT((DA3:DA105=V107)*(DD3:DD105=V108)*(DE3:DE105="L"))+SUMPRODUCT((DA3:DA105=V107)*(DD3:DD105=V104)*(DE3:DE105="L"))+SUMPRODUCT((DA3:DA105=V107)*(DD3:DD105=V105)*(DE3:DE105="L"))+SUMPRODUCT((DA3:DA105=V107)*(DD3:DD105=V106)*(DE3:DE105="L"))+SUMPRODUCT((DA3:DA105=V108)*(DD3:DD105=V107)*(DF3:DF105="L"))+SUMPRODUCT((DA3:DA105=V104)*(DD3:DD105=V107)*(DF3:DF105="L"))+SUMPRODUCT((DA3:DA105=V105)*(DD3:DD105=V107)*(DF3:DF105="L"))+SUMPRODUCT((DA3:DA105=V106)*(DD3:DD105=V107)*(DF3:DF105="L"))</f>
        <v>0</v>
      </c>
      <c r="Z107" s="297">
        <f>SUMPRODUCT((DA3:DA105=V107)*(DD3:DD105=V108)*DB3:DB105)+SUMPRODUCT((DA3:DA105=V107)*(DD3:DD105=V104)*DB3:DB105)+SUMPRODUCT((DA3:DA105=V107)*(DD3:DD105=V105)*DB3:DB105)+SUMPRODUCT((DA3:DA105=V107)*(DD3:DD105=V106)*DB3:DB105)+SUMPRODUCT((DA3:DA105=V108)*(DD3:DD105=V107)*DC3:DC105)+SUMPRODUCT((DA3:DA105=V104)*(DD3:DD105=V107)*DC3:DC105)+SUMPRODUCT((DA3:DA105=V105)*(DD3:DD105=V107)*DC3:DC105)+SUMPRODUCT((DA3:DA105=V106)*(DD3:DD105=V107)*DC3:DC105)</f>
        <v>0</v>
      </c>
      <c r="AA107" s="297">
        <f>SUMPRODUCT((DA3:DA105=V107)*(DD3:DD105=V108)*DC3:DC105)+SUMPRODUCT((DA3:DA105=V107)*(DD3:DD105=V104)*DC3:DC105)+SUMPRODUCT((DA3:DA105=V107)*(DD3:DD105=V105)*DC3:DC105)+SUMPRODUCT((DA3:DA105=V107)*(DD3:DD105=V106)*DC3:DC105)+SUMPRODUCT((DA3:DA105=V108)*(DD3:DD105=V107)*DB3:DB105)+SUMPRODUCT((DA3:DA105=V104)*(DD3:DD105=V107)*DB3:DB105)+SUMPRODUCT((DA3:DA105=V105)*(DD3:DD105=V107)*DB3:DB105)+SUMPRODUCT((DA3:DA105=V106)*(DD3:DD105=V107)*DB3:DB105)</f>
        <v>0</v>
      </c>
      <c r="AB107" s="297">
        <f>Z107-AA107+1000</f>
        <v>1000</v>
      </c>
      <c r="AC107" s="297">
        <f t="shared" si="150"/>
        <v>0</v>
      </c>
      <c r="AD107" s="297">
        <f>IF(V107&lt;&gt;"",VLOOKUP(V107,C4:I52,7,FALSE),"")</f>
        <v>1000</v>
      </c>
      <c r="AE107" s="297">
        <f>IF(V107&lt;&gt;"",VLOOKUP(V107,C4:I52,5,FALSE),"")</f>
        <v>0</v>
      </c>
      <c r="AF107" s="297">
        <f>IF(V107&lt;&gt;"",VLOOKUP(V107,C4:K52,9,FALSE),"")</f>
        <v>-115</v>
      </c>
      <c r="AG107" s="297">
        <f t="shared" si="151"/>
        <v>0</v>
      </c>
      <c r="AH107" s="297">
        <f>IF(V107&lt;&gt;"",RANK(AG107,AG104:AG107),"")</f>
        <v>1</v>
      </c>
      <c r="AI107" s="297">
        <f>IF(V107&lt;&gt;"",SUMPRODUCT((AG104:AG107=AG107)*(AB104:AB107&gt;AB107)),"")</f>
        <v>0</v>
      </c>
      <c r="AJ107" s="297">
        <f>IF(V107&lt;&gt;"",SUMPRODUCT((AG104:AG107=AG107)*(AB104:AB107=AB107)*(Z104:Z107&gt;Z107)),"")</f>
        <v>0</v>
      </c>
      <c r="AK107" s="297">
        <f>IF(V107&lt;&gt;"",SUMPRODUCT((AG104:AG107=AG107)*(AB104:AB107=AB107)*(Z104:Z107=Z107)*(AD104:AD107&gt;AD107)),"")</f>
        <v>0</v>
      </c>
      <c r="AL107" s="297">
        <f>IF(V107&lt;&gt;"",SUMPRODUCT((AG104:AG107=AG107)*(AB104:AB107=AB107)*(Z104:Z107=Z107)*(AD104:AD107=AD107)*(AE104:AE107&gt;AE107)),"")</f>
        <v>0</v>
      </c>
      <c r="AM107" s="297">
        <f>IF(V107&lt;&gt;"",SUMPRODUCT((AG104:AG107=AG107)*(AB104:AB107=AB107)*(Z104:Z107=Z107)*(AD104:AD107=AD107)*(AE104:AE107=AE107)*(AF104:AF107&gt;AF107)),"")</f>
        <v>0</v>
      </c>
      <c r="AN107" s="297">
        <f>IF(V107&lt;&gt;"",SUM(AH107:AM107),"")</f>
        <v>1</v>
      </c>
      <c r="AO107" s="297" t="str">
        <f>IF(AP28&lt;&gt;"",SUMPRODUCT((AW25:AW28=AW28)*(AV25:AV28=AV28)*(AT25:AT28=AT28)*(AU25:AU28=AU28)),"")</f>
        <v/>
      </c>
      <c r="AP107" s="297" t="str">
        <f>IF(AND(AO107&lt;&gt;"",AO107&gt;1),AP28,"")</f>
        <v/>
      </c>
      <c r="AQ107" s="297" t="str">
        <f>IF(AP107&lt;&gt;"",SUMPRODUCT((DA3:DA105=AP107)*(DD3:DD105=AP108)*(DE3:DE105="W"))+SUMPRODUCT((DA3:DA105=AP107)*(DD3:DD105=AP105)*(DE3:DE105="W"))+SUMPRODUCT((DA3:DA105=AP107)*(DD3:DD105=AP106)*(DE3:DE105="W"))+SUMPRODUCT((DA3:DA105=AP108)*(DD3:DD105=AP107)*(DF3:DF105="W"))+SUMPRODUCT((DA3:DA105=AP105)*(DD3:DD105=AP107)*(DF3:DF105="W"))+SUMPRODUCT((DA3:DA105=AP106)*(DD3:DD105=AP107)*(DF3:DF105="W")),"")</f>
        <v/>
      </c>
      <c r="AR107" s="297" t="str">
        <f>IF(AP107&lt;&gt;"",SUMPRODUCT((DA3:DA105=AP107)*(DD3:DD105=AP108)*(DE3:DE105="D"))+SUMPRODUCT((DA3:DA105=AP107)*(DD3:DD105=AP105)*(DE3:DE105="D"))+SUMPRODUCT((DA3:DA105=AP107)*(DD3:DD105=AP106)*(DE3:DE105="D"))+SUMPRODUCT((DA3:DA105=AP108)*(DD3:DD105=AP107)*(DE3:DE105="D"))+SUMPRODUCT((DA3:DA105=AP105)*(DD3:DD105=AP107)*(DE3:DE105="D"))+SUMPRODUCT((DA3:DA105=AP106)*(DD3:DD105=AP107)*(DE3:DE105="D")),"")</f>
        <v/>
      </c>
      <c r="AS107" s="297" t="str">
        <f>IF(AP107&lt;&gt;"",SUMPRODUCT((DA3:DA105=AP107)*(DD3:DD105=AP108)*(DE3:DE105="L"))+SUMPRODUCT((DA3:DA105=AP107)*(DD3:DD105=AP105)*(DE3:DE105="L"))+SUMPRODUCT((DA3:DA105=AP107)*(DD3:DD105=AP106)*(DE3:DE105="L"))+SUMPRODUCT((DA3:DA105=AP108)*(DD3:DD105=AP107)*(DF3:DF105="L"))+SUMPRODUCT((DA3:DA105=AP105)*(DD3:DD105=AP107)*(DF3:DF105="L"))+SUMPRODUCT((DA3:DA105=AP106)*(DD3:DD105=AP107)*(DF3:DF105="L")),"")</f>
        <v/>
      </c>
      <c r="AT107" s="297">
        <f>SUMPRODUCT((DA3:DA105=AP107)*(DD3:DD105=AP108)*DB3:DB105)+SUMPRODUCT((DA3:DA105=AP107)*(DD3:DD105=AP104)*DB3:DB105)+SUMPRODUCT((DA3:DA105=AP107)*(DD3:DD105=AP105)*DB3:DB105)+SUMPRODUCT((DA3:DA105=AP107)*(DD3:DD105=AP106)*DB3:DB105)+SUMPRODUCT((DA3:DA105=AP108)*(DD3:DD105=AP107)*DC3:DC105)+SUMPRODUCT((DA3:DA105=AP104)*(DD3:DD105=AP107)*DC3:DC105)+SUMPRODUCT((DA3:DA105=AP105)*(DD3:DD105=AP107)*DC3:DC105)+SUMPRODUCT((DA3:DA105=AP106)*(DD3:DD105=AP107)*DC3:DC105)</f>
        <v>0</v>
      </c>
      <c r="AU107" s="297">
        <f>SUMPRODUCT((DA3:DA105=AP107)*(DD3:DD105=AP108)*DC3:DC105)+SUMPRODUCT((DA3:DA105=AP107)*(DD3:DD105=AP104)*DC3:DC105)+SUMPRODUCT((DA3:DA105=AP107)*(DD3:DD105=AP105)*DC3:DC105)+SUMPRODUCT((DA3:DA105=AP107)*(DD3:DD105=AP106)*DC3:DC105)+SUMPRODUCT((DA3:DA105=AP108)*(DD3:DD105=AP107)*DB3:DB105)+SUMPRODUCT((DA3:DA105=AP104)*(DD3:DD105=AP107)*DB3:DB105)+SUMPRODUCT((DA3:DA105=AP105)*(DD3:DD105=AP107)*DB3:DB105)+SUMPRODUCT((DA3:DA105=AP106)*(DD3:DD105=AP107)*DB3:DB105)</f>
        <v>0</v>
      </c>
      <c r="AV107" s="297">
        <f>AT107-AU107+1000</f>
        <v>1000</v>
      </c>
      <c r="AW107" s="297" t="str">
        <f t="shared" si="152"/>
        <v/>
      </c>
      <c r="AX107" s="297" t="str">
        <f>IF(AP107&lt;&gt;"",VLOOKUP(AP107,C4:I52,7,FALSE),"")</f>
        <v/>
      </c>
      <c r="AY107" s="297" t="str">
        <f>IF(AP107&lt;&gt;"",VLOOKUP(AP107,C4:I52,5,FALSE),"")</f>
        <v/>
      </c>
      <c r="AZ107" s="297" t="str">
        <f>IF(AP107&lt;&gt;"",VLOOKUP(AP107,C4:K52,9,FALSE),"")</f>
        <v/>
      </c>
      <c r="BA107" s="297" t="str">
        <f t="shared" si="153"/>
        <v/>
      </c>
      <c r="BB107" s="297" t="str">
        <f>IF(AP107&lt;&gt;"",RANK(BA107,BA104:BA107),"")</f>
        <v/>
      </c>
      <c r="BC107" s="297" t="str">
        <f>IF(AP107&lt;&gt;"",SUMPRODUCT((BA104:BA107=BA107)*(AV104:AV107&gt;AV107)),"")</f>
        <v/>
      </c>
      <c r="BD107" s="297" t="str">
        <f>IF(AP107&lt;&gt;"",SUMPRODUCT((BA104:BA107=BA107)*(AV104:AV107=AV107)*(AT104:AT107&gt;AT107)),"")</f>
        <v/>
      </c>
      <c r="BE107" s="297" t="str">
        <f>IF(AP107&lt;&gt;"",SUMPRODUCT((BA104:BA107=BA107)*(AV104:AV107=AV107)*(AT104:AT107=AT107)*(AX104:AX107&gt;AX107)),"")</f>
        <v/>
      </c>
      <c r="BF107" s="297" t="str">
        <f>IF(AP107&lt;&gt;"",SUMPRODUCT((BA104:BA107=BA107)*(AV104:AV107=AV107)*(AT104:AT107=AT107)*(AX104:AX107=AX107)*(AY104:AY107&gt;AY107)),"")</f>
        <v/>
      </c>
      <c r="BG107" s="297" t="str">
        <f>IF(AP107&lt;&gt;"",SUMPRODUCT((BA104:BA107=BA107)*(AV104:AV107=AV107)*(AT104:AT107=AT107)*(AX104:AX107=AX107)*(AY104:AY107=AY107)*(AZ104:AZ107&gt;AZ107)),"")</f>
        <v/>
      </c>
      <c r="BH107" s="297" t="str">
        <f t="shared" si="154"/>
        <v/>
      </c>
    </row>
    <row r="109" spans="10:60" x14ac:dyDescent="0.25">
      <c r="U109" s="297">
        <f>IF(V110="",SUM(AH31:AM31),IF(V111="",SUM(AH32:AM32),IF(V112="",SUM(AH33:AM33),IF(V113="",SUM(AH34:AM34),0))))</f>
        <v>0</v>
      </c>
      <c r="AO109" s="297">
        <f>IF(AP111="",SUM(BB32:BG32),IF(AP112="",SUM(BB33:BG33),IF(AP113="",SUM(BB34:BG34),0)))</f>
        <v>0</v>
      </c>
    </row>
    <row r="110" spans="10:60" x14ac:dyDescent="0.25">
      <c r="J110" s="297">
        <f>IF(COUNTIF(J31:J34,4)=4,1,SUMPRODUCT((J31:J34=J31)*(I31:I34=I31)*(G31:G34&gt;G31))+1)</f>
        <v>1</v>
      </c>
      <c r="U110" s="297">
        <f>IF(V31&lt;&gt;"",SUMPRODUCT((AC31:AC34=AC31)*(AB31:AB34=AB31)*(Z31:Z34=Z31)*(AA31:AA34=AA31)),"")</f>
        <v>4</v>
      </c>
      <c r="V110" s="297" t="str">
        <f>IF(AND(U110&lt;&gt;"",U110&gt;1),V31,"")</f>
        <v>Curacao</v>
      </c>
      <c r="W110" s="297">
        <f>SUMPRODUCT((DA3:DA105=V110)*(DD3:DD105=V111)*(DE3:DE105="W"))+SUMPRODUCT((DA3:DA105=V110)*(DD3:DD105=V112)*(DE3:DE105="W"))+SUMPRODUCT((DA3:DA105=V110)*(DD3:DD105=V113)*(DE3:DE105="W"))+SUMPRODUCT((DA3:DA105=V110)*(DD3:DD105=V114)*(DE3:DE105="W"))+SUMPRODUCT((DA3:DA105=V111)*(DD3:DD105=V110)*(DF3:DF105="W"))+SUMPRODUCT((DA3:DA105=V112)*(DD3:DD105=V110)*(DF3:DF105="W"))+SUMPRODUCT((DA3:DA105=V113)*(DD3:DD105=V110)*(DF3:DF105="W"))+SUMPRODUCT((DA3:DA105=V114)*(DD3:DD105=V110)*(DF3:DF105="W"))</f>
        <v>0</v>
      </c>
      <c r="X110" s="297">
        <f>SUMPRODUCT((DA3:DA105=V110)*(DD3:DD105=V111)*(DE3:DE105="D"))+SUMPRODUCT((DA3:DA105=V110)*(DD3:DD105=V112)*(DE3:DE105="D"))+SUMPRODUCT((DA3:DA105=V110)*(DD3:DD105=V113)*(DE3:DE105="D"))+SUMPRODUCT((DA3:DA105=V110)*(DD3:DD105=V114)*(DE3:DE105="D"))+SUMPRODUCT((DA3:DA105=V111)*(DD3:DD105=V110)*(DE3:DE105="D"))+SUMPRODUCT((DA3:DA105=V112)*(DD3:DD105=V110)*(DE3:DE105="D"))+SUMPRODUCT((DA3:DA105=V113)*(DD3:DD105=V110)*(DE3:DE105="D"))+SUMPRODUCT((DA3:DA105=V114)*(DD3:DD105=V110)*(DE3:DE105="D"))</f>
        <v>0</v>
      </c>
      <c r="Y110" s="297">
        <f>SUMPRODUCT((DA3:DA105=V110)*(DD3:DD105=V111)*(DE3:DE105="L"))+SUMPRODUCT((DA3:DA105=V110)*(DD3:DD105=V112)*(DE3:DE105="L"))+SUMPRODUCT((DA3:DA105=V110)*(DD3:DD105=V113)*(DE3:DE105="L"))+SUMPRODUCT((DA3:DA105=V110)*(DD3:DD105=V114)*(DE3:DE105="L"))+SUMPRODUCT((DA3:DA105=V111)*(DD3:DD105=V110)*(DF3:DF105="L"))+SUMPRODUCT((DA3:DA105=V112)*(DD3:DD105=V110)*(DF3:DF105="L"))+SUMPRODUCT((DA3:DA105=V113)*(DD3:DD105=V110)*(DF3:DF105="L"))+SUMPRODUCT((DA3:DA105=V114)*(DD3:DD105=V110)*(DF3:DF105="L"))</f>
        <v>0</v>
      </c>
      <c r="Z110" s="297">
        <f>SUMPRODUCT((DA3:DA105=V110)*(DD3:DD105=V111)*DB3:DB105)+SUMPRODUCT((DA3:DA105=V110)*(DD3:DD105=V112)*DB3:DB105)+SUMPRODUCT((DA3:DA105=V110)*(DD3:DD105=V113)*DB3:DB105)+SUMPRODUCT((DA3:DA105=V110)*(DD3:DD105=V114)*DB3:DB105)+SUMPRODUCT((DA3:DA105=V111)*(DD3:DD105=V110)*DC3:DC105)+SUMPRODUCT((DA3:DA105=V112)*(DD3:DD105=V110)*DC3:DC105)+SUMPRODUCT((DA3:DA105=V113)*(DD3:DD105=V110)*DC3:DC105)+SUMPRODUCT((DA3:DA105=V114)*(DD3:DD105=V110)*DC3:DC105)</f>
        <v>0</v>
      </c>
      <c r="AA110" s="297">
        <f>SUMPRODUCT((DA3:DA105=V110)*(DD3:DD105=V111)*DC3:DC105)+SUMPRODUCT((DA3:DA105=V110)*(DD3:DD105=V112)*DC3:DC105)+SUMPRODUCT((DA3:DA105=V110)*(DD3:DD105=V113)*DC3:DC105)+SUMPRODUCT((DA3:DA105=V110)*(DD3:DD105=V114)*DC3:DC105)+SUMPRODUCT((DA3:DA105=V111)*(DD3:DD105=V110)*DB3:DB105)+SUMPRODUCT((DA3:DA105=V112)*(DD3:DD105=V110)*DB3:DB105)+SUMPRODUCT((DA3:DA105=V113)*(DD3:DD105=V110)*DB3:DB105)+SUMPRODUCT((DA3:DA105=V114)*(DD3:DD105=V110)*DB3:DB105)</f>
        <v>0</v>
      </c>
      <c r="AB110" s="297">
        <f>Z110-AA110+1000</f>
        <v>1000</v>
      </c>
      <c r="AC110" s="297">
        <f>IF(V110&lt;&gt;"",W110*3+X110*1,"")</f>
        <v>0</v>
      </c>
      <c r="AD110" s="297">
        <f>IF(V110&lt;&gt;"",VLOOKUP(V110,C4:I52,7,FALSE),"")</f>
        <v>1000</v>
      </c>
      <c r="AE110" s="297">
        <f>IF(V110&lt;&gt;"",VLOOKUP(V110,C4:I52,5,FALSE),"")</f>
        <v>0</v>
      </c>
      <c r="AF110" s="297">
        <f>IF(V110&lt;&gt;"",VLOOKUP(V110,C4:K52,9,FALSE),"")</f>
        <v>-181</v>
      </c>
      <c r="AG110" s="297">
        <f>AC110</f>
        <v>0</v>
      </c>
      <c r="AH110" s="297">
        <f>IF(V110&lt;&gt;"",RANK(AG110,AG110:AG113),"")</f>
        <v>1</v>
      </c>
      <c r="AI110" s="297">
        <f>IF(V110&lt;&gt;"",SUMPRODUCT((AG110:AG113=AG110)*(AB110:AB113&gt;AB110)),"")</f>
        <v>0</v>
      </c>
      <c r="AJ110" s="297">
        <f>IF(V110&lt;&gt;"",SUMPRODUCT((AG110:AG113=AG110)*(AB110:AB113=AB110)*(Z110:Z113&gt;Z110)),"")</f>
        <v>0</v>
      </c>
      <c r="AK110" s="297">
        <f>IF(V110&lt;&gt;"",SUMPRODUCT((AG110:AG113=AG110)*(AB110:AB113=AB110)*(Z110:Z113=Z110)*(AD110:AD113&gt;AD110)),"")</f>
        <v>0</v>
      </c>
      <c r="AL110" s="297">
        <f>IF(V110&lt;&gt;"",SUMPRODUCT((AG110:AG113=AG110)*(AB110:AB113=AB110)*(Z110:Z113=Z110)*(AD110:AD113=AD110)*(AE110:AE113&gt;AE110)),"")</f>
        <v>0</v>
      </c>
      <c r="AM110" s="297">
        <f>IF(V110&lt;&gt;"",SUMPRODUCT((AG110:AG113=AG110)*(AB110:AB113=AB110)*(Z110:Z113=Z110)*(AD110:AD113=AD110)*(AE110:AE113=AE110)*(AF110:AF113&gt;AF110)),"")</f>
        <v>3</v>
      </c>
      <c r="AN110" s="297">
        <f>IF(V110&lt;&gt;"",SUM(AH110:AM110),"")</f>
        <v>4</v>
      </c>
    </row>
    <row r="111" spans="10:60" x14ac:dyDescent="0.25">
      <c r="J111" s="297">
        <f>IF(COUNTIF(J31:J34,4)=4,1,SUMPRODUCT((J31:J34=J32)*(I31:I34=I32)*(G31:G34&gt;G32))+1)</f>
        <v>1</v>
      </c>
      <c r="U111" s="297">
        <f>IF(V32&lt;&gt;"",SUMPRODUCT((AC31:AC34=AC32)*(AB31:AB34=AB32)*(Z31:Z34=Z32)*(AA31:AA34=AA32)),"")</f>
        <v>4</v>
      </c>
      <c r="V111" s="297" t="str">
        <f>IF(AND(U111&lt;&gt;"",U111&gt;1),V32,"")</f>
        <v>Cote D'Voire</v>
      </c>
      <c r="W111" s="297">
        <f>SUMPRODUCT((DA3:DA105=V111)*(DD3:DD105=V112)*(DE3:DE105="W"))+SUMPRODUCT((DA3:DA105=V111)*(DD3:DD105=V113)*(DE3:DE105="W"))+SUMPRODUCT((DA3:DA105=V111)*(DD3:DD105=V114)*(DE3:DE105="W"))+SUMPRODUCT((DA3:DA105=V111)*(DD3:DD105=V110)*(DE3:DE105="W"))+SUMPRODUCT((DA3:DA105=V112)*(DD3:DD105=V111)*(DF3:DF105="W"))+SUMPRODUCT((DA3:DA105=V113)*(DD3:DD105=V111)*(DF3:DF105="W"))+SUMPRODUCT((DA3:DA105=V114)*(DD3:DD105=V111)*(DF3:DF105="W"))+SUMPRODUCT((DA3:DA105=V110)*(DD3:DD105=V111)*(DF3:DF105="W"))</f>
        <v>0</v>
      </c>
      <c r="X111" s="297">
        <f>SUMPRODUCT((DA3:DA105=V111)*(DD3:DD105=V112)*(DE3:DE105="D"))+SUMPRODUCT((DA3:DA105=V111)*(DD3:DD105=V113)*(DE3:DE105="D"))+SUMPRODUCT((DA3:DA105=V111)*(DD3:DD105=V114)*(DE3:DE105="D"))+SUMPRODUCT((DA3:DA105=V111)*(DD3:DD105=V110)*(DE3:DE105="D"))+SUMPRODUCT((DA3:DA105=V112)*(DD3:DD105=V111)*(DE3:DE105="D"))+SUMPRODUCT((DA3:DA105=V113)*(DD3:DD105=V111)*(DE3:DE105="D"))+SUMPRODUCT((DA3:DA105=V114)*(DD3:DD105=V111)*(DE3:DE105="D"))+SUMPRODUCT((DA3:DA105=V110)*(DD3:DD105=V111)*(DE3:DE105="D"))</f>
        <v>0</v>
      </c>
      <c r="Y111" s="297">
        <f>SUMPRODUCT((DA3:DA105=V111)*(DD3:DD105=V112)*(DE3:DE105="L"))+SUMPRODUCT((DA3:DA105=V111)*(DD3:DD105=V113)*(DE3:DE105="L"))+SUMPRODUCT((DA3:DA105=V111)*(DD3:DD105=V114)*(DE3:DE105="L"))+SUMPRODUCT((DA3:DA105=V111)*(DD3:DD105=V110)*(DE3:DE105="L"))+SUMPRODUCT((DA3:DA105=V112)*(DD3:DD105=V111)*(DF3:DF105="L"))+SUMPRODUCT((DA3:DA105=V113)*(DD3:DD105=V111)*(DF3:DF105="L"))+SUMPRODUCT((DA3:DA105=V114)*(DD3:DD105=V111)*(DF3:DF105="L"))+SUMPRODUCT((DA3:DA105=V110)*(DD3:DD105=V111)*(DF3:DF105="L"))</f>
        <v>0</v>
      </c>
      <c r="Z111" s="297">
        <f>SUMPRODUCT((DA3:DA105=V111)*(DD3:DD105=V112)*DB3:DB105)+SUMPRODUCT((DA3:DA105=V111)*(DD3:DD105=V113)*DB3:DB105)+SUMPRODUCT((DA3:DA105=V111)*(DD3:DD105=V114)*DB3:DB105)+SUMPRODUCT((DA3:DA105=V111)*(DD3:DD105=V110)*DB3:DB105)+SUMPRODUCT((DA3:DA105=V112)*(DD3:DD105=V111)*DC3:DC105)+SUMPRODUCT((DA3:DA105=V113)*(DD3:DD105=V111)*DC3:DC105)+SUMPRODUCT((DA3:DA105=V114)*(DD3:DD105=V111)*DC3:DC105)+SUMPRODUCT((DA3:DA105=V110)*(DD3:DD105=V111)*DC3:DC105)</f>
        <v>0</v>
      </c>
      <c r="AA111" s="297">
        <f>SUMPRODUCT((DA3:DA105=V111)*(DD3:DD105=V112)*DC3:DC105)+SUMPRODUCT((DA3:DA105=V111)*(DD3:DD105=V113)*DC3:DC105)+SUMPRODUCT((DA3:DA105=V111)*(DD3:DD105=V114)*DC3:DC105)+SUMPRODUCT((DA3:DA105=V111)*(DD3:DD105=V110)*DC3:DC105)+SUMPRODUCT((DA3:DA105=V112)*(DD3:DD105=V111)*DB3:DB105)+SUMPRODUCT((DA3:DA105=V113)*(DD3:DD105=V111)*DB3:DB105)+SUMPRODUCT((DA3:DA105=V114)*(DD3:DD105=V111)*DB3:DB105)+SUMPRODUCT((DA3:DA105=V110)*(DD3:DD105=V111)*DB3:DB105)</f>
        <v>0</v>
      </c>
      <c r="AB111" s="297">
        <f>Z111-AA111+1000</f>
        <v>1000</v>
      </c>
      <c r="AC111" s="297">
        <f t="shared" ref="AC111:AC113" si="155">IF(V111&lt;&gt;"",W111*3+X111*1,"")</f>
        <v>0</v>
      </c>
      <c r="AD111" s="297">
        <f>IF(V111&lt;&gt;"",VLOOKUP(V111,C4:I52,7,FALSE),"")</f>
        <v>1000</v>
      </c>
      <c r="AE111" s="297">
        <f>IF(V111&lt;&gt;"",VLOOKUP(V111,C4:I52,5,FALSE),"")</f>
        <v>0</v>
      </c>
      <c r="AF111" s="297">
        <f>IF(V111&lt;&gt;"",VLOOKUP(V111,C4:K52,9,FALSE),"")</f>
        <v>-137</v>
      </c>
      <c r="AG111" s="297">
        <f t="shared" ref="AG111:AG113" si="156">AC111</f>
        <v>0</v>
      </c>
      <c r="AH111" s="297">
        <f>IF(V111&lt;&gt;"",RANK(AG111,AG110:AG113),"")</f>
        <v>1</v>
      </c>
      <c r="AI111" s="297">
        <f>IF(V111&lt;&gt;"",SUMPRODUCT((AG110:AG113=AG111)*(AB110:AB113&gt;AB111)),"")</f>
        <v>0</v>
      </c>
      <c r="AJ111" s="297">
        <f>IF(V111&lt;&gt;"",SUMPRODUCT((AG110:AG113=AG111)*(AB110:AB113=AB111)*(Z110:Z113&gt;Z111)),"")</f>
        <v>0</v>
      </c>
      <c r="AK111" s="297">
        <f>IF(V111&lt;&gt;"",SUMPRODUCT((AG110:AG113=AG111)*(AB110:AB113=AB111)*(Z110:Z113=Z111)*(AD110:AD113&gt;AD111)),"")</f>
        <v>0</v>
      </c>
      <c r="AL111" s="297">
        <f>IF(V111&lt;&gt;"",SUMPRODUCT((AG110:AG113=AG111)*(AB110:AB113=AB111)*(Z110:Z113=Z111)*(AD110:AD113=AD111)*(AE110:AE113&gt;AE111)),"")</f>
        <v>0</v>
      </c>
      <c r="AM111" s="297">
        <f>IF(V111&lt;&gt;"",SUMPRODUCT((AG110:AG113=AG111)*(AB110:AB113=AB111)*(Z110:Z113=Z111)*(AD110:AD113=AD111)*(AE110:AE113=AE111)*(AF110:AF113&gt;AF111)),"")</f>
        <v>2</v>
      </c>
      <c r="AN111" s="297">
        <f>IF(V111&lt;&gt;"",SUM(AH111:AM111),"")</f>
        <v>3</v>
      </c>
      <c r="AO111" s="297" t="str">
        <f>IF(AP32&lt;&gt;"",SUMPRODUCT((AW31:AW34=AW32)*(AV31:AV34=AV32)*(AT31:AT34=AT32)*(AU31:AU34=AU32)),"")</f>
        <v/>
      </c>
      <c r="AP111" s="297" t="str">
        <f>IF(AND(AO111&lt;&gt;"",AO111&gt;1),AP32,"")</f>
        <v/>
      </c>
      <c r="AQ111" s="297">
        <f>SUMPRODUCT((DA3:DA105=AP111)*(DD3:DD105=AP112)*(DE3:DE105="W"))+SUMPRODUCT((DA3:DA105=AP111)*(DD3:DD105=AP113)*(DE3:DE105="W"))+SUMPRODUCT((DA3:DA105=AP111)*(DD3:DD105=AP114)*(DE3:DE105="W"))+SUMPRODUCT((DA3:DA105=AP112)*(DD3:DD105=AP111)*(DF3:DF105="W"))+SUMPRODUCT((DA3:DA105=AP113)*(DD3:DD105=AP111)*(DF3:DF105="W"))+SUMPRODUCT((DA3:DA105=AP114)*(DD3:DD105=AP111)*(DF3:DF105="W"))</f>
        <v>0</v>
      </c>
      <c r="AR111" s="297">
        <f>SUMPRODUCT((DA3:DA105=AP111)*(DD3:DD105=AP112)*(DE3:DE105="D"))+SUMPRODUCT((DA3:DA105=AP111)*(DD3:DD105=AP113)*(DE3:DE105="D"))+SUMPRODUCT((DA3:DA105=AP111)*(DD3:DD105=AP114)*(DE3:DE105="D"))+SUMPRODUCT((DA3:DA105=AP112)*(DD3:DD105=AP111)*(DE3:DE105="D"))+SUMPRODUCT((DA3:DA105=AP113)*(DD3:DD105=AP111)*(DE3:DE105="D"))+SUMPRODUCT((DA3:DA105=AP114)*(DD3:DD105=AP111)*(DE3:DE105="D"))</f>
        <v>0</v>
      </c>
      <c r="AS111" s="297">
        <f>SUMPRODUCT((DA3:DA105=AP111)*(DD3:DD105=AP112)*(DE3:DE105="L"))+SUMPRODUCT((DA3:DA105=AP111)*(DD3:DD105=AP113)*(DE3:DE105="L"))+SUMPRODUCT((DA3:DA105=AP111)*(DD3:DD105=AP114)*(DE3:DE105="L"))+SUMPRODUCT((DA3:DA105=AP112)*(DD3:DD105=AP111)*(DF3:DF105="L"))+SUMPRODUCT((DA3:DA105=AP113)*(DD3:DD105=AP111)*(DF3:DF105="L"))+SUMPRODUCT((DA3:DA105=AP114)*(DD3:DD105=AP111)*(DF3:DF105="L"))</f>
        <v>0</v>
      </c>
      <c r="AT111" s="297">
        <f>SUMPRODUCT((DA3:DA105=AP111)*(DD3:DD105=AP112)*DB3:DB105)+SUMPRODUCT((DA3:DA105=AP111)*(DD3:DD105=AP113)*DB3:DB105)+SUMPRODUCT((DA3:DA105=AP111)*(DD3:DD105=AP114)*DB3:DB105)+SUMPRODUCT((DA3:DA105=AP111)*(DD3:DD105=AP110)*DB3:DB105)+SUMPRODUCT((DA3:DA105=AP112)*(DD3:DD105=AP111)*DC3:DC105)+SUMPRODUCT((DA3:DA105=AP113)*(DD3:DD105=AP111)*DC3:DC105)+SUMPRODUCT((DA3:DA105=AP114)*(DD3:DD105=AP111)*DC3:DC105)+SUMPRODUCT((DA3:DA105=AP110)*(DD3:DD105=AP111)*DC3:DC105)</f>
        <v>0</v>
      </c>
      <c r="AU111" s="297">
        <f>SUMPRODUCT((DA3:DA105=AP111)*(DD3:DD105=AP112)*DC3:DC105)+SUMPRODUCT((DA3:DA105=AP111)*(DD3:DD105=AP113)*DC3:DC105)+SUMPRODUCT((DA3:DA105=AP111)*(DD3:DD105=AP114)*DC3:DC105)+SUMPRODUCT((DA3:DA105=AP111)*(DD3:DD105=AP110)*DC3:DC105)+SUMPRODUCT((DA3:DA105=AP112)*(DD3:DD105=AP111)*DB3:DB105)+SUMPRODUCT((DA3:DA105=AP113)*(DD3:DD105=AP111)*DB3:DB105)+SUMPRODUCT((DA3:DA105=AP114)*(DD3:DD105=AP111)*DB3:DB105)+SUMPRODUCT((DA3:DA105=AP110)*(DD3:DD105=AP111)*DB3:DB105)</f>
        <v>0</v>
      </c>
      <c r="AV111" s="297">
        <f>AT111-AU111+1000</f>
        <v>1000</v>
      </c>
      <c r="AW111" s="297" t="str">
        <f t="shared" ref="AW111:AW113" si="157">IF(AP111&lt;&gt;"",AQ111*3+AR111*1,"")</f>
        <v/>
      </c>
      <c r="AX111" s="297" t="str">
        <f>IF(AP111&lt;&gt;"",VLOOKUP(AP111,C4:I52,7,FALSE),"")</f>
        <v/>
      </c>
      <c r="AY111" s="297" t="str">
        <f>IF(AP111&lt;&gt;"",VLOOKUP(AP111,C4:I52,5,FALSE),"")</f>
        <v/>
      </c>
      <c r="AZ111" s="297" t="str">
        <f>IF(AP111&lt;&gt;"",VLOOKUP(AP111,C4:K52,9,FALSE),"")</f>
        <v/>
      </c>
      <c r="BA111" s="297" t="str">
        <f t="shared" ref="BA111:BA113" si="158">AW111</f>
        <v/>
      </c>
      <c r="BB111" s="297" t="str">
        <f>IF(AP111&lt;&gt;"",RANK(BA111,BA110:BA113),"")</f>
        <v/>
      </c>
      <c r="BC111" s="297" t="str">
        <f>IF(AP111&lt;&gt;"",SUMPRODUCT((BA110:BA113=BA111)*(AV110:AV113&gt;AV111)),"")</f>
        <v/>
      </c>
      <c r="BD111" s="297" t="str">
        <f>IF(AP111&lt;&gt;"",SUMPRODUCT((BA110:BA113=BA111)*(AV110:AV113=AV111)*(AT110:AT113&gt;AT111)),"")</f>
        <v/>
      </c>
      <c r="BE111" s="297" t="str">
        <f>IF(AP111&lt;&gt;"",SUMPRODUCT((BA110:BA113=BA111)*(AV110:AV113=AV111)*(AT110:AT113=AT111)*(AX110:AX113&gt;AX111)),"")</f>
        <v/>
      </c>
      <c r="BF111" s="297" t="str">
        <f>IF(AP111&lt;&gt;"",SUMPRODUCT((BA110:BA113=BA111)*(AV110:AV113=AV111)*(AT110:AT113=AT111)*(AX110:AX113=AX111)*(AY110:AY113&gt;AY111)),"")</f>
        <v/>
      </c>
      <c r="BG111" s="297" t="str">
        <f>IF(AP111&lt;&gt;"",SUMPRODUCT((BA110:BA113=BA111)*(AV110:AV113=AV111)*(AT110:AT113=AT111)*(AX110:AX113=AX111)*(AY110:AY113=AY111)*(AZ110:AZ113&gt;AZ111)),"")</f>
        <v/>
      </c>
      <c r="BH111" s="297" t="str">
        <f>IF(AP111&lt;&gt;"",SUM(BB111:BG111)+1,"")</f>
        <v/>
      </c>
    </row>
    <row r="112" spans="10:60" x14ac:dyDescent="0.25">
      <c r="J112" s="297">
        <f>IF(COUNTIF(J31:J34,4)=4,1,SUMPRODUCT((J31:J34=J33)*(I31:I34=I33)*(G31:G34&gt;G33))+1)</f>
        <v>1</v>
      </c>
      <c r="U112" s="297">
        <f>IF(V33&lt;&gt;"",SUMPRODUCT((AC31:AC34=AC33)*(AB31:AB34=AB33)*(Z31:Z34=Z33)*(AA31:AA34=AA33)),"")</f>
        <v>4</v>
      </c>
      <c r="V112" s="297" t="str">
        <f>IF(AND(U112&lt;&gt;"",U112&gt;1),V33,"")</f>
        <v>Ecuador</v>
      </c>
      <c r="W112" s="297">
        <f>SUMPRODUCT((DA3:DA105=V112)*(DD3:DD105=V113)*(DE3:DE105="W"))+SUMPRODUCT((DA3:DA105=V112)*(DD3:DD105=V114)*(DE3:DE105="W"))+SUMPRODUCT((DA3:DA105=V112)*(DD3:DD105=V110)*(DE3:DE105="W"))+SUMPRODUCT((DA3:DA105=V112)*(DD3:DD105=V111)*(DE3:DE105="W"))+SUMPRODUCT((DA3:DA105=V113)*(DD3:DD105=V112)*(DF3:DF105="W"))+SUMPRODUCT((DA3:DA105=V114)*(DD3:DD105=V112)*(DF3:DF105="W"))+SUMPRODUCT((DA3:DA105=V110)*(DD3:DD105=V112)*(DF3:DF105="W"))+SUMPRODUCT((DA3:DA105=V111)*(DD3:DD105=V112)*(DF3:DF105="W"))</f>
        <v>0</v>
      </c>
      <c r="X112" s="297">
        <f>SUMPRODUCT((DA3:DA105=V112)*(DD3:DD105=V113)*(DE3:DE105="D"))+SUMPRODUCT((DA3:DA105=V112)*(DD3:DD105=V114)*(DE3:DE105="D"))+SUMPRODUCT((DA3:DA105=V112)*(DD3:DD105=V110)*(DE3:DE105="D"))+SUMPRODUCT((DA3:DA105=V112)*(DD3:DD105=V111)*(DE3:DE105="D"))+SUMPRODUCT((DA3:DA105=V113)*(DD3:DD105=V112)*(DE3:DE105="D"))+SUMPRODUCT((DA3:DA105=V114)*(DD3:DD105=V112)*(DE3:DE105="D"))+SUMPRODUCT((DA3:DA105=V110)*(DD3:DD105=V112)*(DE3:DE105="D"))+SUMPRODUCT((DA3:DA105=V111)*(DD3:DD105=V112)*(DE3:DE105="D"))</f>
        <v>0</v>
      </c>
      <c r="Y112" s="297">
        <f>SUMPRODUCT((DA3:DA105=V112)*(DD3:DD105=V113)*(DE3:DE105="L"))+SUMPRODUCT((DA3:DA105=V112)*(DD3:DD105=V114)*(DE3:DE105="L"))+SUMPRODUCT((DA3:DA105=V112)*(DD3:DD105=V110)*(DE3:DE105="L"))+SUMPRODUCT((DA3:DA105=V112)*(DD3:DD105=V111)*(DE3:DE105="L"))+SUMPRODUCT((DA3:DA105=V113)*(DD3:DD105=V112)*(DF3:DF105="L"))+SUMPRODUCT((DA3:DA105=V114)*(DD3:DD105=V112)*(DF3:DF105="L"))+SUMPRODUCT((DA3:DA105=V110)*(DD3:DD105=V112)*(DF3:DF105="L"))+SUMPRODUCT((DA3:DA105=V111)*(DD3:DD105=V112)*(DF3:DF105="L"))</f>
        <v>0</v>
      </c>
      <c r="Z112" s="297">
        <f>SUMPRODUCT((DA3:DA105=V112)*(DD3:DD105=V113)*DB3:DB105)+SUMPRODUCT((DA3:DA105=V112)*(DD3:DD105=V114)*DB3:DB105)+SUMPRODUCT((DA3:DA105=V112)*(DD3:DD105=V110)*DB3:DB105)+SUMPRODUCT((DA3:DA105=V112)*(DD3:DD105=V111)*DB3:DB105)+SUMPRODUCT((DA3:DA105=V113)*(DD3:DD105=V112)*DC3:DC105)+SUMPRODUCT((DA3:DA105=V114)*(DD3:DD105=V112)*DC3:DC105)+SUMPRODUCT((DA3:DA105=V110)*(DD3:DD105=V112)*DC3:DC105)+SUMPRODUCT((DA3:DA105=V111)*(DD3:DD105=V112)*DC3:DC105)</f>
        <v>0</v>
      </c>
      <c r="AA112" s="297">
        <f>SUMPRODUCT((DA3:DA105=V112)*(DD3:DD105=V113)*DC3:DC105)+SUMPRODUCT((DA3:DA105=V112)*(DD3:DD105=V114)*DC3:DC105)+SUMPRODUCT((DA3:DA105=V112)*(DD3:DD105=V110)*DC3:DC105)+SUMPRODUCT((DA3:DA105=V112)*(DD3:DD105=V111)*DC3:DC105)+SUMPRODUCT((DA3:DA105=V113)*(DD3:DD105=V112)*DB3:DB105)+SUMPRODUCT((DA3:DA105=V114)*(DD3:DD105=V112)*DB3:DB105)+SUMPRODUCT((DA3:DA105=V110)*(DD3:DD105=V112)*DB3:DB105)+SUMPRODUCT((DA3:DA105=V111)*(DD3:DD105=V112)*DB3:DB105)</f>
        <v>0</v>
      </c>
      <c r="AB112" s="297">
        <f>Z112-AA112+1000</f>
        <v>1000</v>
      </c>
      <c r="AC112" s="297">
        <f t="shared" si="155"/>
        <v>0</v>
      </c>
      <c r="AD112" s="297">
        <f>IF(V112&lt;&gt;"",VLOOKUP(V112,C4:I52,7,FALSE),"")</f>
        <v>1000</v>
      </c>
      <c r="AE112" s="297">
        <f>IF(V112&lt;&gt;"",VLOOKUP(V112,C4:I52,5,FALSE),"")</f>
        <v>0</v>
      </c>
      <c r="AF112" s="297">
        <f>IF(V112&lt;&gt;"",VLOOKUP(V112,C4:K52,9,FALSE),"")</f>
        <v>-123</v>
      </c>
      <c r="AG112" s="297">
        <f t="shared" si="156"/>
        <v>0</v>
      </c>
      <c r="AH112" s="297">
        <f>IF(V112&lt;&gt;"",RANK(AG112,AG110:AG113),"")</f>
        <v>1</v>
      </c>
      <c r="AI112" s="297">
        <f>IF(V112&lt;&gt;"",SUMPRODUCT((AG110:AG113=AG112)*(AB110:AB113&gt;AB112)),"")</f>
        <v>0</v>
      </c>
      <c r="AJ112" s="297">
        <f>IF(V112&lt;&gt;"",SUMPRODUCT((AG110:AG113=AG112)*(AB110:AB113=AB112)*(Z110:Z113&gt;Z112)),"")</f>
        <v>0</v>
      </c>
      <c r="AK112" s="297">
        <f>IF(V112&lt;&gt;"",SUMPRODUCT((AG110:AG113=AG112)*(AB110:AB113=AB112)*(Z110:Z113=Z112)*(AD110:AD113&gt;AD112)),"")</f>
        <v>0</v>
      </c>
      <c r="AL112" s="297">
        <f>IF(V112&lt;&gt;"",SUMPRODUCT((AG110:AG113=AG112)*(AB110:AB113=AB112)*(Z110:Z113=Z112)*(AD110:AD113=AD112)*(AE110:AE113&gt;AE112)),"")</f>
        <v>0</v>
      </c>
      <c r="AM112" s="297">
        <f>IF(V112&lt;&gt;"",SUMPRODUCT((AG110:AG113=AG112)*(AB110:AB113=AB112)*(Z110:Z113=Z112)*(AD110:AD113=AD112)*(AE110:AE113=AE112)*(AF110:AF113&gt;AF112)),"")</f>
        <v>1</v>
      </c>
      <c r="AN112" s="297">
        <f>IF(V112&lt;&gt;"",SUM(AH112:AM112),"")</f>
        <v>2</v>
      </c>
      <c r="AO112" s="297" t="str">
        <f>IF(AP33&lt;&gt;"",SUMPRODUCT((AW31:AW34=AW33)*(AV31:AV34=AV33)*(AT31:AT34=AT33)*(AU31:AU34=AU33)),"")</f>
        <v/>
      </c>
      <c r="AP112" s="297" t="str">
        <f>IF(AND(AO112&lt;&gt;"",AO112&gt;1),AP33,"")</f>
        <v/>
      </c>
      <c r="AQ112" s="297">
        <f>SUMPRODUCT((DA3:DA105=AP112)*(DD3:DD105=AP113)*(DE3:DE105="W"))+SUMPRODUCT((DA3:DA105=AP112)*(DD3:DD105=AP114)*(DE3:DE105="W"))+SUMPRODUCT((DA3:DA105=AP112)*(DD3:DD105=AP111)*(DE3:DE105="W"))+SUMPRODUCT((DA3:DA105=AP113)*(DD3:DD105=AP112)*(DF3:DF105="W"))+SUMPRODUCT((DA3:DA105=AP114)*(DD3:DD105=AP112)*(DF3:DF105="W"))+SUMPRODUCT((DA3:DA105=AP111)*(DD3:DD105=AP112)*(DF3:DF105="W"))</f>
        <v>0</v>
      </c>
      <c r="AR112" s="297">
        <f>SUMPRODUCT((DA3:DA105=AP112)*(DD3:DD105=AP113)*(DE3:DE105="D"))+SUMPRODUCT((DA3:DA105=AP112)*(DD3:DD105=AP114)*(DE3:DE105="D"))+SUMPRODUCT((DA3:DA105=AP112)*(DD3:DD105=AP111)*(DE3:DE105="D"))+SUMPRODUCT((DA3:DA105=AP113)*(DD3:DD105=AP112)*(DE3:DE105="D"))+SUMPRODUCT((DA3:DA105=AP114)*(DD3:DD105=AP112)*(DE3:DE105="D"))+SUMPRODUCT((DA3:DA105=AP111)*(DD3:DD105=AP112)*(DE3:DE105="D"))</f>
        <v>0</v>
      </c>
      <c r="AS112" s="297">
        <f>SUMPRODUCT((DA3:DA105=AP112)*(DD3:DD105=AP113)*(DE3:DE105="L"))+SUMPRODUCT((DA3:DA105=AP112)*(DD3:DD105=AP114)*(DE3:DE105="L"))+SUMPRODUCT((DA3:DA105=AP112)*(DD3:DD105=AP111)*(DE3:DE105="L"))+SUMPRODUCT((DA3:DA105=AP113)*(DD3:DD105=AP112)*(DF3:DF105="L"))+SUMPRODUCT((DA3:DA105=AP114)*(DD3:DD105=AP112)*(DF3:DF105="L"))+SUMPRODUCT((DA3:DA105=AP111)*(DD3:DD105=AP112)*(DF3:DF105="L"))</f>
        <v>0</v>
      </c>
      <c r="AT112" s="297">
        <f>SUMPRODUCT((DA3:DA105=AP112)*(DD3:DD105=AP113)*DB3:DB105)+SUMPRODUCT((DA3:DA105=AP112)*(DD3:DD105=AP114)*DB3:DB105)+SUMPRODUCT((DA3:DA105=AP112)*(DD3:DD105=AP110)*DB3:DB105)+SUMPRODUCT((DA3:DA105=AP112)*(DD3:DD105=AP111)*DB3:DB105)+SUMPRODUCT((DA3:DA105=AP113)*(DD3:DD105=AP112)*DC3:DC105)+SUMPRODUCT((DA3:DA105=AP114)*(DD3:DD105=AP112)*DC3:DC105)+SUMPRODUCT((DA3:DA105=AP110)*(DD3:DD105=AP112)*DC3:DC105)+SUMPRODUCT((DA3:DA105=AP111)*(DD3:DD105=AP112)*DC3:DC105)</f>
        <v>0</v>
      </c>
      <c r="AU112" s="297">
        <f>SUMPRODUCT((DA3:DA105=AP112)*(DD3:DD105=AP113)*DC3:DC105)+SUMPRODUCT((DA3:DA105=AP112)*(DD3:DD105=AP114)*DC3:DC105)+SUMPRODUCT((DA3:DA105=AP112)*(DD3:DD105=AP110)*DC3:DC105)+SUMPRODUCT((DA3:DA105=AP112)*(DD3:DD105=AP111)*DC3:DC105)+SUMPRODUCT((DA3:DA105=AP113)*(DD3:DD105=AP112)*DB3:DB105)+SUMPRODUCT((DA3:DA105=AP114)*(DD3:DD105=AP112)*DB3:DB105)+SUMPRODUCT((DA3:DA105=AP110)*(DD3:DD105=AP112)*DB3:DB105)+SUMPRODUCT((DA3:DA105=AP111)*(DD3:DD105=AP112)*DB3:DB105)</f>
        <v>0</v>
      </c>
      <c r="AV112" s="297">
        <f>AT112-AU112+1000</f>
        <v>1000</v>
      </c>
      <c r="AW112" s="297" t="str">
        <f t="shared" si="157"/>
        <v/>
      </c>
      <c r="AX112" s="297" t="str">
        <f>IF(AP112&lt;&gt;"",VLOOKUP(AP112,C4:I52,7,FALSE),"")</f>
        <v/>
      </c>
      <c r="AY112" s="297" t="str">
        <f>IF(AP112&lt;&gt;"",VLOOKUP(AP112,C4:I52,5,FALSE),"")</f>
        <v/>
      </c>
      <c r="AZ112" s="297" t="str">
        <f>IF(AP112&lt;&gt;"",VLOOKUP(AP112,C4:K52,9,FALSE),"")</f>
        <v/>
      </c>
      <c r="BA112" s="297" t="str">
        <f t="shared" si="158"/>
        <v/>
      </c>
      <c r="BB112" s="297" t="str">
        <f>IF(AP112&lt;&gt;"",RANK(BA112,BA110:BA113),"")</f>
        <v/>
      </c>
      <c r="BC112" s="297" t="str">
        <f>IF(AP112&lt;&gt;"",SUMPRODUCT((BA110:BA113=BA112)*(AV110:AV113&gt;AV112)),"")</f>
        <v/>
      </c>
      <c r="BD112" s="297" t="str">
        <f>IF(AP112&lt;&gt;"",SUMPRODUCT((BA110:BA113=BA112)*(AV110:AV113=AV112)*(AT110:AT113&gt;AT112)),"")</f>
        <v/>
      </c>
      <c r="BE112" s="297" t="str">
        <f>IF(AP112&lt;&gt;"",SUMPRODUCT((BA110:BA113=BA112)*(AV110:AV113=AV112)*(AT110:AT113=AT112)*(AX110:AX113&gt;AX112)),"")</f>
        <v/>
      </c>
      <c r="BF112" s="297" t="str">
        <f>IF(AP112&lt;&gt;"",SUMPRODUCT((BA110:BA113=BA112)*(AV110:AV113=AV112)*(AT110:AT113=AT112)*(AX110:AX113=AX112)*(AY110:AY113&gt;AY112)),"")</f>
        <v/>
      </c>
      <c r="BG112" s="297" t="str">
        <f>IF(AP112&lt;&gt;"",SUMPRODUCT((BA110:BA113=BA112)*(AV110:AV113=AV112)*(AT110:AT113=AT112)*(AX110:AX113=AX112)*(AY110:AY113=AY112)*(AZ110:AZ113&gt;AZ112)),"")</f>
        <v/>
      </c>
      <c r="BH112" s="297" t="str">
        <f t="shared" ref="BH112:BH113" si="159">IF(AP112&lt;&gt;"",SUM(BB112:BG112)+1,"")</f>
        <v/>
      </c>
    </row>
    <row r="113" spans="10:60" x14ac:dyDescent="0.25">
      <c r="J113" s="297">
        <f>IF(COUNTIF(J31:J34,4)=4,1,SUMPRODUCT((J31:J34=J34)*(I31:I34=I34)*(G31:G34&gt;G34))+1)</f>
        <v>1</v>
      </c>
      <c r="U113" s="297">
        <f>IF(V34&lt;&gt;"",SUMPRODUCT((AC31:AC34=AC34)*(AB31:AB34=AB34)*(Z31:Z34=Z34)*(AA31:AA34=AA34)),"")</f>
        <v>4</v>
      </c>
      <c r="V113" s="297" t="str">
        <f>IF(AND(U113&lt;&gt;"",U113&gt;1),V34,"")</f>
        <v>Germany</v>
      </c>
      <c r="W113" s="297">
        <f>SUMPRODUCT((DA3:DA105=V113)*(DD3:DD105=V114)*(DE3:DE105="W"))+SUMPRODUCT((DA3:DA105=V113)*(DD3:DD105=V110)*(DE3:DE105="W"))+SUMPRODUCT((DA3:DA105=V113)*(DD3:DD105=V111)*(DE3:DE105="W"))+SUMPRODUCT((DA3:DA105=V113)*(DD3:DD105=V112)*(DE3:DE105="W"))+SUMPRODUCT((DA3:DA105=V114)*(DD3:DD105=V113)*(DF3:DF105="W"))+SUMPRODUCT((DA3:DA105=V110)*(DD3:DD105=V113)*(DF3:DF105="W"))+SUMPRODUCT((DA3:DA105=V111)*(DD3:DD105=V113)*(DF3:DF105="W"))+SUMPRODUCT((DA3:DA105=V112)*(DD3:DD105=V113)*(DF3:DF105="W"))</f>
        <v>0</v>
      </c>
      <c r="X113" s="297">
        <f>SUMPRODUCT((DA3:DA105=V113)*(DD3:DD105=V114)*(DE3:DE105="D"))+SUMPRODUCT((DA3:DA105=V113)*(DD3:DD105=V110)*(DE3:DE105="D"))+SUMPRODUCT((DA3:DA105=V113)*(DD3:DD105=V111)*(DE3:DE105="D"))+SUMPRODUCT((DA3:DA105=V113)*(DD3:DD105=V112)*(DE3:DE105="D"))+SUMPRODUCT((DA3:DA105=V114)*(DD3:DD105=V113)*(DE3:DE105="D"))+SUMPRODUCT((DA3:DA105=V110)*(DD3:DD105=V113)*(DE3:DE105="D"))+SUMPRODUCT((DA3:DA105=V111)*(DD3:DD105=V113)*(DE3:DE105="D"))+SUMPRODUCT((DA3:DA105=V112)*(DD3:DD105=V113)*(DE3:DE105="D"))</f>
        <v>0</v>
      </c>
      <c r="Y113" s="297">
        <f>SUMPRODUCT((DA3:DA105=V113)*(DD3:DD105=V114)*(DE3:DE105="L"))+SUMPRODUCT((DA3:DA105=V113)*(DD3:DD105=V110)*(DE3:DE105="L"))+SUMPRODUCT((DA3:DA105=V113)*(DD3:DD105=V111)*(DE3:DE105="L"))+SUMPRODUCT((DA3:DA105=V113)*(DD3:DD105=V112)*(DE3:DE105="L"))+SUMPRODUCT((DA3:DA105=V114)*(DD3:DD105=V113)*(DF3:DF105="L"))+SUMPRODUCT((DA3:DA105=V110)*(DD3:DD105=V113)*(DF3:DF105="L"))+SUMPRODUCT((DA3:DA105=V111)*(DD3:DD105=V113)*(DF3:DF105="L"))+SUMPRODUCT((DA3:DA105=V112)*(DD3:DD105=V113)*(DF3:DF105="L"))</f>
        <v>0</v>
      </c>
      <c r="Z113" s="297">
        <f>SUMPRODUCT((DA3:DA105=V113)*(DD3:DD105=V114)*DB3:DB105)+SUMPRODUCT((DA3:DA105=V113)*(DD3:DD105=V110)*DB3:DB105)+SUMPRODUCT((DA3:DA105=V113)*(DD3:DD105=V111)*DB3:DB105)+SUMPRODUCT((DA3:DA105=V113)*(DD3:DD105=V112)*DB3:DB105)+SUMPRODUCT((DA3:DA105=V114)*(DD3:DD105=V113)*DC3:DC105)+SUMPRODUCT((DA3:DA105=V110)*(DD3:DD105=V113)*DC3:DC105)+SUMPRODUCT((DA3:DA105=V111)*(DD3:DD105=V113)*DC3:DC105)+SUMPRODUCT((DA3:DA105=V112)*(DD3:DD105=V113)*DC3:DC105)</f>
        <v>0</v>
      </c>
      <c r="AA113" s="297">
        <f>SUMPRODUCT((DA3:DA105=V113)*(DD3:DD105=V114)*DC3:DC105)+SUMPRODUCT((DA3:DA105=V113)*(DD3:DD105=V110)*DC3:DC105)+SUMPRODUCT((DA3:DA105=V113)*(DD3:DD105=V111)*DC3:DC105)+SUMPRODUCT((DA3:DA105=V113)*(DD3:DD105=V112)*DC3:DC105)+SUMPRODUCT((DA3:DA105=V114)*(DD3:DD105=V113)*DB3:DB105)+SUMPRODUCT((DA3:DA105=V110)*(DD3:DD105=V113)*DB3:DB105)+SUMPRODUCT((DA3:DA105=V111)*(DD3:DD105=V113)*DB3:DB105)+SUMPRODUCT((DA3:DA105=V112)*(DD3:DD105=V113)*DB3:DB105)</f>
        <v>0</v>
      </c>
      <c r="AB113" s="297">
        <f>Z113-AA113+1000</f>
        <v>1000</v>
      </c>
      <c r="AC113" s="297">
        <f t="shared" si="155"/>
        <v>0</v>
      </c>
      <c r="AD113" s="297">
        <f>IF(V113&lt;&gt;"",VLOOKUP(V113,C4:I52,7,FALSE),"")</f>
        <v>1000</v>
      </c>
      <c r="AE113" s="297">
        <f>IF(V113&lt;&gt;"",VLOOKUP(V113,C4:I52,5,FALSE),"")</f>
        <v>0</v>
      </c>
      <c r="AF113" s="297">
        <f>IF(V113&lt;&gt;"",VLOOKUP(V113,C4:K52,9,FALSE),"")</f>
        <v>-110</v>
      </c>
      <c r="AG113" s="297">
        <f t="shared" si="156"/>
        <v>0</v>
      </c>
      <c r="AH113" s="297">
        <f>IF(V113&lt;&gt;"",RANK(AG113,AG110:AG113),"")</f>
        <v>1</v>
      </c>
      <c r="AI113" s="297">
        <f>IF(V113&lt;&gt;"",SUMPRODUCT((AG110:AG113=AG113)*(AB110:AB113&gt;AB113)),"")</f>
        <v>0</v>
      </c>
      <c r="AJ113" s="297">
        <f>IF(V113&lt;&gt;"",SUMPRODUCT((AG110:AG113=AG113)*(AB110:AB113=AB113)*(Z110:Z113&gt;Z113)),"")</f>
        <v>0</v>
      </c>
      <c r="AK113" s="297">
        <f>IF(V113&lt;&gt;"",SUMPRODUCT((AG110:AG113=AG113)*(AB110:AB113=AB113)*(Z110:Z113=Z113)*(AD110:AD113&gt;AD113)),"")</f>
        <v>0</v>
      </c>
      <c r="AL113" s="297">
        <f>IF(V113&lt;&gt;"",SUMPRODUCT((AG110:AG113=AG113)*(AB110:AB113=AB113)*(Z110:Z113=Z113)*(AD110:AD113=AD113)*(AE110:AE113&gt;AE113)),"")</f>
        <v>0</v>
      </c>
      <c r="AM113" s="297">
        <f>IF(V113&lt;&gt;"",SUMPRODUCT((AG110:AG113=AG113)*(AB110:AB113=AB113)*(Z110:Z113=Z113)*(AD110:AD113=AD113)*(AE110:AE113=AE113)*(AF110:AF113&gt;AF113)),"")</f>
        <v>0</v>
      </c>
      <c r="AN113" s="297">
        <f>IF(V113&lt;&gt;"",SUM(AH113:AM113),"")</f>
        <v>1</v>
      </c>
      <c r="AO113" s="297" t="str">
        <f>IF(AP34&lt;&gt;"",SUMPRODUCT((AW31:AW34=AW34)*(AV31:AV34=AV34)*(AT31:AT34=AT34)*(AU31:AU34=AU34)),"")</f>
        <v/>
      </c>
      <c r="AP113" s="297" t="str">
        <f>IF(AND(AO113&lt;&gt;"",AO113&gt;1),AP34,"")</f>
        <v/>
      </c>
      <c r="AQ113" s="297" t="str">
        <f>IF(AP113&lt;&gt;"",SUMPRODUCT((DA3:DA105=AP113)*(DD3:DD105=AP114)*(DE3:DE105="W"))+SUMPRODUCT((DA3:DA105=AP113)*(DD3:DD105=AP111)*(DE3:DE105="W"))+SUMPRODUCT((DA3:DA105=AP113)*(DD3:DD105=AP112)*(DE3:DE105="W"))+SUMPRODUCT((DA3:DA105=AP114)*(DD3:DD105=AP113)*(DF3:DF105="W"))+SUMPRODUCT((DA3:DA105=AP111)*(DD3:DD105=AP113)*(DF3:DF105="W"))+SUMPRODUCT((DA3:DA105=AP112)*(DD3:DD105=AP113)*(DF3:DF105="W")),"")</f>
        <v/>
      </c>
      <c r="AR113" s="297" t="str">
        <f>IF(AP113&lt;&gt;"",SUMPRODUCT((DA3:DA105=AP113)*(DD3:DD105=AP114)*(DE3:DE105="D"))+SUMPRODUCT((DA3:DA105=AP113)*(DD3:DD105=AP111)*(DE3:DE105="D"))+SUMPRODUCT((DA3:DA105=AP113)*(DD3:DD105=AP112)*(DE3:DE105="D"))+SUMPRODUCT((DA3:DA105=AP114)*(DD3:DD105=AP113)*(DE3:DE105="D"))+SUMPRODUCT((DA3:DA105=AP111)*(DD3:DD105=AP113)*(DE3:DE105="D"))+SUMPRODUCT((DA3:DA105=AP112)*(DD3:DD105=AP113)*(DE3:DE105="D")),"")</f>
        <v/>
      </c>
      <c r="AS113" s="297" t="str">
        <f>IF(AP113&lt;&gt;"",SUMPRODUCT((DA3:DA105=AP113)*(DD3:DD105=AP114)*(DE3:DE105="L"))+SUMPRODUCT((DA3:DA105=AP113)*(DD3:DD105=AP111)*(DE3:DE105="L"))+SUMPRODUCT((DA3:DA105=AP113)*(DD3:DD105=AP112)*(DE3:DE105="L"))+SUMPRODUCT((DA3:DA105=AP114)*(DD3:DD105=AP113)*(DF3:DF105="L"))+SUMPRODUCT((DA3:DA105=AP111)*(DD3:DD105=AP113)*(DF3:DF105="L"))+SUMPRODUCT((DA3:DA105=AP112)*(DD3:DD105=AP113)*(DF3:DF105="L")),"")</f>
        <v/>
      </c>
      <c r="AT113" s="297">
        <f>SUMPRODUCT((DA3:DA105=AP113)*(DD3:DD105=AP114)*DB3:DB105)+SUMPRODUCT((DA3:DA105=AP113)*(DD3:DD105=AP110)*DB3:DB105)+SUMPRODUCT((DA3:DA105=AP113)*(DD3:DD105=AP111)*DB3:DB105)+SUMPRODUCT((DA3:DA105=AP113)*(DD3:DD105=AP112)*DB3:DB105)+SUMPRODUCT((DA3:DA105=AP114)*(DD3:DD105=AP113)*DC3:DC105)+SUMPRODUCT((DA3:DA105=AP110)*(DD3:DD105=AP113)*DC3:DC105)+SUMPRODUCT((DA3:DA105=AP111)*(DD3:DD105=AP113)*DC3:DC105)+SUMPRODUCT((DA3:DA105=AP112)*(DD3:DD105=AP113)*DC3:DC105)</f>
        <v>0</v>
      </c>
      <c r="AU113" s="297">
        <f>SUMPRODUCT((DA3:DA105=AP113)*(DD3:DD105=AP114)*DC3:DC105)+SUMPRODUCT((DA3:DA105=AP113)*(DD3:DD105=AP110)*DC3:DC105)+SUMPRODUCT((DA3:DA105=AP113)*(DD3:DD105=AP111)*DC3:DC105)+SUMPRODUCT((DA3:DA105=AP113)*(DD3:DD105=AP112)*DC3:DC105)+SUMPRODUCT((DA3:DA105=AP114)*(DD3:DD105=AP113)*DB3:DB105)+SUMPRODUCT((DA3:DA105=AP110)*(DD3:DD105=AP113)*DB3:DB105)+SUMPRODUCT((DA3:DA105=AP111)*(DD3:DD105=AP113)*DB3:DB105)+SUMPRODUCT((DA3:DA105=AP112)*(DD3:DD105=AP113)*DB3:DB105)</f>
        <v>0</v>
      </c>
      <c r="AV113" s="297">
        <f>AT113-AU113+1000</f>
        <v>1000</v>
      </c>
      <c r="AW113" s="297" t="str">
        <f t="shared" si="157"/>
        <v/>
      </c>
      <c r="AX113" s="297" t="str">
        <f>IF(AP113&lt;&gt;"",VLOOKUP(AP113,C4:I52,7,FALSE),"")</f>
        <v/>
      </c>
      <c r="AY113" s="297" t="str">
        <f>IF(AP113&lt;&gt;"",VLOOKUP(AP113,C4:I52,5,FALSE),"")</f>
        <v/>
      </c>
      <c r="AZ113" s="297" t="str">
        <f>IF(AP113&lt;&gt;"",VLOOKUP(AP113,C4:K52,9,FALSE),"")</f>
        <v/>
      </c>
      <c r="BA113" s="297" t="str">
        <f t="shared" si="158"/>
        <v/>
      </c>
      <c r="BB113" s="297" t="str">
        <f>IF(AP113&lt;&gt;"",RANK(BA113,BA110:BA113),"")</f>
        <v/>
      </c>
      <c r="BC113" s="297" t="str">
        <f>IF(AP113&lt;&gt;"",SUMPRODUCT((BA110:BA113=BA113)*(AV110:AV113&gt;AV113)),"")</f>
        <v/>
      </c>
      <c r="BD113" s="297" t="str">
        <f>IF(AP113&lt;&gt;"",SUMPRODUCT((BA110:BA113=BA113)*(AV110:AV113=AV113)*(AT110:AT113&gt;AT113)),"")</f>
        <v/>
      </c>
      <c r="BE113" s="297" t="str">
        <f>IF(AP113&lt;&gt;"",SUMPRODUCT((BA110:BA113=BA113)*(AV110:AV113=AV113)*(AT110:AT113=AT113)*(AX110:AX113&gt;AX113)),"")</f>
        <v/>
      </c>
      <c r="BF113" s="297" t="str">
        <f>IF(AP113&lt;&gt;"",SUMPRODUCT((BA110:BA113=BA113)*(AV110:AV113=AV113)*(AT110:AT113=AT113)*(AX110:AX113=AX113)*(AY110:AY113&gt;AY113)),"")</f>
        <v/>
      </c>
      <c r="BG113" s="297" t="str">
        <f>IF(AP113&lt;&gt;"",SUMPRODUCT((BA110:BA113=BA113)*(AV110:AV113=AV113)*(AT110:AT113=AT113)*(AX110:AX113=AX113)*(AY110:AY113=AY113)*(AZ110:AZ113&gt;AZ113)),"")</f>
        <v/>
      </c>
      <c r="BH113" s="297" t="str">
        <f t="shared" si="159"/>
        <v/>
      </c>
    </row>
    <row r="115" spans="10:60" x14ac:dyDescent="0.25">
      <c r="U115" s="297">
        <f>IF(V116="",SUM(AH37:AM37),IF(V117="",SUM(AH38:AM38),IF(V118="",SUM(AH39:AM39),IF(V119="",SUM(AH40:AM40),0))))</f>
        <v>0</v>
      </c>
      <c r="AO115" s="297">
        <f>IF(AP117="",SUM(BB38:BG38),IF(AP118="",SUM(BB39:BG39),IF(AP119="",SUM(BB40:BG40),0)))</f>
        <v>0</v>
      </c>
    </row>
    <row r="116" spans="10:60" x14ac:dyDescent="0.25">
      <c r="J116" s="297">
        <f>IF(COUNTIF(J37:J40,4)=4,1,SUMPRODUCT((J37:J40=J37)*(I37:I40=I37)*(G37:G40&gt;G37))+1)</f>
        <v>1</v>
      </c>
      <c r="U116" s="297">
        <f>IF(V37&lt;&gt;"",SUMPRODUCT((AC37:AC40=AC37)*(AB37:AB40=AB37)*(Z37:Z40=Z37)*(AA37:AA40=AA37)),"")</f>
        <v>4</v>
      </c>
      <c r="V116" s="297" t="str">
        <f>IF(AND(U116&lt;&gt;"",U116&gt;1),V37,"")</f>
        <v>Tunisia</v>
      </c>
      <c r="W116" s="297">
        <f>SUMPRODUCT((DA3:DA105=V116)*(DD3:DD105=V117)*(DE3:DE105="W"))+SUMPRODUCT((DA3:DA105=V116)*(DD3:DD105=V118)*(DE3:DE105="W"))+SUMPRODUCT((DA3:DA105=V116)*(DD3:DD105=V119)*(DE3:DE105="W"))+SUMPRODUCT((DA3:DA105=V116)*(DD3:DD105=V120)*(DE3:DE105="W"))+SUMPRODUCT((DA3:DA105=V117)*(DD3:DD105=V116)*(DF3:DF105="W"))+SUMPRODUCT((DA3:DA105=V118)*(DD3:DD105=V116)*(DF3:DF105="W"))+SUMPRODUCT((DA3:DA105=V119)*(DD3:DD105=V116)*(DF3:DF105="W"))+SUMPRODUCT((DA3:DA105=V120)*(DD3:DD105=V116)*(DF3:DF105="W"))</f>
        <v>0</v>
      </c>
      <c r="X116" s="297">
        <f>SUMPRODUCT((DA3:DA105=V116)*(DD3:DD105=V117)*(DE3:DE105="D"))+SUMPRODUCT((DA3:DA105=V116)*(DD3:DD105=V118)*(DE3:DE105="D"))+SUMPRODUCT((DA3:DA105=V116)*(DD3:DD105=V119)*(DE3:DE105="D"))+SUMPRODUCT((DA3:DA105=V116)*(DD3:DD105=V120)*(DE3:DE105="D"))+SUMPRODUCT((DA3:DA105=V117)*(DD3:DD105=V116)*(DE3:DE105="D"))+SUMPRODUCT((DA3:DA105=V118)*(DD3:DD105=V116)*(DE3:DE105="D"))+SUMPRODUCT((DA3:DA105=V119)*(DD3:DD105=V116)*(DE3:DE105="D"))+SUMPRODUCT((DA3:DA105=V120)*(DD3:DD105=V116)*(DE3:DE105="D"))</f>
        <v>0</v>
      </c>
      <c r="Y116" s="297">
        <f>SUMPRODUCT((DA3:DA105=V116)*(DD3:DD105=V117)*(DE3:DE105="L"))+SUMPRODUCT((DA3:DA105=V116)*(DD3:DD105=V118)*(DE3:DE105="L"))+SUMPRODUCT((DA3:DA105=V116)*(DD3:DD105=V119)*(DE3:DE105="L"))+SUMPRODUCT((DA3:DA105=V116)*(DD3:DD105=V120)*(DE3:DE105="L"))+SUMPRODUCT((DA3:DA105=V117)*(DD3:DD105=V116)*(DF3:DF105="L"))+SUMPRODUCT((DA3:DA105=V118)*(DD3:DD105=V116)*(DF3:DF105="L"))+SUMPRODUCT((DA3:DA105=V119)*(DD3:DD105=V116)*(DF3:DF105="L"))+SUMPRODUCT((DA3:DA105=V120)*(DD3:DD105=V116)*(DF3:DF105="L"))</f>
        <v>0</v>
      </c>
      <c r="Z116" s="297">
        <f>SUMPRODUCT((DA3:DA105=V116)*(DD3:DD105=V117)*DB3:DB105)+SUMPRODUCT((DA3:DA105=V116)*(DD3:DD105=V118)*DB3:DB105)+SUMPRODUCT((DA3:DA105=V116)*(DD3:DD105=V119)*DB3:DB105)+SUMPRODUCT((DA3:DA105=V116)*(DD3:DD105=V120)*DB3:DB105)+SUMPRODUCT((DA3:DA105=V117)*(DD3:DD105=V116)*DC3:DC105)+SUMPRODUCT((DA3:DA105=V118)*(DD3:DD105=V116)*DC3:DC105)+SUMPRODUCT((DA3:DA105=V119)*(DD3:DD105=V116)*DC3:DC105)+SUMPRODUCT((DA3:DA105=V120)*(DD3:DD105=V116)*DC3:DC105)</f>
        <v>0</v>
      </c>
      <c r="AA116" s="297">
        <f>SUMPRODUCT((DA3:DA105=V116)*(DD3:DD105=V117)*DC3:DC105)+SUMPRODUCT((DA3:DA105=V116)*(DD3:DD105=V118)*DC3:DC105)+SUMPRODUCT((DA3:DA105=V116)*(DD3:DD105=V119)*DC3:DC105)+SUMPRODUCT((DA3:DA105=V116)*(DD3:DD105=V120)*DC3:DC105)+SUMPRODUCT((DA3:DA105=V117)*(DD3:DD105=V116)*DB3:DB105)+SUMPRODUCT((DA3:DA105=V118)*(DD3:DD105=V116)*DB3:DB105)+SUMPRODUCT((DA3:DA105=V119)*(DD3:DD105=V116)*DB3:DB105)+SUMPRODUCT((DA3:DA105=V120)*(DD3:DD105=V116)*DB3:DB105)</f>
        <v>0</v>
      </c>
      <c r="AB116" s="297">
        <f>Z116-AA116+1000</f>
        <v>1000</v>
      </c>
      <c r="AC116" s="297">
        <f>IF(V116&lt;&gt;"",W116*3+X116*1,"")</f>
        <v>0</v>
      </c>
      <c r="AD116" s="297">
        <f>IF(V116&lt;&gt;"",VLOOKUP(V116,C4:I52,7,FALSE),"")</f>
        <v>1000</v>
      </c>
      <c r="AE116" s="297">
        <f>IF(V116&lt;&gt;"",VLOOKUP(V116,C4:I52,5,FALSE),"")</f>
        <v>0</v>
      </c>
      <c r="AF116" s="297">
        <f>IF(V116&lt;&gt;"",VLOOKUP(V116,C4:K52,9,FALSE),"")</f>
        <v>-147</v>
      </c>
      <c r="AG116" s="297">
        <f>AC116</f>
        <v>0</v>
      </c>
      <c r="AH116" s="297">
        <f>IF(V116&lt;&gt;"",RANK(AG116,AG116:AG119),"")</f>
        <v>1</v>
      </c>
      <c r="AI116" s="297">
        <f>IF(V116&lt;&gt;"",SUMPRODUCT((AG116:AG119=AG116)*(AB116:AB119&gt;AB116)),"")</f>
        <v>0</v>
      </c>
      <c r="AJ116" s="297">
        <f>IF(V116&lt;&gt;"",SUMPRODUCT((AG116:AG119=AG116)*(AB116:AB119=AB116)*(Z116:Z119&gt;Z116)),"")</f>
        <v>0</v>
      </c>
      <c r="AK116" s="297">
        <f>IF(V116&lt;&gt;"",SUMPRODUCT((AG116:AG119=AG116)*(AB116:AB119=AB116)*(Z116:Z119=Z116)*(AD116:AD119&gt;AD116)),"")</f>
        <v>0</v>
      </c>
      <c r="AL116" s="297">
        <f>IF(V116&lt;&gt;"",SUMPRODUCT((AG116:AG119=AG116)*(AB116:AB119=AB116)*(Z116:Z119=Z116)*(AD116:AD119=AD116)*(AE116:AE119&gt;AE116)),"")</f>
        <v>0</v>
      </c>
      <c r="AM116" s="297">
        <f>IF(V116&lt;&gt;"",SUMPRODUCT((AG116:AG119=AG116)*(AB116:AB119=AB116)*(Z116:Z119=Z116)*(AD116:AD119=AD116)*(AE116:AE119=AE116)*(AF116:AF119&gt;AF116)),"")</f>
        <v>3</v>
      </c>
      <c r="AN116" s="297">
        <f>IF(V116&lt;&gt;"",SUM(AH116:AM116),"")</f>
        <v>4</v>
      </c>
    </row>
    <row r="117" spans="10:60" x14ac:dyDescent="0.25">
      <c r="J117" s="297">
        <f>IF(COUNTIF(J37:J40,4)=4,1,SUMPRODUCT((J37:J40=J38)*(I37:I40=I38)*(G37:G40&gt;G38))+1)</f>
        <v>1</v>
      </c>
      <c r="U117" s="297">
        <f>IF(V38&lt;&gt;"",SUMPRODUCT((AC37:AC40=AC38)*(AB37:AB40=AB38)*(Z37:Z40=Z38)*(AA37:AA40=AA38)),"")</f>
        <v>4</v>
      </c>
      <c r="V117" s="297" t="str">
        <f>IF(AND(U117&lt;&gt;"",U117&gt;1),V38,"")</f>
        <v>Sweden</v>
      </c>
      <c r="W117" s="297">
        <f>SUMPRODUCT((DA3:DA105=V117)*(DD3:DD105=V118)*(DE3:DE105="W"))+SUMPRODUCT((DA3:DA105=V117)*(DD3:DD105=V119)*(DE3:DE105="W"))+SUMPRODUCT((DA3:DA105=V117)*(DD3:DD105=V120)*(DE3:DE105="W"))+SUMPRODUCT((DA3:DA105=V117)*(DD3:DD105=V116)*(DE3:DE105="W"))+SUMPRODUCT((DA3:DA105=V118)*(DD3:DD105=V117)*(DF3:DF105="W"))+SUMPRODUCT((DA3:DA105=V119)*(DD3:DD105=V117)*(DF3:DF105="W"))+SUMPRODUCT((DA3:DA105=V120)*(DD3:DD105=V117)*(DF3:DF105="W"))+SUMPRODUCT((DA3:DA105=V116)*(DD3:DD105=V117)*(DF3:DF105="W"))</f>
        <v>0</v>
      </c>
      <c r="X117" s="297">
        <f>SUMPRODUCT((DA3:DA105=V117)*(DD3:DD105=V118)*(DE3:DE105="D"))+SUMPRODUCT((DA3:DA105=V117)*(DD3:DD105=V119)*(DE3:DE105="D"))+SUMPRODUCT((DA3:DA105=V117)*(DD3:DD105=V120)*(DE3:DE105="D"))+SUMPRODUCT((DA3:DA105=V117)*(DD3:DD105=V116)*(DE3:DE105="D"))+SUMPRODUCT((DA3:DA105=V118)*(DD3:DD105=V117)*(DE3:DE105="D"))+SUMPRODUCT((DA3:DA105=V119)*(DD3:DD105=V117)*(DE3:DE105="D"))+SUMPRODUCT((DA3:DA105=V120)*(DD3:DD105=V117)*(DE3:DE105="D"))+SUMPRODUCT((DA3:DA105=V116)*(DD3:DD105=V117)*(DE3:DE105="D"))</f>
        <v>0</v>
      </c>
      <c r="Y117" s="297">
        <f>SUMPRODUCT((DA3:DA105=V117)*(DD3:DD105=V118)*(DE3:DE105="L"))+SUMPRODUCT((DA3:DA105=V117)*(DD3:DD105=V119)*(DE3:DE105="L"))+SUMPRODUCT((DA3:DA105=V117)*(DD3:DD105=V120)*(DE3:DE105="L"))+SUMPRODUCT((DA3:DA105=V117)*(DD3:DD105=V116)*(DE3:DE105="L"))+SUMPRODUCT((DA3:DA105=V118)*(DD3:DD105=V117)*(DF3:DF105="L"))+SUMPRODUCT((DA3:DA105=V119)*(DD3:DD105=V117)*(DF3:DF105="L"))+SUMPRODUCT((DA3:DA105=V120)*(DD3:DD105=V117)*(DF3:DF105="L"))+SUMPRODUCT((DA3:DA105=V116)*(DD3:DD105=V117)*(DF3:DF105="L"))</f>
        <v>0</v>
      </c>
      <c r="Z117" s="297">
        <f>SUMPRODUCT((DA3:DA105=V117)*(DD3:DD105=V118)*DB3:DB105)+SUMPRODUCT((DA3:DA105=V117)*(DD3:DD105=V119)*DB3:DB105)+SUMPRODUCT((DA3:DA105=V117)*(DD3:DD105=V120)*DB3:DB105)+SUMPRODUCT((DA3:DA105=V117)*(DD3:DD105=V116)*DB3:DB105)+SUMPRODUCT((DA3:DA105=V118)*(DD3:DD105=V117)*DC3:DC105)+SUMPRODUCT((DA3:DA105=V119)*(DD3:DD105=V117)*DC3:DC105)+SUMPRODUCT((DA3:DA105=V120)*(DD3:DD105=V117)*DC3:DC105)+SUMPRODUCT((DA3:DA105=V116)*(DD3:DD105=V117)*DC3:DC105)</f>
        <v>0</v>
      </c>
      <c r="AA117" s="297">
        <f>SUMPRODUCT((DA3:DA105=V117)*(DD3:DD105=V118)*DC3:DC105)+SUMPRODUCT((DA3:DA105=V117)*(DD3:DD105=V119)*DC3:DC105)+SUMPRODUCT((DA3:DA105=V117)*(DD3:DD105=V120)*DC3:DC105)+SUMPRODUCT((DA3:DA105=V117)*(DD3:DD105=V116)*DC3:DC105)+SUMPRODUCT((DA3:DA105=V118)*(DD3:DD105=V117)*DB3:DB105)+SUMPRODUCT((DA3:DA105=V119)*(DD3:DD105=V117)*DB3:DB105)+SUMPRODUCT((DA3:DA105=V120)*(DD3:DD105=V117)*DB3:DB105)+SUMPRODUCT((DA3:DA105=V116)*(DD3:DD105=V117)*DB3:DB105)</f>
        <v>0</v>
      </c>
      <c r="AB117" s="297">
        <f>Z117-AA117+1000</f>
        <v>1000</v>
      </c>
      <c r="AC117" s="297">
        <f t="shared" ref="AC117:AC119" si="160">IF(V117&lt;&gt;"",W117*3+X117*1,"")</f>
        <v>0</v>
      </c>
      <c r="AD117" s="297">
        <f>IF(V117&lt;&gt;"",VLOOKUP(V117,C4:I52,7,FALSE),"")</f>
        <v>1000</v>
      </c>
      <c r="AE117" s="297">
        <f>IF(V117&lt;&gt;"",VLOOKUP(V117,C4:I52,5,FALSE),"")</f>
        <v>0</v>
      </c>
      <c r="AF117" s="297">
        <f>IF(V117&lt;&gt;"",VLOOKUP(V117,C4:K52,9,FALSE),"")</f>
        <v>-142</v>
      </c>
      <c r="AG117" s="297">
        <f t="shared" ref="AG117:AG119" si="161">AC117</f>
        <v>0</v>
      </c>
      <c r="AH117" s="297">
        <f>IF(V117&lt;&gt;"",RANK(AG117,AG116:AG119),"")</f>
        <v>1</v>
      </c>
      <c r="AI117" s="297">
        <f>IF(V117&lt;&gt;"",SUMPRODUCT((AG116:AG119=AG117)*(AB116:AB119&gt;AB117)),"")</f>
        <v>0</v>
      </c>
      <c r="AJ117" s="297">
        <f>IF(V117&lt;&gt;"",SUMPRODUCT((AG116:AG119=AG117)*(AB116:AB119=AB117)*(Z116:Z119&gt;Z117)),"")</f>
        <v>0</v>
      </c>
      <c r="AK117" s="297">
        <f>IF(V117&lt;&gt;"",SUMPRODUCT((AG116:AG119=AG117)*(AB116:AB119=AB117)*(Z116:Z119=Z117)*(AD116:AD119&gt;AD117)),"")</f>
        <v>0</v>
      </c>
      <c r="AL117" s="297">
        <f>IF(V117&lt;&gt;"",SUMPRODUCT((AG116:AG119=AG117)*(AB116:AB119=AB117)*(Z116:Z119=Z117)*(AD116:AD119=AD117)*(AE116:AE119&gt;AE117)),"")</f>
        <v>0</v>
      </c>
      <c r="AM117" s="297">
        <f>IF(V117&lt;&gt;"",SUMPRODUCT((AG116:AG119=AG117)*(AB116:AB119=AB117)*(Z116:Z119=Z117)*(AD116:AD119=AD117)*(AE116:AE119=AE117)*(AF116:AF119&gt;AF117)),"")</f>
        <v>2</v>
      </c>
      <c r="AN117" s="297">
        <f>IF(V117&lt;&gt;"",SUM(AH117:AM117),"")</f>
        <v>3</v>
      </c>
      <c r="AO117" s="297" t="str">
        <f>IF(AP38&lt;&gt;"",SUMPRODUCT((AW37:AW40=AW38)*(AV37:AV40=AV38)*(AT37:AT40=AT38)*(AU37:AU40=AU38)),"")</f>
        <v/>
      </c>
      <c r="AP117" s="297" t="str">
        <f>IF(AND(AO117&lt;&gt;"",AO117&gt;1),AP38,"")</f>
        <v/>
      </c>
      <c r="AQ117" s="297">
        <f>SUMPRODUCT((DA3:DA105=AP117)*(DD3:DD105=AP118)*(DE3:DE105="W"))+SUMPRODUCT((DA3:DA105=AP117)*(DD3:DD105=AP119)*(DE3:DE105="W"))+SUMPRODUCT((DA3:DA105=AP117)*(DD3:DD105=AP120)*(DE3:DE105="W"))+SUMPRODUCT((DA3:DA105=AP118)*(DD3:DD105=AP117)*(DF3:DF105="W"))+SUMPRODUCT((DA3:DA105=AP119)*(DD3:DD105=AP117)*(DF3:DF105="W"))+SUMPRODUCT((DA3:DA105=AP120)*(DD3:DD105=AP117)*(DF3:DF105="W"))</f>
        <v>0</v>
      </c>
      <c r="AR117" s="297">
        <f>SUMPRODUCT((DA3:DA105=AP117)*(DD3:DD105=AP118)*(DE3:DE105="D"))+SUMPRODUCT((DA3:DA105=AP117)*(DD3:DD105=AP119)*(DE3:DE105="D"))+SUMPRODUCT((DA3:DA105=AP117)*(DD3:DD105=AP120)*(DE3:DE105="D"))+SUMPRODUCT((DA3:DA105=AP118)*(DD3:DD105=AP117)*(DE3:DE105="D"))+SUMPRODUCT((DA3:DA105=AP119)*(DD3:DD105=AP117)*(DE3:DE105="D"))+SUMPRODUCT((DA3:DA105=AP120)*(DD3:DD105=AP117)*(DE3:DE105="D"))</f>
        <v>0</v>
      </c>
      <c r="AS117" s="297">
        <f>SUMPRODUCT((DA3:DA105=AP117)*(DD3:DD105=AP118)*(DE3:DE105="L"))+SUMPRODUCT((DA3:DA105=AP117)*(DD3:DD105=AP119)*(DE3:DE105="L"))+SUMPRODUCT((DA3:DA105=AP117)*(DD3:DD105=AP120)*(DE3:DE105="L"))+SUMPRODUCT((DA3:DA105=AP118)*(DD3:DD105=AP117)*(DF3:DF105="L"))+SUMPRODUCT((DA3:DA105=AP119)*(DD3:DD105=AP117)*(DF3:DF105="L"))+SUMPRODUCT((DA3:DA105=AP120)*(DD3:DD105=AP117)*(DF3:DF105="L"))</f>
        <v>0</v>
      </c>
      <c r="AT117" s="297">
        <f>SUMPRODUCT((DA3:DA105=AP117)*(DD3:DD105=AP118)*DB3:DB105)+SUMPRODUCT((DA3:DA105=AP117)*(DD3:DD105=AP119)*DB3:DB105)+SUMPRODUCT((DA3:DA105=AP117)*(DD3:DD105=AP120)*DB3:DB105)+SUMPRODUCT((DA3:DA105=AP117)*(DD3:DD105=AP116)*DB3:DB105)+SUMPRODUCT((DA3:DA105=AP118)*(DD3:DD105=AP117)*DC3:DC105)+SUMPRODUCT((DA3:DA105=AP119)*(DD3:DD105=AP117)*DC3:DC105)+SUMPRODUCT((DA3:DA105=AP120)*(DD3:DD105=AP117)*DC3:DC105)+SUMPRODUCT((DA3:DA105=AP116)*(DD3:DD105=AP117)*DC3:DC105)</f>
        <v>0</v>
      </c>
      <c r="AU117" s="297">
        <f>SUMPRODUCT((DA3:DA105=AP117)*(DD3:DD105=AP118)*DC3:DC105)+SUMPRODUCT((DA3:DA105=AP117)*(DD3:DD105=AP119)*DC3:DC105)+SUMPRODUCT((DA3:DA105=AP117)*(DD3:DD105=AP120)*DC3:DC105)+SUMPRODUCT((DA3:DA105=AP117)*(DD3:DD105=AP116)*DC3:DC105)+SUMPRODUCT((DA3:DA105=AP118)*(DD3:DD105=AP117)*DB3:DB105)+SUMPRODUCT((DA3:DA105=AP119)*(DD3:DD105=AP117)*DB3:DB105)+SUMPRODUCT((DA3:DA105=AP120)*(DD3:DD105=AP117)*DB3:DB105)+SUMPRODUCT((DA3:DA105=AP116)*(DD3:DD105=AP117)*DB3:DB105)</f>
        <v>0</v>
      </c>
      <c r="AV117" s="297">
        <f>AT117-AU117+1000</f>
        <v>1000</v>
      </c>
      <c r="AW117" s="297" t="str">
        <f t="shared" ref="AW117:AW119" si="162">IF(AP117&lt;&gt;"",AQ117*3+AR117*1,"")</f>
        <v/>
      </c>
      <c r="AX117" s="297" t="str">
        <f>IF(AP117&lt;&gt;"",VLOOKUP(AP117,C4:I52,7,FALSE),"")</f>
        <v/>
      </c>
      <c r="AY117" s="297" t="str">
        <f>IF(AP117&lt;&gt;"",VLOOKUP(AP117,C4:I52,5,FALSE),"")</f>
        <v/>
      </c>
      <c r="AZ117" s="297" t="str">
        <f>IF(AP117&lt;&gt;"",VLOOKUP(AP117,C4:K52,9,FALSE),"")</f>
        <v/>
      </c>
      <c r="BA117" s="297" t="str">
        <f t="shared" ref="BA117:BA119" si="163">AW117</f>
        <v/>
      </c>
      <c r="BB117" s="297" t="str">
        <f>IF(AP117&lt;&gt;"",RANK(BA117,BA116:BA119),"")</f>
        <v/>
      </c>
      <c r="BC117" s="297" t="str">
        <f>IF(AP117&lt;&gt;"",SUMPRODUCT((BA116:BA119=BA117)*(AV116:AV119&gt;AV117)),"")</f>
        <v/>
      </c>
      <c r="BD117" s="297" t="str">
        <f>IF(AP117&lt;&gt;"",SUMPRODUCT((BA116:BA119=BA117)*(AV116:AV119=AV117)*(AT116:AT119&gt;AT117)),"")</f>
        <v/>
      </c>
      <c r="BE117" s="297" t="str">
        <f>IF(AP117&lt;&gt;"",SUMPRODUCT((BA116:BA119=BA117)*(AV116:AV119=AV117)*(AT116:AT119=AT117)*(AX116:AX119&gt;AX117)),"")</f>
        <v/>
      </c>
      <c r="BF117" s="297" t="str">
        <f>IF(AP117&lt;&gt;"",SUMPRODUCT((BA116:BA119=BA117)*(AV116:AV119=AV117)*(AT116:AT119=AT117)*(AX116:AX119=AX117)*(AY116:AY119&gt;AY117)),"")</f>
        <v/>
      </c>
      <c r="BG117" s="297" t="str">
        <f>IF(AP117&lt;&gt;"",SUMPRODUCT((BA116:BA119=BA117)*(AV116:AV119=AV117)*(AT116:AT119=AT117)*(AX116:AX119=AX117)*(AY116:AY119=AY117)*(AZ116:AZ119&gt;AZ117)),"")</f>
        <v/>
      </c>
      <c r="BH117" s="297" t="str">
        <f>IF(AP117&lt;&gt;"",SUM(BB117:BG117)+1,"")</f>
        <v/>
      </c>
    </row>
    <row r="118" spans="10:60" x14ac:dyDescent="0.25">
      <c r="J118" s="297">
        <f>IF(COUNTIF(J37:J40,4)=4,1,SUMPRODUCT((J37:J40=J39)*(I37:I40=I39)*(G37:G40&gt;G39))+1)</f>
        <v>1</v>
      </c>
      <c r="U118" s="297">
        <f>IF(V39&lt;&gt;"",SUMPRODUCT((AC37:AC40=AC39)*(AB37:AB40=AB39)*(Z37:Z40=Z39)*(AA37:AA40=AA39)),"")</f>
        <v>4</v>
      </c>
      <c r="V118" s="297" t="str">
        <f>IF(AND(U118&lt;&gt;"",U118&gt;1),V39,"")</f>
        <v>Japan</v>
      </c>
      <c r="W118" s="297">
        <f>SUMPRODUCT((DA3:DA105=V118)*(DD3:DD105=V119)*(DE3:DE105="W"))+SUMPRODUCT((DA3:DA105=V118)*(DD3:DD105=V120)*(DE3:DE105="W"))+SUMPRODUCT((DA3:DA105=V118)*(DD3:DD105=V116)*(DE3:DE105="W"))+SUMPRODUCT((DA3:DA105=V118)*(DD3:DD105=V117)*(DE3:DE105="W"))+SUMPRODUCT((DA3:DA105=V119)*(DD3:DD105=V118)*(DF3:DF105="W"))+SUMPRODUCT((DA3:DA105=V120)*(DD3:DD105=V118)*(DF3:DF105="W"))+SUMPRODUCT((DA3:DA105=V116)*(DD3:DD105=V118)*(DF3:DF105="W"))+SUMPRODUCT((DA3:DA105=V117)*(DD3:DD105=V118)*(DF3:DF105="W"))</f>
        <v>0</v>
      </c>
      <c r="X118" s="297">
        <f>SUMPRODUCT((DA3:DA105=V118)*(DD3:DD105=V119)*(DE3:DE105="D"))+SUMPRODUCT((DA3:DA105=V118)*(DD3:DD105=V120)*(DE3:DE105="D"))+SUMPRODUCT((DA3:DA105=V118)*(DD3:DD105=V116)*(DE3:DE105="D"))+SUMPRODUCT((DA3:DA105=V118)*(DD3:DD105=V117)*(DE3:DE105="D"))+SUMPRODUCT((DA3:DA105=V119)*(DD3:DD105=V118)*(DE3:DE105="D"))+SUMPRODUCT((DA3:DA105=V120)*(DD3:DD105=V118)*(DE3:DE105="D"))+SUMPRODUCT((DA3:DA105=V116)*(DD3:DD105=V118)*(DE3:DE105="D"))+SUMPRODUCT((DA3:DA105=V117)*(DD3:DD105=V118)*(DE3:DE105="D"))</f>
        <v>0</v>
      </c>
      <c r="Y118" s="297">
        <f>SUMPRODUCT((DA3:DA105=V118)*(DD3:DD105=V119)*(DE3:DE105="L"))+SUMPRODUCT((DA3:DA105=V118)*(DD3:DD105=V120)*(DE3:DE105="L"))+SUMPRODUCT((DA3:DA105=V118)*(DD3:DD105=V116)*(DE3:DE105="L"))+SUMPRODUCT((DA3:DA105=V118)*(DD3:DD105=V117)*(DE3:DE105="L"))+SUMPRODUCT((DA3:DA105=V119)*(DD3:DD105=V118)*(DF3:DF105="L"))+SUMPRODUCT((DA3:DA105=V120)*(DD3:DD105=V118)*(DF3:DF105="L"))+SUMPRODUCT((DA3:DA105=V116)*(DD3:DD105=V118)*(DF3:DF105="L"))+SUMPRODUCT((DA3:DA105=V117)*(DD3:DD105=V118)*(DF3:DF105="L"))</f>
        <v>0</v>
      </c>
      <c r="Z118" s="297">
        <f>SUMPRODUCT((DA3:DA105=V118)*(DD3:DD105=V119)*DB3:DB105)+SUMPRODUCT((DA3:DA105=V118)*(DD3:DD105=V120)*DB3:DB105)+SUMPRODUCT((DA3:DA105=V118)*(DD3:DD105=V116)*DB3:DB105)+SUMPRODUCT((DA3:DA105=V118)*(DD3:DD105=V117)*DB3:DB105)+SUMPRODUCT((DA3:DA105=V119)*(DD3:DD105=V118)*DC3:DC105)+SUMPRODUCT((DA3:DA105=V120)*(DD3:DD105=V118)*DC3:DC105)+SUMPRODUCT((DA3:DA105=V116)*(DD3:DD105=V118)*DC3:DC105)+SUMPRODUCT((DA3:DA105=V117)*(DD3:DD105=V118)*DC3:DC105)</f>
        <v>0</v>
      </c>
      <c r="AA118" s="297">
        <f>SUMPRODUCT((DA3:DA105=V118)*(DD3:DD105=V119)*DC3:DC105)+SUMPRODUCT((DA3:DA105=V118)*(DD3:DD105=V120)*DC3:DC105)+SUMPRODUCT((DA3:DA105=V118)*(DD3:DD105=V116)*DC3:DC105)+SUMPRODUCT((DA3:DA105=V118)*(DD3:DD105=V117)*DC3:DC105)+SUMPRODUCT((DA3:DA105=V119)*(DD3:DD105=V118)*DB3:DB105)+SUMPRODUCT((DA3:DA105=V120)*(DD3:DD105=V118)*DB3:DB105)+SUMPRODUCT((DA3:DA105=V116)*(DD3:DD105=V118)*DB3:DB105)+SUMPRODUCT((DA3:DA105=V117)*(DD3:DD105=V118)*DB3:DB105)</f>
        <v>0</v>
      </c>
      <c r="AB118" s="297">
        <f>Z118-AA118+1000</f>
        <v>1000</v>
      </c>
      <c r="AC118" s="297">
        <f t="shared" si="160"/>
        <v>0</v>
      </c>
      <c r="AD118" s="297">
        <f>IF(V118&lt;&gt;"",VLOOKUP(V118,C4:I52,7,FALSE),"")</f>
        <v>1000</v>
      </c>
      <c r="AE118" s="297">
        <f>IF(V118&lt;&gt;"",VLOOKUP(V118,C4:I52,5,FALSE),"")</f>
        <v>0</v>
      </c>
      <c r="AF118" s="297">
        <f>IF(V118&lt;&gt;"",VLOOKUP(V118,C4:K52,9,FALSE),"")</f>
        <v>-119</v>
      </c>
      <c r="AG118" s="297">
        <f t="shared" si="161"/>
        <v>0</v>
      </c>
      <c r="AH118" s="297">
        <f>IF(V118&lt;&gt;"",RANK(AG118,AG116:AG119),"")</f>
        <v>1</v>
      </c>
      <c r="AI118" s="297">
        <f>IF(V118&lt;&gt;"",SUMPRODUCT((AG116:AG119=AG118)*(AB116:AB119&gt;AB118)),"")</f>
        <v>0</v>
      </c>
      <c r="AJ118" s="297">
        <f>IF(V118&lt;&gt;"",SUMPRODUCT((AG116:AG119=AG118)*(AB116:AB119=AB118)*(Z116:Z119&gt;Z118)),"")</f>
        <v>0</v>
      </c>
      <c r="AK118" s="297">
        <f>IF(V118&lt;&gt;"",SUMPRODUCT((AG116:AG119=AG118)*(AB116:AB119=AB118)*(Z116:Z119=Z118)*(AD116:AD119&gt;AD118)),"")</f>
        <v>0</v>
      </c>
      <c r="AL118" s="297">
        <f>IF(V118&lt;&gt;"",SUMPRODUCT((AG116:AG119=AG118)*(AB116:AB119=AB118)*(Z116:Z119=Z118)*(AD116:AD119=AD118)*(AE116:AE119&gt;AE118)),"")</f>
        <v>0</v>
      </c>
      <c r="AM118" s="297">
        <f>IF(V118&lt;&gt;"",SUMPRODUCT((AG116:AG119=AG118)*(AB116:AB119=AB118)*(Z116:Z119=Z118)*(AD116:AD119=AD118)*(AE116:AE119=AE118)*(AF116:AF119&gt;AF118)),"")</f>
        <v>1</v>
      </c>
      <c r="AN118" s="297">
        <f>IF(V118&lt;&gt;"",SUM(AH118:AM118),"")</f>
        <v>2</v>
      </c>
      <c r="AO118" s="297" t="str">
        <f>IF(AP39&lt;&gt;"",SUMPRODUCT((AW37:AW40=AW39)*(AV37:AV40=AV39)*(AT37:AT40=AT39)*(AU37:AU40=AU39)),"")</f>
        <v/>
      </c>
      <c r="AP118" s="297" t="str">
        <f>IF(AND(AO118&lt;&gt;"",AO118&gt;1),AP39,"")</f>
        <v/>
      </c>
      <c r="AQ118" s="297">
        <f>SUMPRODUCT((DA3:DA105=AP118)*(DD3:DD105=AP119)*(DE3:DE105="W"))+SUMPRODUCT((DA3:DA105=AP118)*(DD3:DD105=AP120)*(DE3:DE105="W"))+SUMPRODUCT((DA3:DA105=AP118)*(DD3:DD105=AP117)*(DE3:DE105="W"))+SUMPRODUCT((DA3:DA105=AP119)*(DD3:DD105=AP118)*(DF3:DF105="W"))+SUMPRODUCT((DA3:DA105=AP120)*(DD3:DD105=AP118)*(DF3:DF105="W"))+SUMPRODUCT((DA3:DA105=AP117)*(DD3:DD105=AP118)*(DF3:DF105="W"))</f>
        <v>0</v>
      </c>
      <c r="AR118" s="297">
        <f>SUMPRODUCT((DA3:DA105=AP118)*(DD3:DD105=AP119)*(DE3:DE105="D"))+SUMPRODUCT((DA3:DA105=AP118)*(DD3:DD105=AP120)*(DE3:DE105="D"))+SUMPRODUCT((DA3:DA105=AP118)*(DD3:DD105=AP117)*(DE3:DE105="D"))+SUMPRODUCT((DA3:DA105=AP119)*(DD3:DD105=AP118)*(DE3:DE105="D"))+SUMPRODUCT((DA3:DA105=AP120)*(DD3:DD105=AP118)*(DE3:DE105="D"))+SUMPRODUCT((DA3:DA105=AP117)*(DD3:DD105=AP118)*(DE3:DE105="D"))</f>
        <v>0</v>
      </c>
      <c r="AS118" s="297">
        <f>SUMPRODUCT((DA3:DA105=AP118)*(DD3:DD105=AP119)*(DE3:DE105="L"))+SUMPRODUCT((DA3:DA105=AP118)*(DD3:DD105=AP120)*(DE3:DE105="L"))+SUMPRODUCT((DA3:DA105=AP118)*(DD3:DD105=AP117)*(DE3:DE105="L"))+SUMPRODUCT((DA3:DA105=AP119)*(DD3:DD105=AP118)*(DF3:DF105="L"))+SUMPRODUCT((DA3:DA105=AP120)*(DD3:DD105=AP118)*(DF3:DF105="L"))+SUMPRODUCT((DA3:DA105=AP117)*(DD3:DD105=AP118)*(DF3:DF105="L"))</f>
        <v>0</v>
      </c>
      <c r="AT118" s="297">
        <f>SUMPRODUCT((DA3:DA105=AP118)*(DD3:DD105=AP119)*DB3:DB105)+SUMPRODUCT((DA3:DA105=AP118)*(DD3:DD105=AP120)*DB3:DB105)+SUMPRODUCT((DA3:DA105=AP118)*(DD3:DD105=AP116)*DB3:DB105)+SUMPRODUCT((DA3:DA105=AP118)*(DD3:DD105=AP117)*DB3:DB105)+SUMPRODUCT((DA3:DA105=AP119)*(DD3:DD105=AP118)*DC3:DC105)+SUMPRODUCT((DA3:DA105=AP120)*(DD3:DD105=AP118)*DC3:DC105)+SUMPRODUCT((DA3:DA105=AP116)*(DD3:DD105=AP118)*DC3:DC105)+SUMPRODUCT((DA3:DA105=AP117)*(DD3:DD105=AP118)*DC3:DC105)</f>
        <v>0</v>
      </c>
      <c r="AU118" s="297">
        <f>SUMPRODUCT((DA3:DA105=AP118)*(DD3:DD105=AP119)*DC3:DC105)+SUMPRODUCT((DA3:DA105=AP118)*(DD3:DD105=AP120)*DC3:DC105)+SUMPRODUCT((DA3:DA105=AP118)*(DD3:DD105=AP116)*DC3:DC105)+SUMPRODUCT((DA3:DA105=AP118)*(DD3:DD105=AP117)*DC3:DC105)+SUMPRODUCT((DA3:DA105=AP119)*(DD3:DD105=AP118)*DB3:DB105)+SUMPRODUCT((DA3:DA105=AP120)*(DD3:DD105=AP118)*DB3:DB105)+SUMPRODUCT((DA3:DA105=AP116)*(DD3:DD105=AP118)*DB3:DB105)+SUMPRODUCT((DA3:DA105=AP117)*(DD3:DD105=AP118)*DB3:DB105)</f>
        <v>0</v>
      </c>
      <c r="AV118" s="297">
        <f>AT118-AU118+1000</f>
        <v>1000</v>
      </c>
      <c r="AW118" s="297" t="str">
        <f t="shared" si="162"/>
        <v/>
      </c>
      <c r="AX118" s="297" t="str">
        <f>IF(AP118&lt;&gt;"",VLOOKUP(AP118,C4:I52,7,FALSE),"")</f>
        <v/>
      </c>
      <c r="AY118" s="297" t="str">
        <f>IF(AP118&lt;&gt;"",VLOOKUP(AP118,C4:I52,5,FALSE),"")</f>
        <v/>
      </c>
      <c r="AZ118" s="297" t="str">
        <f>IF(AP118&lt;&gt;"",VLOOKUP(AP118,C4:K52,9,FALSE),"")</f>
        <v/>
      </c>
      <c r="BA118" s="297" t="str">
        <f t="shared" si="163"/>
        <v/>
      </c>
      <c r="BB118" s="297" t="str">
        <f>IF(AP118&lt;&gt;"",RANK(BA118,BA116:BA119),"")</f>
        <v/>
      </c>
      <c r="BC118" s="297" t="str">
        <f>IF(AP118&lt;&gt;"",SUMPRODUCT((BA116:BA119=BA118)*(AV116:AV119&gt;AV118)),"")</f>
        <v/>
      </c>
      <c r="BD118" s="297" t="str">
        <f>IF(AP118&lt;&gt;"",SUMPRODUCT((BA116:BA119=BA118)*(AV116:AV119=AV118)*(AT116:AT119&gt;AT118)),"")</f>
        <v/>
      </c>
      <c r="BE118" s="297" t="str">
        <f>IF(AP118&lt;&gt;"",SUMPRODUCT((BA116:BA119=BA118)*(AV116:AV119=AV118)*(AT116:AT119=AT118)*(AX116:AX119&gt;AX118)),"")</f>
        <v/>
      </c>
      <c r="BF118" s="297" t="str">
        <f>IF(AP118&lt;&gt;"",SUMPRODUCT((BA116:BA119=BA118)*(AV116:AV119=AV118)*(AT116:AT119=AT118)*(AX116:AX119=AX118)*(AY116:AY119&gt;AY118)),"")</f>
        <v/>
      </c>
      <c r="BG118" s="297" t="str">
        <f>IF(AP118&lt;&gt;"",SUMPRODUCT((BA116:BA119=BA118)*(AV116:AV119=AV118)*(AT116:AT119=AT118)*(AX116:AX119=AX118)*(AY116:AY119=AY118)*(AZ116:AZ119&gt;AZ118)),"")</f>
        <v/>
      </c>
      <c r="BH118" s="297" t="str">
        <f t="shared" ref="BH118:BH119" si="164">IF(AP118&lt;&gt;"",SUM(BB118:BG118)+1,"")</f>
        <v/>
      </c>
    </row>
    <row r="119" spans="10:60" x14ac:dyDescent="0.25">
      <c r="J119" s="297">
        <f>IF(COUNTIF(J37:J40,4)=4,1,SUMPRODUCT((J37:J40=J40)*(I37:I40=I40)*(G37:G40&gt;G40))+1)</f>
        <v>1</v>
      </c>
      <c r="U119" s="297">
        <f>IF(V40&lt;&gt;"",SUMPRODUCT((AC37:AC40=AC40)*(AB37:AB40=AB40)*(Z37:Z40=Z40)*(AA37:AA40=AA40)),"")</f>
        <v>4</v>
      </c>
      <c r="V119" s="297" t="str">
        <f>IF(AND(U119&lt;&gt;"",U119&gt;1),V40,"")</f>
        <v>Netherlands</v>
      </c>
      <c r="W119" s="297">
        <f>SUMPRODUCT((DA3:DA105=V119)*(DD3:DD105=V120)*(DE3:DE105="W"))+SUMPRODUCT((DA3:DA105=V119)*(DD3:DD105=V116)*(DE3:DE105="W"))+SUMPRODUCT((DA3:DA105=V119)*(DD3:DD105=V117)*(DE3:DE105="W"))+SUMPRODUCT((DA3:DA105=V119)*(DD3:DD105=V118)*(DE3:DE105="W"))+SUMPRODUCT((DA3:DA105=V120)*(DD3:DD105=V119)*(DF3:DF105="W"))+SUMPRODUCT((DA3:DA105=V116)*(DD3:DD105=V119)*(DF3:DF105="W"))+SUMPRODUCT((DA3:DA105=V117)*(DD3:DD105=V119)*(DF3:DF105="W"))+SUMPRODUCT((DA3:DA105=V118)*(DD3:DD105=V119)*(DF3:DF105="W"))</f>
        <v>0</v>
      </c>
      <c r="X119" s="297">
        <f>SUMPRODUCT((DA3:DA105=V119)*(DD3:DD105=V120)*(DE3:DE105="D"))+SUMPRODUCT((DA3:DA105=V119)*(DD3:DD105=V116)*(DE3:DE105="D"))+SUMPRODUCT((DA3:DA105=V119)*(DD3:DD105=V117)*(DE3:DE105="D"))+SUMPRODUCT((DA3:DA105=V119)*(DD3:DD105=V118)*(DE3:DE105="D"))+SUMPRODUCT((DA3:DA105=V120)*(DD3:DD105=V119)*(DE3:DE105="D"))+SUMPRODUCT((DA3:DA105=V116)*(DD3:DD105=V119)*(DE3:DE105="D"))+SUMPRODUCT((DA3:DA105=V117)*(DD3:DD105=V119)*(DE3:DE105="D"))+SUMPRODUCT((DA3:DA105=V118)*(DD3:DD105=V119)*(DE3:DE105="D"))</f>
        <v>0</v>
      </c>
      <c r="Y119" s="297">
        <f>SUMPRODUCT((DA3:DA105=V119)*(DD3:DD105=V120)*(DE3:DE105="L"))+SUMPRODUCT((DA3:DA105=V119)*(DD3:DD105=V116)*(DE3:DE105="L"))+SUMPRODUCT((DA3:DA105=V119)*(DD3:DD105=V117)*(DE3:DE105="L"))+SUMPRODUCT((DA3:DA105=V119)*(DD3:DD105=V118)*(DE3:DE105="L"))+SUMPRODUCT((DA3:DA105=V120)*(DD3:DD105=V119)*(DF3:DF105="L"))+SUMPRODUCT((DA3:DA105=V116)*(DD3:DD105=V119)*(DF3:DF105="L"))+SUMPRODUCT((DA3:DA105=V117)*(DD3:DD105=V119)*(DF3:DF105="L"))+SUMPRODUCT((DA3:DA105=V118)*(DD3:DD105=V119)*(DF3:DF105="L"))</f>
        <v>0</v>
      </c>
      <c r="Z119" s="297">
        <f>SUMPRODUCT((DA3:DA105=V119)*(DD3:DD105=V120)*DB3:DB105)+SUMPRODUCT((DA3:DA105=V119)*(DD3:DD105=V116)*DB3:DB105)+SUMPRODUCT((DA3:DA105=V119)*(DD3:DD105=V117)*DB3:DB105)+SUMPRODUCT((DA3:DA105=V119)*(DD3:DD105=V118)*DB3:DB105)+SUMPRODUCT((DA3:DA105=V120)*(DD3:DD105=V119)*DC3:DC105)+SUMPRODUCT((DA3:DA105=V116)*(DD3:DD105=V119)*DC3:DC105)+SUMPRODUCT((DA3:DA105=V117)*(DD3:DD105=V119)*DC3:DC105)+SUMPRODUCT((DA3:DA105=V118)*(DD3:DD105=V119)*DC3:DC105)</f>
        <v>0</v>
      </c>
      <c r="AA119" s="297">
        <f>SUMPRODUCT((DA3:DA105=V119)*(DD3:DD105=V120)*DC3:DC105)+SUMPRODUCT((DA3:DA105=V119)*(DD3:DD105=V116)*DC3:DC105)+SUMPRODUCT((DA3:DA105=V119)*(DD3:DD105=V117)*DC3:DC105)+SUMPRODUCT((DA3:DA105=V119)*(DD3:DD105=V118)*DC3:DC105)+SUMPRODUCT((DA3:DA105=V120)*(DD3:DD105=V119)*DB3:DB105)+SUMPRODUCT((DA3:DA105=V116)*(DD3:DD105=V119)*DB3:DB105)+SUMPRODUCT((DA3:DA105=V117)*(DD3:DD105=V119)*DB3:DB105)+SUMPRODUCT((DA3:DA105=V118)*(DD3:DD105=V119)*DB3:DB105)</f>
        <v>0</v>
      </c>
      <c r="AB119" s="297">
        <f>Z119-AA119+1000</f>
        <v>1000</v>
      </c>
      <c r="AC119" s="297">
        <f t="shared" si="160"/>
        <v>0</v>
      </c>
      <c r="AD119" s="297">
        <f>IF(V119&lt;&gt;"",VLOOKUP(V119,C4:I52,7,FALSE),"")</f>
        <v>1000</v>
      </c>
      <c r="AE119" s="297">
        <f>IF(V119&lt;&gt;"",VLOOKUP(V119,C4:I52,5,FALSE),"")</f>
        <v>0</v>
      </c>
      <c r="AF119" s="297">
        <f>IF(V119&lt;&gt;"",VLOOKUP(V119,C4:K52,9,FALSE),"")</f>
        <v>-107</v>
      </c>
      <c r="AG119" s="297">
        <f t="shared" si="161"/>
        <v>0</v>
      </c>
      <c r="AH119" s="297">
        <f>IF(V119&lt;&gt;"",RANK(AG119,AG116:AG119),"")</f>
        <v>1</v>
      </c>
      <c r="AI119" s="297">
        <f>IF(V119&lt;&gt;"",SUMPRODUCT((AG116:AG119=AG119)*(AB116:AB119&gt;AB119)),"")</f>
        <v>0</v>
      </c>
      <c r="AJ119" s="297">
        <f>IF(V119&lt;&gt;"",SUMPRODUCT((AG116:AG119=AG119)*(AB116:AB119=AB119)*(Z116:Z119&gt;Z119)),"")</f>
        <v>0</v>
      </c>
      <c r="AK119" s="297">
        <f>IF(V119&lt;&gt;"",SUMPRODUCT((AG116:AG119=AG119)*(AB116:AB119=AB119)*(Z116:Z119=Z119)*(AD116:AD119&gt;AD119)),"")</f>
        <v>0</v>
      </c>
      <c r="AL119" s="297">
        <f>IF(V119&lt;&gt;"",SUMPRODUCT((AG116:AG119=AG119)*(AB116:AB119=AB119)*(Z116:Z119=Z119)*(AD116:AD119=AD119)*(AE116:AE119&gt;AE119)),"")</f>
        <v>0</v>
      </c>
      <c r="AM119" s="297">
        <f>IF(V119&lt;&gt;"",SUMPRODUCT((AG116:AG119=AG119)*(AB116:AB119=AB119)*(Z116:Z119=Z119)*(AD116:AD119=AD119)*(AE116:AE119=AE119)*(AF116:AF119&gt;AF119)),"")</f>
        <v>0</v>
      </c>
      <c r="AN119" s="297">
        <f>IF(V119&lt;&gt;"",SUM(AH119:AM119),"")</f>
        <v>1</v>
      </c>
      <c r="AO119" s="297" t="str">
        <f>IF(AP40&lt;&gt;"",SUMPRODUCT((AW37:AW40=AW40)*(AV37:AV40=AV40)*(AT37:AT40=AT40)*(AU37:AU40=AU40)),"")</f>
        <v/>
      </c>
      <c r="AP119" s="297" t="str">
        <f>IF(AND(AO119&lt;&gt;"",AO119&gt;1),AP40,"")</f>
        <v/>
      </c>
      <c r="AQ119" s="297" t="str">
        <f>IF(AP119&lt;&gt;"",SUMPRODUCT((DA3:DA105=AP119)*(DD3:DD105=AP120)*(DE3:DE105="W"))+SUMPRODUCT((DA3:DA105=AP119)*(DD3:DD105=AP117)*(DE3:DE105="W"))+SUMPRODUCT((DA3:DA105=AP119)*(DD3:DD105=AP118)*(DE3:DE105="W"))+SUMPRODUCT((DA3:DA105=AP120)*(DD3:DD105=AP119)*(DF3:DF105="W"))+SUMPRODUCT((DA3:DA105=AP117)*(DD3:DD105=AP119)*(DF3:DF105="W"))+SUMPRODUCT((DA3:DA105=AP118)*(DD3:DD105=AP119)*(DF3:DF105="W")),"")</f>
        <v/>
      </c>
      <c r="AR119" s="297" t="str">
        <f>IF(AP119&lt;&gt;"",SUMPRODUCT((DA3:DA105=AP119)*(DD3:DD105=AP120)*(DE3:DE105="D"))+SUMPRODUCT((DA3:DA105=AP119)*(DD3:DD105=AP117)*(DE3:DE105="D"))+SUMPRODUCT((DA3:DA105=AP119)*(DD3:DD105=AP118)*(DE3:DE105="D"))+SUMPRODUCT((DA3:DA105=AP120)*(DD3:DD105=AP119)*(DE3:DE105="D"))+SUMPRODUCT((DA3:DA105=AP117)*(DD3:DD105=AP119)*(DE3:DE105="D"))+SUMPRODUCT((DA3:DA105=AP118)*(DD3:DD105=AP119)*(DE3:DE105="D")),"")</f>
        <v/>
      </c>
      <c r="AS119" s="297" t="str">
        <f>IF(AP119&lt;&gt;"",SUMPRODUCT((DA3:DA105=AP119)*(DD3:DD105=AP120)*(DE3:DE105="L"))+SUMPRODUCT((DA3:DA105=AP119)*(DD3:DD105=AP117)*(DE3:DE105="L"))+SUMPRODUCT((DA3:DA105=AP119)*(DD3:DD105=AP118)*(DE3:DE105="L"))+SUMPRODUCT((DA3:DA105=AP120)*(DD3:DD105=AP119)*(DF3:DF105="L"))+SUMPRODUCT((DA3:DA105=AP117)*(DD3:DD105=AP119)*(DF3:DF105="L"))+SUMPRODUCT((DA3:DA105=AP118)*(DD3:DD105=AP119)*(DF3:DF105="L")),"")</f>
        <v/>
      </c>
      <c r="AT119" s="297">
        <f>SUMPRODUCT((DA3:DA105=AP119)*(DD3:DD105=AP120)*DB3:DB105)+SUMPRODUCT((DA3:DA105=AP119)*(DD3:DD105=AP116)*DB3:DB105)+SUMPRODUCT((DA3:DA105=AP119)*(DD3:DD105=AP117)*DB3:DB105)+SUMPRODUCT((DA3:DA105=AP119)*(DD3:DD105=AP118)*DB3:DB105)+SUMPRODUCT((DA3:DA105=AP120)*(DD3:DD105=AP119)*DC3:DC105)+SUMPRODUCT((DA3:DA105=AP116)*(DD3:DD105=AP119)*DC3:DC105)+SUMPRODUCT((DA3:DA105=AP117)*(DD3:DD105=AP119)*DC3:DC105)+SUMPRODUCT((DA3:DA105=AP118)*(DD3:DD105=AP119)*DC3:DC105)</f>
        <v>0</v>
      </c>
      <c r="AU119" s="297">
        <f>SUMPRODUCT((DA3:DA105=AP119)*(DD3:DD105=AP120)*DC3:DC105)+SUMPRODUCT((DA3:DA105=AP119)*(DD3:DD105=AP116)*DC3:DC105)+SUMPRODUCT((DA3:DA105=AP119)*(DD3:DD105=AP117)*DC3:DC105)+SUMPRODUCT((DA3:DA105=AP119)*(DD3:DD105=AP118)*DC3:DC105)+SUMPRODUCT((DA3:DA105=AP120)*(DD3:DD105=AP119)*DB3:DB105)+SUMPRODUCT((DA3:DA105=AP116)*(DD3:DD105=AP119)*DB3:DB105)+SUMPRODUCT((DA3:DA105=AP117)*(DD3:DD105=AP119)*DB3:DB105)+SUMPRODUCT((DA3:DA105=AP118)*(DD3:DD105=AP119)*DB3:DB105)</f>
        <v>0</v>
      </c>
      <c r="AV119" s="297">
        <f>AT119-AU119+1000</f>
        <v>1000</v>
      </c>
      <c r="AW119" s="297" t="str">
        <f t="shared" si="162"/>
        <v/>
      </c>
      <c r="AX119" s="297" t="str">
        <f>IF(AP119&lt;&gt;"",VLOOKUP(AP119,C4:I52,7,FALSE),"")</f>
        <v/>
      </c>
      <c r="AY119" s="297" t="str">
        <f>IF(AP119&lt;&gt;"",VLOOKUP(AP119,C4:I52,5,FALSE),"")</f>
        <v/>
      </c>
      <c r="AZ119" s="297" t="str">
        <f>IF(AP119&lt;&gt;"",VLOOKUP(AP119,C4:K52,9,FALSE),"")</f>
        <v/>
      </c>
      <c r="BA119" s="297" t="str">
        <f t="shared" si="163"/>
        <v/>
      </c>
      <c r="BB119" s="297" t="str">
        <f>IF(AP119&lt;&gt;"",RANK(BA119,BA116:BA119),"")</f>
        <v/>
      </c>
      <c r="BC119" s="297" t="str">
        <f>IF(AP119&lt;&gt;"",SUMPRODUCT((BA116:BA119=BA119)*(AV116:AV119&gt;AV119)),"")</f>
        <v/>
      </c>
      <c r="BD119" s="297" t="str">
        <f>IF(AP119&lt;&gt;"",SUMPRODUCT((BA116:BA119=BA119)*(AV116:AV119=AV119)*(AT116:AT119&gt;AT119)),"")</f>
        <v/>
      </c>
      <c r="BE119" s="297" t="str">
        <f>IF(AP119&lt;&gt;"",SUMPRODUCT((BA116:BA119=BA119)*(AV116:AV119=AV119)*(AT116:AT119=AT119)*(AX116:AX119&gt;AX119)),"")</f>
        <v/>
      </c>
      <c r="BF119" s="297" t="str">
        <f>IF(AP119&lt;&gt;"",SUMPRODUCT((BA116:BA119=BA119)*(AV116:AV119=AV119)*(AT116:AT119=AT119)*(AX116:AX119=AX119)*(AY116:AY119&gt;AY119)),"")</f>
        <v/>
      </c>
      <c r="BG119" s="297" t="str">
        <f>IF(AP119&lt;&gt;"",SUMPRODUCT((BA116:BA119=BA119)*(AV116:AV119=AV119)*(AT116:AT119=AT119)*(AX116:AX119=AX119)*(AY116:AY119=AY119)*(AZ116:AZ119&gt;AZ119)),"")</f>
        <v/>
      </c>
      <c r="BH119" s="297" t="str">
        <f t="shared" si="164"/>
        <v/>
      </c>
    </row>
    <row r="121" spans="10:60" x14ac:dyDescent="0.25">
      <c r="U121" s="297">
        <f>IF(V122="",SUM(AH43:AM43),IF(V123="",SUM(AH44:AM44),IF(V124="",SUM(AH45:AM45),IF(V125="",SUM(AH46:AM46),0))))</f>
        <v>0</v>
      </c>
      <c r="AO121" s="297">
        <f>IF(AP123="",SUM(BB44:BG44),IF(AP124="",SUM(BB45:BG45),IF(AP125="",SUM(BB46:BG46),0)))</f>
        <v>0</v>
      </c>
    </row>
    <row r="122" spans="10:60" x14ac:dyDescent="0.25">
      <c r="J122" s="297">
        <f>IF(COUNTIF(J43:J46,4)=4,1,SUMPRODUCT((J43:J46=J43)*(I43:I46=I43)*(G43:G46&gt;G43))+1)</f>
        <v>1</v>
      </c>
      <c r="U122" s="297">
        <f>IF(V43&lt;&gt;"",SUMPRODUCT((AC43:AC46=AC43)*(AB43:AB46=AB43)*(Z43:Z46=Z43)*(AA43:AA46=AA43)),"")</f>
        <v>4</v>
      </c>
      <c r="V122" s="297" t="str">
        <f>IF(AND(U122&lt;&gt;"",U122&gt;1),V43,"")</f>
        <v>New Zealand</v>
      </c>
      <c r="W122" s="297">
        <f>SUMPRODUCT((DA3:DA105=V122)*(DD3:DD105=V123)*(DE3:DE105="W"))+SUMPRODUCT((DA3:DA105=V122)*(DD3:DD105=V124)*(DE3:DE105="W"))+SUMPRODUCT((DA3:DA105=V122)*(DD3:DD105=V125)*(DE3:DE105="W"))+SUMPRODUCT((DA3:DA105=V122)*(DD3:DD105=V126)*(DE3:DE105="W"))+SUMPRODUCT((DA3:DA105=V123)*(DD3:DD105=V122)*(DF3:DF105="W"))+SUMPRODUCT((DA3:DA105=V124)*(DD3:DD105=V122)*(DF3:DF105="W"))+SUMPRODUCT((DA3:DA105=V125)*(DD3:DD105=V122)*(DF3:DF105="W"))+SUMPRODUCT((DA3:DA105=V126)*(DD3:DD105=V122)*(DF3:DF105="W"))</f>
        <v>0</v>
      </c>
      <c r="X122" s="297">
        <f>SUMPRODUCT((DA3:DA105=V122)*(DD3:DD105=V123)*(DE3:DE105="D"))+SUMPRODUCT((DA3:DA105=V122)*(DD3:DD105=V124)*(DE3:DE105="D"))+SUMPRODUCT((DA3:DA105=V122)*(DD3:DD105=V125)*(DE3:DE105="D"))+SUMPRODUCT((DA3:DA105=V122)*(DD3:DD105=V126)*(DE3:DE105="D"))+SUMPRODUCT((DA3:DA105=V123)*(DD3:DD105=V122)*(DE3:DE105="D"))+SUMPRODUCT((DA3:DA105=V124)*(DD3:DD105=V122)*(DE3:DE105="D"))+SUMPRODUCT((DA3:DA105=V125)*(DD3:DD105=V122)*(DE3:DE105="D"))+SUMPRODUCT((DA3:DA105=V126)*(DD3:DD105=V122)*(DE3:DE105="D"))</f>
        <v>0</v>
      </c>
      <c r="Y122" s="297">
        <f>SUMPRODUCT((DA3:DA105=V122)*(DD3:DD105=V123)*(DE3:DE105="L"))+SUMPRODUCT((DA3:DA105=V122)*(DD3:DD105=V124)*(DE3:DE105="L"))+SUMPRODUCT((DA3:DA105=V122)*(DD3:DD105=V125)*(DE3:DE105="L"))+SUMPRODUCT((DA3:DA105=V122)*(DD3:DD105=V126)*(DE3:DE105="L"))+SUMPRODUCT((DA3:DA105=V123)*(DD3:DD105=V122)*(DF3:DF105="L"))+SUMPRODUCT((DA3:DA105=V124)*(DD3:DD105=V122)*(DF3:DF105="L"))+SUMPRODUCT((DA3:DA105=V125)*(DD3:DD105=V122)*(DF3:DF105="L"))+SUMPRODUCT((DA3:DA105=V126)*(DD3:DD105=V122)*(DF3:DF105="L"))</f>
        <v>0</v>
      </c>
      <c r="Z122" s="297">
        <f>SUMPRODUCT((DA3:DA105=V122)*(DD3:DD105=V123)*DB3:DB105)+SUMPRODUCT((DA3:DA105=V122)*(DD3:DD105=V124)*DB3:DB105)+SUMPRODUCT((DA3:DA105=V122)*(DD3:DD105=V125)*DB3:DB105)+SUMPRODUCT((DA3:DA105=V122)*(DD3:DD105=V126)*DB3:DB105)+SUMPRODUCT((DA3:DA105=V123)*(DD3:DD105=V122)*DC3:DC105)+SUMPRODUCT((DA3:DA105=V124)*(DD3:DD105=V122)*DC3:DC105)+SUMPRODUCT((DA3:DA105=V125)*(DD3:DD105=V122)*DC3:DC105)+SUMPRODUCT((DA3:DA105=V126)*(DD3:DD105=V122)*DC3:DC105)</f>
        <v>0</v>
      </c>
      <c r="AA122" s="297">
        <f>SUMPRODUCT((DA3:DA105=V122)*(DD3:DD105=V123)*DC3:DC105)+SUMPRODUCT((DA3:DA105=V122)*(DD3:DD105=V124)*DC3:DC105)+SUMPRODUCT((DA3:DA105=V122)*(DD3:DD105=V125)*DC3:DC105)+SUMPRODUCT((DA3:DA105=V122)*(DD3:DD105=V126)*DC3:DC105)+SUMPRODUCT((DA3:DA105=V123)*(DD3:DD105=V122)*DB3:DB105)+SUMPRODUCT((DA3:DA105=V124)*(DD3:DD105=V122)*DB3:DB105)+SUMPRODUCT((DA3:DA105=V125)*(DD3:DD105=V122)*DB3:DB105)+SUMPRODUCT((DA3:DA105=V126)*(DD3:DD105=V122)*DB3:DB105)</f>
        <v>0</v>
      </c>
      <c r="AB122" s="297">
        <f>Z122-AA122+1000</f>
        <v>1000</v>
      </c>
      <c r="AC122" s="297">
        <f>IF(V122&lt;&gt;"",W122*3+X122*1,"")</f>
        <v>0</v>
      </c>
      <c r="AD122" s="297">
        <f>IF(V122&lt;&gt;"",VLOOKUP(V122,C4:I52,7,FALSE),"")</f>
        <v>1000</v>
      </c>
      <c r="AE122" s="297">
        <f>IF(V122&lt;&gt;"",VLOOKUP(V122,C4:I52,5,FALSE),"")</f>
        <v>0</v>
      </c>
      <c r="AF122" s="297">
        <f>IF(V122&lt;&gt;"",VLOOKUP(V122,C4:K52,9,FALSE),"")</f>
        <v>-185</v>
      </c>
      <c r="AG122" s="297">
        <f>AC122</f>
        <v>0</v>
      </c>
      <c r="AH122" s="297">
        <f>IF(V122&lt;&gt;"",RANK(AG122,AG122:AG125),"")</f>
        <v>1</v>
      </c>
      <c r="AI122" s="297">
        <f>IF(V122&lt;&gt;"",SUMPRODUCT((AG122:AG125=AG122)*(AB122:AB125&gt;AB122)),"")</f>
        <v>0</v>
      </c>
      <c r="AJ122" s="297">
        <f>IF(V122&lt;&gt;"",SUMPRODUCT((AG122:AG125=AG122)*(AB122:AB125=AB122)*(Z122:Z125&gt;Z122)),"")</f>
        <v>0</v>
      </c>
      <c r="AK122" s="297">
        <f>IF(V122&lt;&gt;"",SUMPRODUCT((AG122:AG125=AG122)*(AB122:AB125=AB122)*(Z122:Z125=Z122)*(AD122:AD125&gt;AD122)),"")</f>
        <v>0</v>
      </c>
      <c r="AL122" s="297">
        <f>IF(V122&lt;&gt;"",SUMPRODUCT((AG122:AG125=AG122)*(AB122:AB125=AB122)*(Z122:Z125=Z122)*(AD122:AD125=AD122)*(AE122:AE125&gt;AE122)),"")</f>
        <v>0</v>
      </c>
      <c r="AM122" s="297">
        <f>IF(V122&lt;&gt;"",SUMPRODUCT((AG122:AG125=AG122)*(AB122:AB125=AB122)*(Z122:Z125=Z122)*(AD122:AD125=AD122)*(AE122:AE125=AE122)*(AF122:AF125&gt;AF122)),"")</f>
        <v>3</v>
      </c>
      <c r="AN122" s="297">
        <f>IF(V122&lt;&gt;"",SUM(AH122:AM122),"")</f>
        <v>4</v>
      </c>
    </row>
    <row r="123" spans="10:60" x14ac:dyDescent="0.25">
      <c r="J123" s="297">
        <f>IF(COUNTIF(J43:J46,4)=4,1,SUMPRODUCT((J43:J46=J44)*(I43:I46=I44)*(G43:G46&gt;G44))+1)</f>
        <v>1</v>
      </c>
      <c r="U123" s="297">
        <f>IF(V44&lt;&gt;"",SUMPRODUCT((AC43:AC46=AC44)*(AB43:AB46=AB44)*(Z43:Z46=Z44)*(AA43:AA46=AA44)),"")</f>
        <v>4</v>
      </c>
      <c r="V123" s="297" t="str">
        <f>IF(AND(U123&lt;&gt;"",U123&gt;1),V44,"")</f>
        <v>Egypt</v>
      </c>
      <c r="W123" s="297">
        <f>SUMPRODUCT((DA3:DA105=V123)*(DD3:DD105=V124)*(DE3:DE105="W"))+SUMPRODUCT((DA3:DA105=V123)*(DD3:DD105=V125)*(DE3:DE105="W"))+SUMPRODUCT((DA3:DA105=V123)*(DD3:DD105=V126)*(DE3:DE105="W"))+SUMPRODUCT((DA3:DA105=V123)*(DD3:DD105=V122)*(DE3:DE105="W"))+SUMPRODUCT((DA3:DA105=V124)*(DD3:DD105=V123)*(DF3:DF105="W"))+SUMPRODUCT((DA3:DA105=V125)*(DD3:DD105=V123)*(DF3:DF105="W"))+SUMPRODUCT((DA3:DA105=V126)*(DD3:DD105=V123)*(DF3:DF105="W"))+SUMPRODUCT((DA3:DA105=V122)*(DD3:DD105=V123)*(DF3:DF105="W"))</f>
        <v>0</v>
      </c>
      <c r="X123" s="297">
        <f>SUMPRODUCT((DA3:DA105=V123)*(DD3:DD105=V124)*(DE3:DE105="D"))+SUMPRODUCT((DA3:DA105=V123)*(DD3:DD105=V125)*(DE3:DE105="D"))+SUMPRODUCT((DA3:DA105=V123)*(DD3:DD105=V126)*(DE3:DE105="D"))+SUMPRODUCT((DA3:DA105=V123)*(DD3:DD105=V122)*(DE3:DE105="D"))+SUMPRODUCT((DA3:DA105=V124)*(DD3:DD105=V123)*(DE3:DE105="D"))+SUMPRODUCT((DA3:DA105=V125)*(DD3:DD105=V123)*(DE3:DE105="D"))+SUMPRODUCT((DA3:DA105=V126)*(DD3:DD105=V123)*(DE3:DE105="D"))+SUMPRODUCT((DA3:DA105=V122)*(DD3:DD105=V123)*(DE3:DE105="D"))</f>
        <v>0</v>
      </c>
      <c r="Y123" s="297">
        <f>SUMPRODUCT((DA3:DA105=V123)*(DD3:DD105=V124)*(DE3:DE105="L"))+SUMPRODUCT((DA3:DA105=V123)*(DD3:DD105=V125)*(DE3:DE105="L"))+SUMPRODUCT((DA3:DA105=V123)*(DD3:DD105=V126)*(DE3:DE105="L"))+SUMPRODUCT((DA3:DA105=V123)*(DD3:DD105=V122)*(DE3:DE105="L"))+SUMPRODUCT((DA3:DA105=V124)*(DD3:DD105=V123)*(DF3:DF105="L"))+SUMPRODUCT((DA3:DA105=V125)*(DD3:DD105=V123)*(DF3:DF105="L"))+SUMPRODUCT((DA3:DA105=V126)*(DD3:DD105=V123)*(DF3:DF105="L"))+SUMPRODUCT((DA3:DA105=V122)*(DD3:DD105=V123)*(DF3:DF105="L"))</f>
        <v>0</v>
      </c>
      <c r="Z123" s="297">
        <f>SUMPRODUCT((DA3:DA105=V123)*(DD3:DD105=V124)*DB3:DB105)+SUMPRODUCT((DA3:DA105=V123)*(DD3:DD105=V125)*DB3:DB105)+SUMPRODUCT((DA3:DA105=V123)*(DD3:DD105=V126)*DB3:DB105)+SUMPRODUCT((DA3:DA105=V123)*(DD3:DD105=V122)*DB3:DB105)+SUMPRODUCT((DA3:DA105=V124)*(DD3:DD105=V123)*DC3:DC105)+SUMPRODUCT((DA3:DA105=V125)*(DD3:DD105=V123)*DC3:DC105)+SUMPRODUCT((DA3:DA105=V126)*(DD3:DD105=V123)*DC3:DC105)+SUMPRODUCT((DA3:DA105=V122)*(DD3:DD105=V123)*DC3:DC105)</f>
        <v>0</v>
      </c>
      <c r="AA123" s="297">
        <f>SUMPRODUCT((DA3:DA105=V123)*(DD3:DD105=V124)*DC3:DC105)+SUMPRODUCT((DA3:DA105=V123)*(DD3:DD105=V125)*DC3:DC105)+SUMPRODUCT((DA3:DA105=V123)*(DD3:DD105=V126)*DC3:DC105)+SUMPRODUCT((DA3:DA105=V123)*(DD3:DD105=V122)*DC3:DC105)+SUMPRODUCT((DA3:DA105=V124)*(DD3:DD105=V123)*DB3:DB105)+SUMPRODUCT((DA3:DA105=V125)*(DD3:DD105=V123)*DB3:DB105)+SUMPRODUCT((DA3:DA105=V126)*(DD3:DD105=V123)*DB3:DB105)+SUMPRODUCT((DA3:DA105=V122)*(DD3:DD105=V123)*DB3:DB105)</f>
        <v>0</v>
      </c>
      <c r="AB123" s="297">
        <f>Z123-AA123+1000</f>
        <v>1000</v>
      </c>
      <c r="AC123" s="297">
        <f t="shared" ref="AC123:AC125" si="165">IF(V123&lt;&gt;"",W123*3+X123*1,"")</f>
        <v>0</v>
      </c>
      <c r="AD123" s="297">
        <f>IF(V123&lt;&gt;"",VLOOKUP(V123,C4:I52,7,FALSE),"")</f>
        <v>1000</v>
      </c>
      <c r="AE123" s="297">
        <f>IF(V123&lt;&gt;"",VLOOKUP(V123,C4:I52,5,FALSE),"")</f>
        <v>0</v>
      </c>
      <c r="AF123" s="297">
        <f>IF(V123&lt;&gt;"",VLOOKUP(V123,C4:K52,9,FALSE),"")</f>
        <v>-131</v>
      </c>
      <c r="AG123" s="297">
        <f t="shared" ref="AG123:AG125" si="166">AC123</f>
        <v>0</v>
      </c>
      <c r="AH123" s="297">
        <f>IF(V123&lt;&gt;"",RANK(AG123,AG122:AG125),"")</f>
        <v>1</v>
      </c>
      <c r="AI123" s="297">
        <f>IF(V123&lt;&gt;"",SUMPRODUCT((AG122:AG125=AG123)*(AB122:AB125&gt;AB123)),"")</f>
        <v>0</v>
      </c>
      <c r="AJ123" s="297">
        <f>IF(V123&lt;&gt;"",SUMPRODUCT((AG122:AG125=AG123)*(AB122:AB125=AB123)*(Z122:Z125&gt;Z123)),"")</f>
        <v>0</v>
      </c>
      <c r="AK123" s="297">
        <f>IF(V123&lt;&gt;"",SUMPRODUCT((AG122:AG125=AG123)*(AB122:AB125=AB123)*(Z122:Z125=Z123)*(AD122:AD125&gt;AD123)),"")</f>
        <v>0</v>
      </c>
      <c r="AL123" s="297">
        <f>IF(V123&lt;&gt;"",SUMPRODUCT((AG122:AG125=AG123)*(AB122:AB125=AB123)*(Z122:Z125=Z123)*(AD122:AD125=AD123)*(AE122:AE125&gt;AE123)),"")</f>
        <v>0</v>
      </c>
      <c r="AM123" s="297">
        <f>IF(V123&lt;&gt;"",SUMPRODUCT((AG122:AG125=AG123)*(AB122:AB125=AB123)*(Z122:Z125=Z123)*(AD122:AD125=AD123)*(AE122:AE125=AE123)*(AF122:AF125&gt;AF123)),"")</f>
        <v>2</v>
      </c>
      <c r="AN123" s="297">
        <f t="shared" ref="AN123:AN125" si="167">IF(V123&lt;&gt;"",SUM(AH123:AM123),"")</f>
        <v>3</v>
      </c>
      <c r="AO123" s="297" t="str">
        <f>IF(AP44&lt;&gt;"",SUMPRODUCT((AW43:AW46=AW44)*(AV43:AV46=AV44)*(AT43:AT46=AT44)*(AU43:AU46=AU44)),"")</f>
        <v/>
      </c>
      <c r="AP123" s="297" t="str">
        <f>IF(AND(AO123&lt;&gt;"",AO123&gt;1),AP44,"")</f>
        <v/>
      </c>
      <c r="AQ123" s="297">
        <f>SUMPRODUCT((DA3:DA105=AP123)*(DD3:DD105=AP124)*(DE3:DE105="W"))+SUMPRODUCT((DA3:DA105=AP123)*(DD3:DD105=AP125)*(DE3:DE105="W"))+SUMPRODUCT((DA3:DA105=AP123)*(DD3:DD105=AP126)*(DE3:DE105="W"))+SUMPRODUCT((DA3:DA105=AP124)*(DD3:DD105=AP123)*(DF3:DF105="W"))+SUMPRODUCT((DA3:DA105=AP125)*(DD3:DD105=AP123)*(DF3:DF105="W"))+SUMPRODUCT((DA3:DA105=AP126)*(DD3:DD105=AP123)*(DF3:DF105="W"))</f>
        <v>0</v>
      </c>
      <c r="AR123" s="297">
        <f>SUMPRODUCT((DA3:DA105=AP123)*(DD3:DD105=AP124)*(DE3:DE105="D"))+SUMPRODUCT((DA3:DA105=AP123)*(DD3:DD105=AP125)*(DE3:DE105="D"))+SUMPRODUCT((DA3:DA105=AP123)*(DD3:DD105=AP126)*(DE3:DE105="D"))+SUMPRODUCT((DA3:DA105=AP124)*(DD3:DD105=AP123)*(DE3:DE105="D"))+SUMPRODUCT((DA3:DA105=AP125)*(DD3:DD105=AP123)*(DE3:DE105="D"))+SUMPRODUCT((DA3:DA105=AP126)*(DD3:DD105=AP123)*(DE3:DE105="D"))</f>
        <v>0</v>
      </c>
      <c r="AS123" s="297">
        <f>SUMPRODUCT((DA3:DA105=AP123)*(DD3:DD105=AP124)*(DE3:DE105="L"))+SUMPRODUCT((DA3:DA105=AP123)*(DD3:DD105=AP125)*(DE3:DE105="L"))+SUMPRODUCT((DA3:DA105=AP123)*(DD3:DD105=AP126)*(DE3:DE105="L"))+SUMPRODUCT((DA3:DA105=AP124)*(DD3:DD105=AP123)*(DF3:DF105="L"))+SUMPRODUCT((DA3:DA105=AP125)*(DD3:DD105=AP123)*(DF3:DF105="L"))+SUMPRODUCT((DA3:DA105=AP126)*(DD3:DD105=AP123)*(DF3:DF105="L"))</f>
        <v>0</v>
      </c>
      <c r="AT123" s="297">
        <f>SUMPRODUCT((DA3:DA105=AP123)*(DD3:DD105=AP124)*DB3:DB105)+SUMPRODUCT((DA3:DA105=AP123)*(DD3:DD105=AP125)*DB3:DB105)+SUMPRODUCT((DA3:DA105=AP123)*(DD3:DD105=AP126)*DB3:DB105)+SUMPRODUCT((DA3:DA105=AP123)*(DD3:DD105=AP122)*DB3:DB105)+SUMPRODUCT((DA3:DA105=AP124)*(DD3:DD105=AP123)*DC3:DC105)+SUMPRODUCT((DA3:DA105=AP125)*(DD3:DD105=AP123)*DC3:DC105)+SUMPRODUCT((DA3:DA105=AP126)*(DD3:DD105=AP123)*DC3:DC105)+SUMPRODUCT((DA3:DA105=AP122)*(DD3:DD105=AP123)*DC3:DC105)</f>
        <v>0</v>
      </c>
      <c r="AU123" s="297">
        <f>SUMPRODUCT((DA3:DA105=AP123)*(DD3:DD105=AP124)*DC3:DC105)+SUMPRODUCT((DA3:DA105=AP123)*(DD3:DD105=AP125)*DC3:DC105)+SUMPRODUCT((DA3:DA105=AP123)*(DD3:DD105=AP126)*DC3:DC105)+SUMPRODUCT((DA3:DA105=AP123)*(DD3:DD105=AP122)*DC3:DC105)+SUMPRODUCT((DA3:DA105=AP124)*(DD3:DD105=AP123)*DB3:DB105)+SUMPRODUCT((DA3:DA105=AP125)*(DD3:DD105=AP123)*DB3:DB105)+SUMPRODUCT((DA3:DA105=AP126)*(DD3:DD105=AP123)*DB3:DB105)+SUMPRODUCT((DA3:DA105=AP122)*(DD3:DD105=AP123)*DB3:DB105)</f>
        <v>0</v>
      </c>
      <c r="AV123" s="297">
        <f>AT123-AU123+1000</f>
        <v>1000</v>
      </c>
      <c r="AW123" s="297" t="str">
        <f t="shared" ref="AW123:AW125" si="168">IF(AP123&lt;&gt;"",AQ123*3+AR123*1,"")</f>
        <v/>
      </c>
      <c r="AX123" s="297" t="str">
        <f>IF(AP123&lt;&gt;"",VLOOKUP(AP123,C4:I52,7,FALSE),"")</f>
        <v/>
      </c>
      <c r="AY123" s="297" t="str">
        <f>IF(AP123&lt;&gt;"",VLOOKUP(AP123,C4:I52,5,FALSE),"")</f>
        <v/>
      </c>
      <c r="AZ123" s="297" t="str">
        <f>IF(AP123&lt;&gt;"",VLOOKUP(AP123,C4:K52,9,FALSE),"")</f>
        <v/>
      </c>
      <c r="BA123" s="297" t="str">
        <f t="shared" ref="BA123:BA125" si="169">AW123</f>
        <v/>
      </c>
      <c r="BB123" s="297" t="str">
        <f>IF(AP123&lt;&gt;"",RANK(BA123,BA122:BA125),"")</f>
        <v/>
      </c>
      <c r="BC123" s="297" t="str">
        <f>IF(AP123&lt;&gt;"",SUMPRODUCT((BA122:BA125=BA123)*(AV122:AV125&gt;AV123)),"")</f>
        <v/>
      </c>
      <c r="BD123" s="297" t="str">
        <f>IF(AP123&lt;&gt;"",SUMPRODUCT((BA122:BA125=BA123)*(AV122:AV125=AV123)*(AT122:AT125&gt;AT123)),"")</f>
        <v/>
      </c>
      <c r="BE123" s="297" t="str">
        <f>IF(AP123&lt;&gt;"",SUMPRODUCT((BA122:BA125=BA123)*(AV122:AV125=AV123)*(AT122:AT125=AT123)*(AX122:AX125&gt;AX123)),"")</f>
        <v/>
      </c>
      <c r="BF123" s="297" t="str">
        <f>IF(AP123&lt;&gt;"",SUMPRODUCT((BA122:BA125=BA123)*(AV122:AV125=AV123)*(AT122:AT125=AT123)*(AX122:AX125=AX123)*(AY122:AY125&gt;AY123)),"")</f>
        <v/>
      </c>
      <c r="BG123" s="297" t="str">
        <f>IF(AP123&lt;&gt;"",SUMPRODUCT((BA122:BA125=BA123)*(AV122:AV125=AV123)*(AT122:AT125=AT123)*(AX122:AX125=AX123)*(AY122:AY125=AY123)*(AZ122:AZ125&gt;AZ123)),"")</f>
        <v/>
      </c>
      <c r="BH123" s="297" t="str">
        <f>IF(AP123&lt;&gt;"",SUM(BB123:BG123)+1,"")</f>
        <v/>
      </c>
    </row>
    <row r="124" spans="10:60" x14ac:dyDescent="0.25">
      <c r="J124" s="297">
        <f>IF(COUNTIF(J43:J46,4)=4,1,SUMPRODUCT((J43:J46=J45)*(I43:I46=I45)*(G43:G46&gt;G45))+1)</f>
        <v>1</v>
      </c>
      <c r="U124" s="297">
        <f>IF(V45&lt;&gt;"",SUMPRODUCT((AC43:AC46=AC45)*(AB43:AB46=AB45)*(Z43:Z46=Z45)*(AA43:AA46=AA45)),"")</f>
        <v>4</v>
      </c>
      <c r="V124" s="297" t="str">
        <f>IF(AND(U124&lt;&gt;"",U124&gt;1),V45,"")</f>
        <v>Iran</v>
      </c>
      <c r="W124" s="297">
        <f>SUMPRODUCT((DA3:DA105=V124)*(DD3:DD105=V125)*(DE3:DE105="W"))+SUMPRODUCT((DA3:DA105=V124)*(DD3:DD105=V126)*(DE3:DE105="W"))+SUMPRODUCT((DA3:DA105=V124)*(DD3:DD105=V122)*(DE3:DE105="W"))+SUMPRODUCT((DA3:DA105=V124)*(DD3:DD105=V123)*(DE3:DE105="W"))+SUMPRODUCT((DA3:DA105=V125)*(DD3:DD105=V124)*(DF3:DF105="W"))+SUMPRODUCT((DA3:DA105=V126)*(DD3:DD105=V124)*(DF3:DF105="W"))+SUMPRODUCT((DA3:DA105=V122)*(DD3:DD105=V124)*(DF3:DF105="W"))+SUMPRODUCT((DA3:DA105=V123)*(DD3:DD105=V124)*(DF3:DF105="W"))</f>
        <v>0</v>
      </c>
      <c r="X124" s="297">
        <f>SUMPRODUCT((DA3:DA105=V124)*(DD3:DD105=V125)*(DE3:DE105="D"))+SUMPRODUCT((DA3:DA105=V124)*(DD3:DD105=V126)*(DE3:DE105="D"))+SUMPRODUCT((DA3:DA105=V124)*(DD3:DD105=V122)*(DE3:DE105="D"))+SUMPRODUCT((DA3:DA105=V124)*(DD3:DD105=V123)*(DE3:DE105="D"))+SUMPRODUCT((DA3:DA105=V125)*(DD3:DD105=V124)*(DE3:DE105="D"))+SUMPRODUCT((DA3:DA105=V126)*(DD3:DD105=V124)*(DE3:DE105="D"))+SUMPRODUCT((DA3:DA105=V122)*(DD3:DD105=V124)*(DE3:DE105="D"))+SUMPRODUCT((DA3:DA105=V123)*(DD3:DD105=V124)*(DE3:DE105="D"))</f>
        <v>0</v>
      </c>
      <c r="Y124" s="297">
        <f>SUMPRODUCT((DA3:DA105=V124)*(DD3:DD105=V125)*(DE3:DE105="L"))+SUMPRODUCT((DA3:DA105=V124)*(DD3:DD105=V126)*(DE3:DE105="L"))+SUMPRODUCT((DA3:DA105=V124)*(DD3:DD105=V122)*(DE3:DE105="L"))+SUMPRODUCT((DA3:DA105=V124)*(DD3:DD105=V123)*(DE3:DE105="L"))+SUMPRODUCT((DA3:DA105=V125)*(DD3:DD105=V124)*(DF3:DF105="L"))+SUMPRODUCT((DA3:DA105=V126)*(DD3:DD105=V124)*(DF3:DF105="L"))+SUMPRODUCT((DA3:DA105=V122)*(DD3:DD105=V124)*(DF3:DF105="L"))+SUMPRODUCT((DA3:DA105=V123)*(DD3:DD105=V124)*(DF3:DF105="L"))</f>
        <v>0</v>
      </c>
      <c r="Z124" s="297">
        <f>SUMPRODUCT((DA3:DA105=V124)*(DD3:DD105=V125)*DB3:DB105)+SUMPRODUCT((DA3:DA105=V124)*(DD3:DD105=V126)*DB3:DB105)+SUMPRODUCT((DA3:DA105=V124)*(DD3:DD105=V122)*DB3:DB105)+SUMPRODUCT((DA3:DA105=V124)*(DD3:DD105=V123)*DB3:DB105)+SUMPRODUCT((DA3:DA105=V125)*(DD3:DD105=V124)*DC3:DC105)+SUMPRODUCT((DA3:DA105=V126)*(DD3:DD105=V124)*DC3:DC105)+SUMPRODUCT((DA3:DA105=V122)*(DD3:DD105=V124)*DC3:DC105)+SUMPRODUCT((DA3:DA105=V123)*(DD3:DD105=V124)*DC3:DC105)</f>
        <v>0</v>
      </c>
      <c r="AA124" s="297">
        <f>SUMPRODUCT((DA3:DA105=V124)*(DD3:DD105=V125)*DC3:DC105)+SUMPRODUCT((DA3:DA105=V124)*(DD3:DD105=V126)*DC3:DC105)+SUMPRODUCT((DA3:DA105=V124)*(DD3:DD105=V122)*DC3:DC105)+SUMPRODUCT((DA3:DA105=V124)*(DD3:DD105=V123)*DC3:DC105)+SUMPRODUCT((DA3:DA105=V125)*(DD3:DD105=V124)*DB3:DB105)+SUMPRODUCT((DA3:DA105=V126)*(DD3:DD105=V124)*DB3:DB105)+SUMPRODUCT((DA3:DA105=V122)*(DD3:DD105=V124)*DB3:DB105)+SUMPRODUCT((DA3:DA105=V123)*(DD3:DD105=V124)*DB3:DB105)</f>
        <v>0</v>
      </c>
      <c r="AB124" s="297">
        <f>Z124-AA124+1000</f>
        <v>1000</v>
      </c>
      <c r="AC124" s="297">
        <f t="shared" si="165"/>
        <v>0</v>
      </c>
      <c r="AD124" s="297">
        <f>IF(V124&lt;&gt;"",VLOOKUP(V124,C4:I52,7,FALSE),"")</f>
        <v>1000</v>
      </c>
      <c r="AE124" s="297">
        <f>IF(V124&lt;&gt;"",VLOOKUP(V124,C4:I52,5,FALSE),"")</f>
        <v>0</v>
      </c>
      <c r="AF124" s="297">
        <f>IF(V124&lt;&gt;"",VLOOKUP(V124,C4:K52,9,FALSE),"")</f>
        <v>-120</v>
      </c>
      <c r="AG124" s="297">
        <f t="shared" si="166"/>
        <v>0</v>
      </c>
      <c r="AH124" s="297">
        <f>IF(V124&lt;&gt;"",RANK(AG124,AG122:AG125),"")</f>
        <v>1</v>
      </c>
      <c r="AI124" s="297">
        <f>IF(V124&lt;&gt;"",SUMPRODUCT((AG122:AG125=AG124)*(AB122:AB125&gt;AB124)),"")</f>
        <v>0</v>
      </c>
      <c r="AJ124" s="297">
        <f>IF(V124&lt;&gt;"",SUMPRODUCT((AG122:AG125=AG124)*(AB122:AB125=AB124)*(Z122:Z125&gt;Z124)),"")</f>
        <v>0</v>
      </c>
      <c r="AK124" s="297">
        <f>IF(V124&lt;&gt;"",SUMPRODUCT((AG122:AG125=AG124)*(AB122:AB125=AB124)*(Z122:Z125=Z124)*(AD122:AD125&gt;AD124)),"")</f>
        <v>0</v>
      </c>
      <c r="AL124" s="297">
        <f>IF(V124&lt;&gt;"",SUMPRODUCT((AG122:AG125=AG124)*(AB122:AB125=AB124)*(Z122:Z125=Z124)*(AD122:AD125=AD124)*(AE122:AE125&gt;AE124)),"")</f>
        <v>0</v>
      </c>
      <c r="AM124" s="297">
        <f>IF(V124&lt;&gt;"",SUMPRODUCT((AG122:AG125=AG124)*(AB122:AB125=AB124)*(Z122:Z125=Z124)*(AD122:AD125=AD124)*(AE122:AE125=AE124)*(AF122:AF125&gt;AF124)),"")</f>
        <v>1</v>
      </c>
      <c r="AN124" s="297">
        <f t="shared" si="167"/>
        <v>2</v>
      </c>
      <c r="AO124" s="297" t="str">
        <f>IF(AP45&lt;&gt;"",SUMPRODUCT((AW43:AW46=AW45)*(AV43:AV46=AV45)*(AT43:AT46=AT45)*(AU43:AU46=AU45)),"")</f>
        <v/>
      </c>
      <c r="AP124" s="297" t="str">
        <f>IF(AND(AO124&lt;&gt;"",AO124&gt;1),AP45,"")</f>
        <v/>
      </c>
      <c r="AQ124" s="297">
        <f>SUMPRODUCT((DA3:DA105=AP124)*(DD3:DD105=AP125)*(DE3:DE105="W"))+SUMPRODUCT((DA3:DA105=AP124)*(DD3:DD105=AP126)*(DE3:DE105="W"))+SUMPRODUCT((DA3:DA105=AP124)*(DD3:DD105=AP123)*(DE3:DE105="W"))+SUMPRODUCT((DA3:DA105=AP125)*(DD3:DD105=AP124)*(DF3:DF105="W"))+SUMPRODUCT((DA3:DA105=AP126)*(DD3:DD105=AP124)*(DF3:DF105="W"))+SUMPRODUCT((DA3:DA105=AP123)*(DD3:DD105=AP124)*(DF3:DF105="W"))</f>
        <v>0</v>
      </c>
      <c r="AR124" s="297">
        <f>SUMPRODUCT((DA3:DA105=AP124)*(DD3:DD105=AP125)*(DE3:DE105="D"))+SUMPRODUCT((DA3:DA105=AP124)*(DD3:DD105=AP126)*(DE3:DE105="D"))+SUMPRODUCT((DA3:DA105=AP124)*(DD3:DD105=AP123)*(DE3:DE105="D"))+SUMPRODUCT((DA3:DA105=AP125)*(DD3:DD105=AP124)*(DE3:DE105="D"))+SUMPRODUCT((DA3:DA105=AP126)*(DD3:DD105=AP124)*(DE3:DE105="D"))+SUMPRODUCT((DA3:DA105=AP123)*(DD3:DD105=AP124)*(DE3:DE105="D"))</f>
        <v>0</v>
      </c>
      <c r="AS124" s="297">
        <f>SUMPRODUCT((DA3:DA105=AP124)*(DD3:DD105=AP125)*(DE3:DE105="L"))+SUMPRODUCT((DA3:DA105=AP124)*(DD3:DD105=AP126)*(DE3:DE105="L"))+SUMPRODUCT((DA3:DA105=AP124)*(DD3:DD105=AP123)*(DE3:DE105="L"))+SUMPRODUCT((DA3:DA105=AP125)*(DD3:DD105=AP124)*(DF3:DF105="L"))+SUMPRODUCT((DA3:DA105=AP126)*(DD3:DD105=AP124)*(DF3:DF105="L"))+SUMPRODUCT((DA3:DA105=AP123)*(DD3:DD105=AP124)*(DF3:DF105="L"))</f>
        <v>0</v>
      </c>
      <c r="AT124" s="297">
        <f>SUMPRODUCT((DA3:DA105=AP124)*(DD3:DD105=AP125)*DB3:DB105)+SUMPRODUCT((DA3:DA105=AP124)*(DD3:DD105=AP126)*DB3:DB105)+SUMPRODUCT((DA3:DA105=AP124)*(DD3:DD105=AP122)*DB3:DB105)+SUMPRODUCT((DA3:DA105=AP124)*(DD3:DD105=AP123)*DB3:DB105)+SUMPRODUCT((DA3:DA105=AP125)*(DD3:DD105=AP124)*DC3:DC105)+SUMPRODUCT((DA3:DA105=AP126)*(DD3:DD105=AP124)*DC3:DC105)+SUMPRODUCT((DA3:DA105=AP122)*(DD3:DD105=AP124)*DC3:DC105)+SUMPRODUCT((DA3:DA105=AP123)*(DD3:DD105=AP124)*DC3:DC105)</f>
        <v>0</v>
      </c>
      <c r="AU124" s="297">
        <f>SUMPRODUCT((DA3:DA105=AP124)*(DD3:DD105=AP125)*DC3:DC105)+SUMPRODUCT((DA3:DA105=AP124)*(DD3:DD105=AP126)*DC3:DC105)+SUMPRODUCT((DA3:DA105=AP124)*(DD3:DD105=AP122)*DC3:DC105)+SUMPRODUCT((DA3:DA105=AP124)*(DD3:DD105=AP123)*DC3:DC105)+SUMPRODUCT((DA3:DA105=AP125)*(DD3:DD105=AP124)*DB3:DB105)+SUMPRODUCT((DA3:DA105=AP126)*(DD3:DD105=AP124)*DB3:DB105)+SUMPRODUCT((DA3:DA105=AP122)*(DD3:DD105=AP124)*DB3:DB105)+SUMPRODUCT((DA3:DA105=AP123)*(DD3:DD105=AP124)*DB3:DB105)</f>
        <v>0</v>
      </c>
      <c r="AV124" s="297">
        <f>AT124-AU124+1000</f>
        <v>1000</v>
      </c>
      <c r="AW124" s="297" t="str">
        <f t="shared" si="168"/>
        <v/>
      </c>
      <c r="AX124" s="297" t="str">
        <f>IF(AP124&lt;&gt;"",VLOOKUP(AP124,C4:I52,7,FALSE),"")</f>
        <v/>
      </c>
      <c r="AY124" s="297" t="str">
        <f>IF(AP124&lt;&gt;"",VLOOKUP(AP124,C4:I52,5,FALSE),"")</f>
        <v/>
      </c>
      <c r="AZ124" s="297" t="str">
        <f>IF(AP124&lt;&gt;"",VLOOKUP(AP124,C4:K52,9,FALSE),"")</f>
        <v/>
      </c>
      <c r="BA124" s="297" t="str">
        <f t="shared" si="169"/>
        <v/>
      </c>
      <c r="BB124" s="297" t="str">
        <f>IF(AP124&lt;&gt;"",RANK(BA124,BA122:BA125),"")</f>
        <v/>
      </c>
      <c r="BC124" s="297" t="str">
        <f>IF(AP124&lt;&gt;"",SUMPRODUCT((BA122:BA125=BA124)*(AV122:AV125&gt;AV124)),"")</f>
        <v/>
      </c>
      <c r="BD124" s="297" t="str">
        <f>IF(AP124&lt;&gt;"",SUMPRODUCT((BA122:BA125=BA124)*(AV122:AV125=AV124)*(AT122:AT125&gt;AT124)),"")</f>
        <v/>
      </c>
      <c r="BE124" s="297" t="str">
        <f>IF(AP124&lt;&gt;"",SUMPRODUCT((BA122:BA125=BA124)*(AV122:AV125=AV124)*(AT122:AT125=AT124)*(AX122:AX125&gt;AX124)),"")</f>
        <v/>
      </c>
      <c r="BF124" s="297" t="str">
        <f>IF(AP124&lt;&gt;"",SUMPRODUCT((BA122:BA125=BA124)*(AV122:AV125=AV124)*(AT122:AT125=AT124)*(AX122:AX125=AX124)*(AY122:AY125&gt;AY124)),"")</f>
        <v/>
      </c>
      <c r="BG124" s="297" t="str">
        <f>IF(AP124&lt;&gt;"",SUMPRODUCT((BA122:BA125=BA124)*(AV122:AV125=AV124)*(AT122:AT125=AT124)*(AX122:AX125=AX124)*(AY122:AY125=AY124)*(AZ122:AZ125&gt;AZ124)),"")</f>
        <v/>
      </c>
      <c r="BH124" s="297" t="str">
        <f t="shared" ref="BH124:BH125" si="170">IF(AP124&lt;&gt;"",SUM(BB124:BG124)+1,"")</f>
        <v/>
      </c>
    </row>
    <row r="125" spans="10:60" x14ac:dyDescent="0.25">
      <c r="J125" s="297">
        <f>IF(COUNTIF(J43:J46,4)=4,1,SUMPRODUCT((J43:J46=J46)*(I43:I46=I46)*(G43:G46&gt;G46))+1)</f>
        <v>1</v>
      </c>
      <c r="U125" s="297">
        <f>IF(V46&lt;&gt;"",SUMPRODUCT((AC43:AC46=AC46)*(AB43:AB46=AB46)*(Z43:Z46=Z46)*(AA43:AA46=AA46)),"")</f>
        <v>4</v>
      </c>
      <c r="V125" s="297" t="str">
        <f>IF(AND(U125&lt;&gt;"",U125&gt;1),V46,"")</f>
        <v>Belgium</v>
      </c>
      <c r="W125" s="297">
        <f>SUMPRODUCT((DA3:DA105=V125)*(DD3:DD105=V126)*(DE3:DE105="W"))+SUMPRODUCT((DA3:DA105=V125)*(DD3:DD105=V122)*(DE3:DE105="W"))+SUMPRODUCT((DA3:DA105=V125)*(DD3:DD105=V123)*(DE3:DE105="W"))+SUMPRODUCT((DA3:DA105=V125)*(DD3:DD105=V124)*(DE3:DE105="W"))+SUMPRODUCT((DA3:DA105=V126)*(DD3:DD105=V125)*(DF3:DF105="W"))+SUMPRODUCT((DA3:DA105=V122)*(DD3:DD105=V125)*(DF3:DF105="W"))+SUMPRODUCT((DA3:DA105=V123)*(DD3:DD105=V125)*(DF3:DF105="W"))+SUMPRODUCT((DA3:DA105=V124)*(DD3:DD105=V125)*(DF3:DF105="W"))</f>
        <v>0</v>
      </c>
      <c r="X125" s="297">
        <f>SUMPRODUCT((DA3:DA105=V125)*(DD3:DD105=V126)*(DE3:DE105="D"))+SUMPRODUCT((DA3:DA105=V125)*(DD3:DD105=V122)*(DE3:DE105="D"))+SUMPRODUCT((DA3:DA105=V125)*(DD3:DD105=V123)*(DE3:DE105="D"))+SUMPRODUCT((DA3:DA105=V125)*(DD3:DD105=V124)*(DE3:DE105="D"))+SUMPRODUCT((DA3:DA105=V126)*(DD3:DD105=V125)*(DE3:DE105="D"))+SUMPRODUCT((DA3:DA105=V122)*(DD3:DD105=V125)*(DE3:DE105="D"))+SUMPRODUCT((DA3:DA105=V123)*(DD3:DD105=V125)*(DE3:DE105="D"))+SUMPRODUCT((DA3:DA105=V124)*(DD3:DD105=V125)*(DE3:DE105="D"))</f>
        <v>0</v>
      </c>
      <c r="Y125" s="297">
        <f>SUMPRODUCT((DA3:DA105=V125)*(DD3:DD105=V126)*(DE3:DE105="L"))+SUMPRODUCT((DA3:DA105=V125)*(DD3:DD105=V122)*(DE3:DE105="L"))+SUMPRODUCT((DA3:DA105=V125)*(DD3:DD105=V123)*(DE3:DE105="L"))+SUMPRODUCT((DA3:DA105=V125)*(DD3:DD105=V124)*(DE3:DE105="L"))+SUMPRODUCT((DA3:DA105=V126)*(DD3:DD105=V125)*(DF3:DF105="L"))+SUMPRODUCT((DA3:DA105=V122)*(DD3:DD105=V125)*(DF3:DF105="L"))+SUMPRODUCT((DA3:DA105=V123)*(DD3:DD105=V125)*(DF3:DF105="L"))+SUMPRODUCT((DA3:DA105=V124)*(DD3:DD105=V125)*(DF3:DF105="L"))</f>
        <v>0</v>
      </c>
      <c r="Z125" s="297">
        <f>SUMPRODUCT((DA3:DA105=V125)*(DD3:DD105=V126)*DB3:DB105)+SUMPRODUCT((DA3:DA105=V125)*(DD3:DD105=V122)*DB3:DB105)+SUMPRODUCT((DA3:DA105=V125)*(DD3:DD105=V123)*DB3:DB105)+SUMPRODUCT((DA3:DA105=V125)*(DD3:DD105=V124)*DB3:DB105)+SUMPRODUCT((DA3:DA105=V126)*(DD3:DD105=V125)*DC3:DC105)+SUMPRODUCT((DA3:DA105=V122)*(DD3:DD105=V125)*DC3:DC105)+SUMPRODUCT((DA3:DA105=V123)*(DD3:DD105=V125)*DC3:DC105)+SUMPRODUCT((DA3:DA105=V124)*(DD3:DD105=V125)*DC3:DC105)</f>
        <v>0</v>
      </c>
      <c r="AA125" s="297">
        <f>SUMPRODUCT((DA3:DA105=V125)*(DD3:DD105=V126)*DC3:DC105)+SUMPRODUCT((DA3:DA105=V125)*(DD3:DD105=V122)*DC3:DC105)+SUMPRODUCT((DA3:DA105=V125)*(DD3:DD105=V123)*DC3:DC105)+SUMPRODUCT((DA3:DA105=V125)*(DD3:DD105=V124)*DC3:DC105)+SUMPRODUCT((DA3:DA105=V126)*(DD3:DD105=V125)*DB3:DB105)+SUMPRODUCT((DA3:DA105=V122)*(DD3:DD105=V125)*DB3:DB105)+SUMPRODUCT((DA3:DA105=V123)*(DD3:DD105=V125)*DB3:DB105)+SUMPRODUCT((DA3:DA105=V124)*(DD3:DD105=V125)*DB3:DB105)</f>
        <v>0</v>
      </c>
      <c r="AB125" s="297">
        <f>Z125-AA125+1000</f>
        <v>1000</v>
      </c>
      <c r="AC125" s="297">
        <f t="shared" si="165"/>
        <v>0</v>
      </c>
      <c r="AD125" s="297">
        <f>IF(V125&lt;&gt;"",VLOOKUP(V125,C4:I52,7,FALSE),"")</f>
        <v>1000</v>
      </c>
      <c r="AE125" s="297">
        <f>IF(V125&lt;&gt;"",VLOOKUP(V125,C4:I52,5,FALSE),"")</f>
        <v>0</v>
      </c>
      <c r="AF125" s="297">
        <f>IF(V125&lt;&gt;"",VLOOKUP(V125,C4:K52,9,FALSE),"")</f>
        <v>-109</v>
      </c>
      <c r="AG125" s="297">
        <f t="shared" si="166"/>
        <v>0</v>
      </c>
      <c r="AH125" s="297">
        <f>IF(V125&lt;&gt;"",RANK(AG125,AG122:AG125),"")</f>
        <v>1</v>
      </c>
      <c r="AI125" s="297">
        <f>IF(V125&lt;&gt;"",SUMPRODUCT((AG122:AG125=AG125)*(AB122:AB125&gt;AB125)),"")</f>
        <v>0</v>
      </c>
      <c r="AJ125" s="297">
        <f>IF(V125&lt;&gt;"",SUMPRODUCT((AG122:AG125=AG125)*(AB122:AB125=AB125)*(Z122:Z125&gt;Z125)),"")</f>
        <v>0</v>
      </c>
      <c r="AK125" s="297">
        <f>IF(V125&lt;&gt;"",SUMPRODUCT((AG122:AG125=AG125)*(AB122:AB125=AB125)*(Z122:Z125=Z125)*(AD122:AD125&gt;AD125)),"")</f>
        <v>0</v>
      </c>
      <c r="AL125" s="297">
        <f>IF(V125&lt;&gt;"",SUMPRODUCT((AG122:AG125=AG125)*(AB122:AB125=AB125)*(Z122:Z125=Z125)*(AD122:AD125=AD125)*(AE122:AE125&gt;AE125)),"")</f>
        <v>0</v>
      </c>
      <c r="AM125" s="297">
        <f>IF(V125&lt;&gt;"",SUMPRODUCT((AG122:AG125=AG125)*(AB122:AB125=AB125)*(Z122:Z125=Z125)*(AD122:AD125=AD125)*(AE122:AE125=AE125)*(AF122:AF125&gt;AF125)),"")</f>
        <v>0</v>
      </c>
      <c r="AN125" s="297">
        <f t="shared" si="167"/>
        <v>1</v>
      </c>
      <c r="AO125" s="297" t="str">
        <f>IF(AP46&lt;&gt;"",SUMPRODUCT((AW43:AW46=AW46)*(AV43:AV46=AV46)*(AT43:AT46=AT46)*(AU43:AU46=AU46)),"")</f>
        <v/>
      </c>
      <c r="AP125" s="297" t="str">
        <f>IF(AND(AO125&lt;&gt;"",AO125&gt;1),AP46,"")</f>
        <v/>
      </c>
      <c r="AQ125" s="297" t="str">
        <f>IF(AP125&lt;&gt;"",SUMPRODUCT((DA3:DA105=AP125)*(DD3:DD105=AP126)*(DE3:DE105="W"))+SUMPRODUCT((DA3:DA105=AP125)*(DD3:DD105=AP123)*(DE3:DE105="W"))+SUMPRODUCT((DA3:DA105=AP125)*(DD3:DD105=AP124)*(DE3:DE105="W"))+SUMPRODUCT((DA3:DA105=AP126)*(DD3:DD105=AP125)*(DF3:DF105="W"))+SUMPRODUCT((DA3:DA105=AP123)*(DD3:DD105=AP125)*(DF3:DF105="W"))+SUMPRODUCT((DA3:DA105=AP124)*(DD3:DD105=AP125)*(DF3:DF105="W")),"")</f>
        <v/>
      </c>
      <c r="AR125" s="297" t="str">
        <f>IF(AP125&lt;&gt;"",SUMPRODUCT((DA3:DA105=AP125)*(DD3:DD105=AP126)*(DE3:DE105="D"))+SUMPRODUCT((DA3:DA105=AP125)*(DD3:DD105=AP123)*(DE3:DE105="D"))+SUMPRODUCT((DA3:DA105=AP125)*(DD3:DD105=AP124)*(DE3:DE105="D"))+SUMPRODUCT((DA3:DA105=AP126)*(DD3:DD105=AP125)*(DE3:DE105="D"))+SUMPRODUCT((DA3:DA105=AP123)*(DD3:DD105=AP125)*(DE3:DE105="D"))+SUMPRODUCT((DA3:DA105=AP124)*(DD3:DD105=AP125)*(DE3:DE105="D")),"")</f>
        <v/>
      </c>
      <c r="AS125" s="297" t="str">
        <f>IF(AP125&lt;&gt;"",SUMPRODUCT((DA3:DA105=AP125)*(DD3:DD105=AP126)*(DE3:DE105="L"))+SUMPRODUCT((DA3:DA105=AP125)*(DD3:DD105=AP123)*(DE3:DE105="L"))+SUMPRODUCT((DA3:DA105=AP125)*(DD3:DD105=AP124)*(DE3:DE105="L"))+SUMPRODUCT((DA3:DA105=AP126)*(DD3:DD105=AP125)*(DF3:DF105="L"))+SUMPRODUCT((DA3:DA105=AP123)*(DD3:DD105=AP125)*(DF3:DF105="L"))+SUMPRODUCT((DA3:DA105=AP124)*(DD3:DD105=AP125)*(DF3:DF105="L")),"")</f>
        <v/>
      </c>
      <c r="AT125" s="297">
        <f>SUMPRODUCT((DA3:DA105=AP125)*(DD3:DD105=AP126)*DB3:DB105)+SUMPRODUCT((DA3:DA105=AP125)*(DD3:DD105=AP122)*DB3:DB105)+SUMPRODUCT((DA3:DA105=AP125)*(DD3:DD105=AP123)*DB3:DB105)+SUMPRODUCT((DA3:DA105=AP125)*(DD3:DD105=AP124)*DB3:DB105)+SUMPRODUCT((DA3:DA105=AP126)*(DD3:DD105=AP125)*DC3:DC105)+SUMPRODUCT((DA3:DA105=AP122)*(DD3:DD105=AP125)*DC3:DC105)+SUMPRODUCT((DA3:DA105=AP123)*(DD3:DD105=AP125)*DC3:DC105)+SUMPRODUCT((DA3:DA105=AP124)*(DD3:DD105=AP125)*DC3:DC105)</f>
        <v>0</v>
      </c>
      <c r="AU125" s="297">
        <f>SUMPRODUCT((DA3:DA105=AP125)*(DD3:DD105=AP126)*DC3:DC105)+SUMPRODUCT((DA3:DA105=AP125)*(DD3:DD105=AP122)*DC3:DC105)+SUMPRODUCT((DA3:DA105=AP125)*(DD3:DD105=AP123)*DC3:DC105)+SUMPRODUCT((DA3:DA105=AP125)*(DD3:DD105=AP124)*DC3:DC105)+SUMPRODUCT((DA3:DA105=AP126)*(DD3:DD105=AP125)*DB3:DB105)+SUMPRODUCT((DA3:DA105=AP122)*(DD3:DD105=AP125)*DB3:DB105)+SUMPRODUCT((DA3:DA105=AP123)*(DD3:DD105=AP125)*DB3:DB105)+SUMPRODUCT((DA3:DA105=AP124)*(DD3:DD105=AP125)*DB3:DB105)</f>
        <v>0</v>
      </c>
      <c r="AV125" s="297">
        <f>AT125-AU125+1000</f>
        <v>1000</v>
      </c>
      <c r="AW125" s="297" t="str">
        <f t="shared" si="168"/>
        <v/>
      </c>
      <c r="AX125" s="297" t="str">
        <f>IF(AP125&lt;&gt;"",VLOOKUP(AP125,C4:I52,7,FALSE),"")</f>
        <v/>
      </c>
      <c r="AY125" s="297" t="str">
        <f>IF(AP125&lt;&gt;"",VLOOKUP(AP125,C4:I52,5,FALSE),"")</f>
        <v/>
      </c>
      <c r="AZ125" s="297" t="str">
        <f>IF(AP125&lt;&gt;"",VLOOKUP(AP125,C4:K52,9,FALSE),"")</f>
        <v/>
      </c>
      <c r="BA125" s="297" t="str">
        <f t="shared" si="169"/>
        <v/>
      </c>
      <c r="BB125" s="297" t="str">
        <f>IF(AP125&lt;&gt;"",RANK(BA125,BA122:BA125),"")</f>
        <v/>
      </c>
      <c r="BC125" s="297" t="str">
        <f>IF(AP125&lt;&gt;"",SUMPRODUCT((BA122:BA125=BA125)*(AV122:AV125&gt;AV125)),"")</f>
        <v/>
      </c>
      <c r="BD125" s="297" t="str">
        <f>IF(AP125&lt;&gt;"",SUMPRODUCT((BA122:BA125=BA125)*(AV122:AV125=AV125)*(AT122:AT125&gt;AT125)),"")</f>
        <v/>
      </c>
      <c r="BE125" s="297" t="str">
        <f>IF(AP125&lt;&gt;"",SUMPRODUCT((BA122:BA125=BA125)*(AV122:AV125=AV125)*(AT122:AT125=AT125)*(AX122:AX125&gt;AX125)),"")</f>
        <v/>
      </c>
      <c r="BF125" s="297" t="str">
        <f>IF(AP125&lt;&gt;"",SUMPRODUCT((BA122:BA125=BA125)*(AV122:AV125=AV125)*(AT122:AT125=AT125)*(AX122:AX125=AX125)*(AY122:AY125&gt;AY125)),"")</f>
        <v/>
      </c>
      <c r="BG125" s="297" t="str">
        <f>IF(AP125&lt;&gt;"",SUMPRODUCT((BA122:BA125=BA125)*(AV122:AV125=AV125)*(AT122:AT125=AT125)*(AX122:AX125=AX125)*(AY122:AY125=AY125)*(AZ122:AZ125&gt;AZ125)),"")</f>
        <v/>
      </c>
      <c r="BH125" s="297" t="str">
        <f t="shared" si="170"/>
        <v/>
      </c>
    </row>
    <row r="127" spans="10:60" x14ac:dyDescent="0.25">
      <c r="U127" s="297">
        <f>IF(V128="",SUM(AH49:AM49),IF(V129="",SUM(AH50:AM50),IF(V130="",SUM(AH51:AM51),IF(V131="",SUM(AH52:AM52),0))))</f>
        <v>0</v>
      </c>
      <c r="AO127" s="297">
        <f>IF(AP129="",SUM(BB50:BG50),IF(AP130="",SUM(BB51:BG51),IF(AP131="",SUM(BB52:BG52),0)))</f>
        <v>0</v>
      </c>
    </row>
    <row r="128" spans="10:60" x14ac:dyDescent="0.25">
      <c r="J128" s="297">
        <f>IF(COUNTIF(J49:J52,4)=4,1,SUMPRODUCT((J49:J52=J49)*(I49:I52=I49)*(G49:G52&gt;G49))+1)</f>
        <v>1</v>
      </c>
      <c r="U128" s="297">
        <f>IF(V49&lt;&gt;"",SUMPRODUCT((AC49:AC52=AC49)*(AB49:AB52=AB49)*(Z49:Z52=Z49)*(AA49:AA52=AA49)),"")</f>
        <v>4</v>
      </c>
      <c r="V128" s="297" t="str">
        <f>IF(AND(U128&lt;&gt;"",U128&gt;1),V49,"")</f>
        <v>Cabo Verde</v>
      </c>
      <c r="W128" s="297">
        <f>SUMPRODUCT((DA3:DA105=V128)*(DD3:DD105=V129)*(DE3:DE105="W"))+SUMPRODUCT((DA3:DA105=V128)*(DD3:DD105=V130)*(DE3:DE105="W"))+SUMPRODUCT((DA3:DA105=V128)*(DD3:DD105=V131)*(DE3:DE105="W"))+SUMPRODUCT((DA3:DA105=V128)*(DD3:DD105=V132)*(DE3:DE105="W"))+SUMPRODUCT((DA3:DA105=V129)*(DD3:DD105=V128)*(DF3:DF105="W"))+SUMPRODUCT((DA3:DA105=V130)*(DD3:DD105=V128)*(DF3:DF105="W"))+SUMPRODUCT((DA3:DA105=V131)*(DD3:DD105=V128)*(DF3:DF105="W"))+SUMPRODUCT((DA3:DA105=V132)*(DD3:DD105=V128)*(DF3:DF105="W"))</f>
        <v>0</v>
      </c>
      <c r="X128" s="297">
        <f>SUMPRODUCT((DA3:DA105=V128)*(DD3:DD105=V129)*(DE3:DE105="D"))+SUMPRODUCT((DA3:DA105=V128)*(DD3:DD105=V130)*(DE3:DE105="D"))+SUMPRODUCT((DA3:DA105=V128)*(DD3:DD105=V131)*(DE3:DE105="D"))+SUMPRODUCT((DA3:DA105=V128)*(DD3:DD105=V132)*(DE3:DE105="D"))+SUMPRODUCT((DA3:DA105=V129)*(DD3:DD105=V128)*(DE3:DE105="D"))+SUMPRODUCT((DA3:DA105=V130)*(DD3:DD105=V128)*(DE3:DE105="D"))+SUMPRODUCT((DA3:DA105=V131)*(DD3:DD105=V128)*(DE3:DE105="D"))+SUMPRODUCT((DA3:DA105=V132)*(DD3:DD105=V128)*(DE3:DE105="D"))</f>
        <v>0</v>
      </c>
      <c r="Y128" s="297">
        <f>SUMPRODUCT((DA3:DA105=V128)*(DD3:DD105=V129)*(DE3:DE105="L"))+SUMPRODUCT((DA3:DA105=V128)*(DD3:DD105=V130)*(DE3:DE105="L"))+SUMPRODUCT((DA3:DA105=V128)*(DD3:DD105=V131)*(DE3:DE105="L"))+SUMPRODUCT((DA3:DA105=V128)*(DD3:DD105=V132)*(DE3:DE105="L"))+SUMPRODUCT((DA3:DA105=V129)*(DD3:DD105=V128)*(DF3:DF105="L"))+SUMPRODUCT((DA3:DA105=V130)*(DD3:DD105=V128)*(DF3:DF105="L"))+SUMPRODUCT((DA3:DA105=V131)*(DD3:DD105=V128)*(DF3:DF105="L"))+SUMPRODUCT((DA3:DA105=V132)*(DD3:DD105=V128)*(DF3:DF105="L"))</f>
        <v>0</v>
      </c>
      <c r="Z128" s="297">
        <f>SUMPRODUCT((DA3:DA105=V128)*(DD3:DD105=V129)*DB3:DB105)+SUMPRODUCT((DA3:DA105=V128)*(DD3:DD105=V130)*DB3:DB105)+SUMPRODUCT((DA3:DA105=V128)*(DD3:DD105=V131)*DB3:DB105)+SUMPRODUCT((DA3:DA105=V128)*(DD3:DD105=V132)*DB3:DB105)+SUMPRODUCT((DA3:DA105=V129)*(DD3:DD105=V128)*DC3:DC105)+SUMPRODUCT((DA3:DA105=V130)*(DD3:DD105=V128)*DC3:DC105)+SUMPRODUCT((DA3:DA105=V131)*(DD3:DD105=V128)*DC3:DC105)+SUMPRODUCT((DA3:DA105=V132)*(DD3:DD105=V128)*DC3:DC105)</f>
        <v>0</v>
      </c>
      <c r="AA128" s="297">
        <f>SUMPRODUCT((DA3:DA105=V128)*(DD3:DD105=V129)*DC3:DC105)+SUMPRODUCT((DA3:DA105=V128)*(DD3:DD105=V130)*DC3:DC105)+SUMPRODUCT((DA3:DA105=V128)*(DD3:DD105=V131)*DC3:DC105)+SUMPRODUCT((DA3:DA105=V128)*(DD3:DD105=V132)*DC3:DC105)+SUMPRODUCT((DA3:DA105=V129)*(DD3:DD105=V128)*DB3:DB105)+SUMPRODUCT((DA3:DA105=V130)*(DD3:DD105=V128)*DB3:DB105)+SUMPRODUCT((DA3:DA105=V131)*(DD3:DD105=V128)*DB3:DB105)+SUMPRODUCT((DA3:DA105=V132)*(DD3:DD105=V128)*DB3:DB105)</f>
        <v>0</v>
      </c>
      <c r="AB128" s="297">
        <f>Z128-AA128+1000</f>
        <v>1000</v>
      </c>
      <c r="AC128" s="297">
        <f>IF(V128&lt;&gt;"",W128*3+X128*1,"")</f>
        <v>0</v>
      </c>
      <c r="AD128" s="297">
        <f>IF(V128&lt;&gt;"",VLOOKUP(V128,C4:I52,7,FALSE),"")</f>
        <v>1000</v>
      </c>
      <c r="AE128" s="297">
        <f>IF(V128&lt;&gt;"",VLOOKUP(V128,C4:I52,5,FALSE),"")</f>
        <v>0</v>
      </c>
      <c r="AF128" s="297">
        <f>IF(V128&lt;&gt;"",VLOOKUP(V128,C4:K52,9,FALSE),"")</f>
        <v>-167</v>
      </c>
      <c r="AG128" s="297">
        <f>AC128</f>
        <v>0</v>
      </c>
      <c r="AH128" s="297">
        <f>IF(V128&lt;&gt;"",RANK(AG128,AG128:AG131),"")</f>
        <v>1</v>
      </c>
      <c r="AI128" s="297">
        <f>IF(V128&lt;&gt;"",SUMPRODUCT((AG128:AG131=AG128)*(AB128:AB131&gt;AB128)),"")</f>
        <v>0</v>
      </c>
      <c r="AJ128" s="297">
        <f>IF(V128&lt;&gt;"",SUMPRODUCT((AG128:AG131=AG128)*(AB128:AB131=AB128)*(Z128:Z131&gt;Z128)),"")</f>
        <v>0</v>
      </c>
      <c r="AK128" s="297">
        <f>IF(V128&lt;&gt;"",SUMPRODUCT((AG128:AG131=AG128)*(AB128:AB131=AB128)*(Z128:Z131=Z128)*(AD128:AD131&gt;AD128)),"")</f>
        <v>0</v>
      </c>
      <c r="AL128" s="297">
        <f>IF(V128&lt;&gt;"",SUMPRODUCT((AG128:AG131=AG128)*(AB128:AB131=AB128)*(Z128:Z131=Z128)*(AD128:AD131=AD128)*(AE128:AE131&gt;AE128)),"")</f>
        <v>0</v>
      </c>
      <c r="AM128" s="297">
        <f>IF(V128&lt;&gt;"",SUMPRODUCT((AG128:AG131=AG128)*(AB128:AB131=AB128)*(Z128:Z131=Z128)*(AD128:AD131=AD128)*(AE128:AE131=AE128)*(AF128:AF131&gt;AF128)),"")</f>
        <v>3</v>
      </c>
      <c r="AN128" s="297">
        <f>IF(V128&lt;&gt;"",SUM(AH128:AM128),"")</f>
        <v>4</v>
      </c>
    </row>
    <row r="129" spans="10:60" x14ac:dyDescent="0.25">
      <c r="J129" s="297">
        <f>IF(COUNTIF(J49:J52,4)=4,1,SUMPRODUCT((J49:J52=J50)*(I49:I52=I50)*(G49:G52&gt;G50))+1)</f>
        <v>1</v>
      </c>
      <c r="U129" s="297">
        <f>IF(V50&lt;&gt;"",SUMPRODUCT((AC49:AC52=AC50)*(AB49:AB52=AB50)*(Z49:Z52=Z50)*(AA49:AA52=AA50)),"")</f>
        <v>4</v>
      </c>
      <c r="V129" s="297" t="str">
        <f>IF(AND(U129&lt;&gt;"",U129&gt;1),V50,"")</f>
        <v>Saudi Arabia</v>
      </c>
      <c r="W129" s="297">
        <f>SUMPRODUCT((DA3:DA105=V129)*(DD3:DD105=V130)*(DE3:DE105="W"))+SUMPRODUCT((DA3:DA105=V129)*(DD3:DD105=V131)*(DE3:DE105="W"))+SUMPRODUCT((DA3:DA105=V129)*(DD3:DD105=V132)*(DE3:DE105="W"))+SUMPRODUCT((DA3:DA105=V129)*(DD3:DD105=V128)*(DE3:DE105="W"))+SUMPRODUCT((DA3:DA105=V130)*(DD3:DD105=V129)*(DF3:DF105="W"))+SUMPRODUCT((DA3:DA105=V131)*(DD3:DD105=V129)*(DF3:DF105="W"))+SUMPRODUCT((DA3:DA105=V132)*(DD3:DD105=V129)*(DF3:DF105="W"))+SUMPRODUCT((DA3:DA105=V128)*(DD3:DD105=V129)*(DF3:DF105="W"))</f>
        <v>0</v>
      </c>
      <c r="X129" s="297">
        <f>SUMPRODUCT((DA3:DA105=V129)*(DD3:DD105=V130)*(DE3:DE105="D"))+SUMPRODUCT((DA3:DA105=V129)*(DD3:DD105=V131)*(DE3:DE105="D"))+SUMPRODUCT((DA3:DA105=V129)*(DD3:DD105=V132)*(DE3:DE105="D"))+SUMPRODUCT((DA3:DA105=V129)*(DD3:DD105=V128)*(DE3:DE105="D"))+SUMPRODUCT((DA3:DA105=V130)*(DD3:DD105=V129)*(DE3:DE105="D"))+SUMPRODUCT((DA3:DA105=V131)*(DD3:DD105=V129)*(DE3:DE105="D"))+SUMPRODUCT((DA3:DA105=V132)*(DD3:DD105=V129)*(DE3:DE105="D"))+SUMPRODUCT((DA3:DA105=V128)*(DD3:DD105=V129)*(DE3:DE105="D"))</f>
        <v>0</v>
      </c>
      <c r="Y129" s="297">
        <f>SUMPRODUCT((DA3:DA105=V129)*(DD3:DD105=V130)*(DE3:DE105="L"))+SUMPRODUCT((DA3:DA105=V129)*(DD3:DD105=V131)*(DE3:DE105="L"))+SUMPRODUCT((DA3:DA105=V129)*(DD3:DD105=V132)*(DE3:DE105="L"))+SUMPRODUCT((DA3:DA105=V129)*(DD3:DD105=V128)*(DE3:DE105="L"))+SUMPRODUCT((DA3:DA105=V130)*(DD3:DD105=V129)*(DF3:DF105="L"))+SUMPRODUCT((DA3:DA105=V131)*(DD3:DD105=V129)*(DF3:DF105="L"))+SUMPRODUCT((DA3:DA105=V132)*(DD3:DD105=V129)*(DF3:DF105="L"))+SUMPRODUCT((DA3:DA105=V128)*(DD3:DD105=V129)*(DF3:DF105="L"))</f>
        <v>0</v>
      </c>
      <c r="Z129" s="297">
        <f>SUMPRODUCT((DA3:DA105=V129)*(DD3:DD105=V130)*DB3:DB105)+SUMPRODUCT((DA3:DA105=V129)*(DD3:DD105=V131)*DB3:DB105)+SUMPRODUCT((DA3:DA105=V129)*(DD3:DD105=V132)*DB3:DB105)+SUMPRODUCT((DA3:DA105=V129)*(DD3:DD105=V128)*DB3:DB105)+SUMPRODUCT((DA3:DA105=V130)*(DD3:DD105=V129)*DC3:DC105)+SUMPRODUCT((DA3:DA105=V131)*(DD3:DD105=V129)*DC3:DC105)+SUMPRODUCT((DA3:DA105=V132)*(DD3:DD105=V129)*DC3:DC105)+SUMPRODUCT((DA3:DA105=V128)*(DD3:DD105=V129)*DC3:DC105)</f>
        <v>0</v>
      </c>
      <c r="AA129" s="297">
        <f>SUMPRODUCT((DA3:DA105=V129)*(DD3:DD105=V130)*DC3:DC105)+SUMPRODUCT((DA3:DA105=V129)*(DD3:DD105=V131)*DC3:DC105)+SUMPRODUCT((DA3:DA105=V129)*(DD3:DD105=V132)*DC3:DC105)+SUMPRODUCT((DA3:DA105=V129)*(DD3:DD105=V128)*DC3:DC105)+SUMPRODUCT((DA3:DA105=V130)*(DD3:DD105=V129)*DB3:DB105)+SUMPRODUCT((DA3:DA105=V131)*(DD3:DD105=V129)*DB3:DB105)+SUMPRODUCT((DA3:DA105=V132)*(DD3:DD105=V129)*DB3:DB105)+SUMPRODUCT((DA3:DA105=V128)*(DD3:DD105=V129)*DB3:DB105)</f>
        <v>0</v>
      </c>
      <c r="AB129" s="297">
        <f>Z129-AA129+1000</f>
        <v>1000</v>
      </c>
      <c r="AC129" s="297">
        <f t="shared" ref="AC129:AC131" si="171">IF(V129&lt;&gt;"",W129*3+X129*1,"")</f>
        <v>0</v>
      </c>
      <c r="AD129" s="297">
        <f>IF(V129&lt;&gt;"",VLOOKUP(V129,C4:I52,7,FALSE),"")</f>
        <v>1000</v>
      </c>
      <c r="AE129" s="297">
        <f>IF(V129&lt;&gt;"",VLOOKUP(V129,C4:I52,5,FALSE),"")</f>
        <v>0</v>
      </c>
      <c r="AF129" s="297">
        <f>IF(V129&lt;&gt;"",VLOOKUP(V129,C4:K52,9,FALSE),"")</f>
        <v>-161</v>
      </c>
      <c r="AG129" s="297">
        <f t="shared" ref="AG129:AG131" si="172">AC129</f>
        <v>0</v>
      </c>
      <c r="AH129" s="297">
        <f>IF(V129&lt;&gt;"",RANK(AG129,AG128:AG131),"")</f>
        <v>1</v>
      </c>
      <c r="AI129" s="297">
        <f>IF(V129&lt;&gt;"",SUMPRODUCT((AG128:AG131=AG129)*(AB128:AB131&gt;AB129)),"")</f>
        <v>0</v>
      </c>
      <c r="AJ129" s="297">
        <f>IF(V129&lt;&gt;"",SUMPRODUCT((AG128:AG131=AG129)*(AB128:AB131=AB129)*(Z128:Z131&gt;Z129)),"")</f>
        <v>0</v>
      </c>
      <c r="AK129" s="297">
        <f>IF(V129&lt;&gt;"",SUMPRODUCT((AG128:AG131=AG129)*(AB128:AB131=AB129)*(Z128:Z131=Z129)*(AD128:AD131&gt;AD129)),"")</f>
        <v>0</v>
      </c>
      <c r="AL129" s="297">
        <f>IF(V129&lt;&gt;"",SUMPRODUCT((AG128:AG131=AG129)*(AB128:AB131=AB129)*(Z128:Z131=Z129)*(AD128:AD131=AD129)*(AE128:AE131&gt;AE129)),"")</f>
        <v>0</v>
      </c>
      <c r="AM129" s="297">
        <f>IF(V129&lt;&gt;"",SUMPRODUCT((AG128:AG131=AG129)*(AB128:AB131=AB129)*(Z128:Z131=Z129)*(AD128:AD131=AD129)*(AE128:AE131=AE129)*(AF128:AF131&gt;AF129)),"")</f>
        <v>2</v>
      </c>
      <c r="AN129" s="297">
        <f t="shared" ref="AN129:AN131" si="173">IF(V129&lt;&gt;"",SUM(AH129:AM129),"")</f>
        <v>3</v>
      </c>
      <c r="AO129" s="297" t="str">
        <f>IF(AP50&lt;&gt;"",SUMPRODUCT((AW49:AW52=AW50)*(AV49:AV52=AV50)*(AT49:AT52=AT50)*(AU49:AU52=AU50)),"")</f>
        <v/>
      </c>
      <c r="AP129" s="297" t="str">
        <f>IF(AND(AO129&lt;&gt;"",AO129&gt;1),AP50,"")</f>
        <v/>
      </c>
      <c r="AQ129" s="297">
        <f>SUMPRODUCT((DA3:DA105=AP129)*(DD3:DD105=AP130)*(DE3:DE105="W"))+SUMPRODUCT((DA3:DA105=AP129)*(DD3:DD105=AP131)*(DE3:DE105="W"))+SUMPRODUCT((DA3:DA105=AP129)*(DD3:DD105=AP132)*(DE3:DE105="W"))+SUMPRODUCT((DA3:DA105=AP130)*(DD3:DD105=AP129)*(DF3:DF105="W"))+SUMPRODUCT((DA3:DA105=AP131)*(DD3:DD105=AP129)*(DF3:DF105="W"))+SUMPRODUCT((DA3:DA105=AP132)*(DD3:DD105=AP129)*(DF3:DF105="W"))</f>
        <v>0</v>
      </c>
      <c r="AR129" s="297">
        <f>SUMPRODUCT((DA3:DA105=AP129)*(DD3:DD105=AP130)*(DE3:DE105="D"))+SUMPRODUCT((DA3:DA105=AP129)*(DD3:DD105=AP131)*(DE3:DE105="D"))+SUMPRODUCT((DA3:DA105=AP129)*(DD3:DD105=AP132)*(DE3:DE105="D"))+SUMPRODUCT((DA3:DA105=AP130)*(DD3:DD105=AP129)*(DE3:DE105="D"))+SUMPRODUCT((DA3:DA105=AP131)*(DD3:DD105=AP129)*(DE3:DE105="D"))+SUMPRODUCT((DA3:DA105=AP132)*(DD3:DD105=AP129)*(DE3:DE105="D"))</f>
        <v>0</v>
      </c>
      <c r="AS129" s="297">
        <f>SUMPRODUCT((DA3:DA105=AP129)*(DD3:DD105=AP130)*(DE3:DE105="L"))+SUMPRODUCT((DA3:DA105=AP129)*(DD3:DD105=AP131)*(DE3:DE105="L"))+SUMPRODUCT((DA3:DA105=AP129)*(DD3:DD105=AP132)*(DE3:DE105="L"))+SUMPRODUCT((DA3:DA105=AP130)*(DD3:DD105=AP129)*(DF3:DF105="L"))+SUMPRODUCT((DA3:DA105=AP131)*(DD3:DD105=AP129)*(DF3:DF105="L"))+SUMPRODUCT((DA3:DA105=AP132)*(DD3:DD105=AP129)*(DF3:DF105="L"))</f>
        <v>0</v>
      </c>
      <c r="AT129" s="297">
        <f>SUMPRODUCT((DA3:DA105=AP129)*(DD3:DD105=AP130)*DB3:DB105)+SUMPRODUCT((DA3:DA105=AP129)*(DD3:DD105=AP131)*DB3:DB105)+SUMPRODUCT((DA3:DA105=AP129)*(DD3:DD105=AP132)*DB3:DB105)+SUMPRODUCT((DA3:DA105=AP129)*(DD3:DD105=AP128)*DB3:DB105)+SUMPRODUCT((DA3:DA105=AP130)*(DD3:DD105=AP129)*DC3:DC105)+SUMPRODUCT((DA3:DA105=AP131)*(DD3:DD105=AP129)*DC3:DC105)+SUMPRODUCT((DA3:DA105=AP132)*(DD3:DD105=AP129)*DC3:DC105)+SUMPRODUCT((DA3:DA105=AP128)*(DD3:DD105=AP129)*DC3:DC105)</f>
        <v>0</v>
      </c>
      <c r="AU129" s="297">
        <f>SUMPRODUCT((DA3:DA105=AP129)*(DD3:DD105=AP130)*DC3:DC105)+SUMPRODUCT((DA3:DA105=AP129)*(DD3:DD105=AP131)*DC3:DC105)+SUMPRODUCT((DA3:DA105=AP129)*(DD3:DD105=AP132)*DC3:DC105)+SUMPRODUCT((DA3:DA105=AP129)*(DD3:DD105=AP128)*DC3:DC105)+SUMPRODUCT((DA3:DA105=AP130)*(DD3:DD105=AP129)*DB3:DB105)+SUMPRODUCT((DA3:DA105=AP131)*(DD3:DD105=AP129)*DB3:DB105)+SUMPRODUCT((DA3:DA105=AP132)*(DD3:DD105=AP129)*DB3:DB105)+SUMPRODUCT((DA3:DA105=AP128)*(DD3:DD105=AP129)*DB3:DB105)</f>
        <v>0</v>
      </c>
      <c r="AV129" s="297">
        <f>AT129-AU129+1000</f>
        <v>1000</v>
      </c>
      <c r="AW129" s="297" t="str">
        <f t="shared" ref="AW129:AW131" si="174">IF(AP129&lt;&gt;"",AQ129*3+AR129*1,"")</f>
        <v/>
      </c>
      <c r="AX129" s="297" t="str">
        <f>IF(AP129&lt;&gt;"",VLOOKUP(AP129,C4:I52,7,FALSE),"")</f>
        <v/>
      </c>
      <c r="AY129" s="297" t="str">
        <f>IF(AP129&lt;&gt;"",VLOOKUP(AP129,C4:I52,5,FALSE),"")</f>
        <v/>
      </c>
      <c r="AZ129" s="297" t="str">
        <f>IF(AP129&lt;&gt;"",VLOOKUP(AP129,C4:K52,9,FALSE),"")</f>
        <v/>
      </c>
      <c r="BA129" s="297" t="str">
        <f t="shared" ref="BA129:BA131" si="175">AW129</f>
        <v/>
      </c>
      <c r="BB129" s="297" t="str">
        <f>IF(AP129&lt;&gt;"",RANK(BA129,BA128:BA131),"")</f>
        <v/>
      </c>
      <c r="BC129" s="297" t="str">
        <f>IF(AP129&lt;&gt;"",SUMPRODUCT((BA128:BA131=BA129)*(AV128:AV131&gt;AV129)),"")</f>
        <v/>
      </c>
      <c r="BD129" s="297" t="str">
        <f>IF(AP129&lt;&gt;"",SUMPRODUCT((BA128:BA131=BA129)*(AV128:AV131=AV129)*(AT128:AT131&gt;AT129)),"")</f>
        <v/>
      </c>
      <c r="BE129" s="297" t="str">
        <f>IF(AP129&lt;&gt;"",SUMPRODUCT((BA128:BA131=BA129)*(AV128:AV131=AV129)*(AT128:AT131=AT129)*(AX128:AX131&gt;AX129)),"")</f>
        <v/>
      </c>
      <c r="BF129" s="297" t="str">
        <f>IF(AP129&lt;&gt;"",SUMPRODUCT((BA128:BA131=BA129)*(AV128:AV131=AV129)*(AT128:AT131=AT129)*(AX128:AX131=AX129)*(AY128:AY131&gt;AY129)),"")</f>
        <v/>
      </c>
      <c r="BG129" s="297" t="str">
        <f>IF(AP129&lt;&gt;"",SUMPRODUCT((BA128:BA131=BA129)*(AV128:AV131=AV129)*(AT128:AT131=AT129)*(AX128:AX131=AX129)*(AY128:AY131=AY129)*(AZ128:AZ131&gt;AZ129)),"")</f>
        <v/>
      </c>
      <c r="BH129" s="297" t="str">
        <f>IF(AP129&lt;&gt;"",SUM(BB129:BG129)+1,"")</f>
        <v/>
      </c>
    </row>
    <row r="130" spans="10:60" x14ac:dyDescent="0.25">
      <c r="J130" s="297">
        <f>IF(COUNTIF(J49:J52,4)=4,1,SUMPRODUCT((J49:J52=J51)*(I49:I52=I51)*(G49:G52&gt;G51))+1)</f>
        <v>1</v>
      </c>
      <c r="U130" s="297">
        <f>IF(V51&lt;&gt;"",SUMPRODUCT((AC49:AC52=AC51)*(AB49:AB52=AB51)*(Z49:Z52=Z51)*(AA49:AA52=AA51)),"")</f>
        <v>4</v>
      </c>
      <c r="V130" s="297" t="str">
        <f>IF(AND(U130&lt;&gt;"",U130&gt;1),V51,"")</f>
        <v>Uruguay</v>
      </c>
      <c r="W130" s="297">
        <f>SUMPRODUCT((DA3:DA105=V130)*(DD3:DD105=V131)*(DE3:DE105="W"))+SUMPRODUCT((DA3:DA105=V130)*(DD3:DD105=V132)*(DE3:DE105="W"))+SUMPRODUCT((DA3:DA105=V130)*(DD3:DD105=V128)*(DE3:DE105="W"))+SUMPRODUCT((DA3:DA105=V130)*(DD3:DD105=V129)*(DE3:DE105="W"))+SUMPRODUCT((DA3:DA105=V131)*(DD3:DD105=V130)*(DF3:DF105="W"))+SUMPRODUCT((DA3:DA105=V132)*(DD3:DD105=V130)*(DF3:DF105="W"))+SUMPRODUCT((DA3:DA105=V128)*(DD3:DD105=V130)*(DF3:DF105="W"))+SUMPRODUCT((DA3:DA105=V129)*(DD3:DD105=V130)*(DF3:DF105="W"))</f>
        <v>0</v>
      </c>
      <c r="X130" s="297">
        <f>SUMPRODUCT((DA3:DA105=V130)*(DD3:DD105=V131)*(DE3:DE105="D"))+SUMPRODUCT((DA3:DA105=V130)*(DD3:DD105=V132)*(DE3:DE105="D"))+SUMPRODUCT((DA3:DA105=V130)*(DD3:DD105=V128)*(DE3:DE105="D"))+SUMPRODUCT((DA3:DA105=V130)*(DD3:DD105=V129)*(DE3:DE105="D"))+SUMPRODUCT((DA3:DA105=V131)*(DD3:DD105=V130)*(DE3:DE105="D"))+SUMPRODUCT((DA3:DA105=V132)*(DD3:DD105=V130)*(DE3:DE105="D"))+SUMPRODUCT((DA3:DA105=V128)*(DD3:DD105=V130)*(DE3:DE105="D"))+SUMPRODUCT((DA3:DA105=V129)*(DD3:DD105=V130)*(DE3:DE105="D"))</f>
        <v>0</v>
      </c>
      <c r="Y130" s="297">
        <f>SUMPRODUCT((DA3:DA105=V130)*(DD3:DD105=V131)*(DE3:DE105="L"))+SUMPRODUCT((DA3:DA105=V130)*(DD3:DD105=V132)*(DE3:DE105="L"))+SUMPRODUCT((DA3:DA105=V130)*(DD3:DD105=V128)*(DE3:DE105="L"))+SUMPRODUCT((DA3:DA105=V130)*(DD3:DD105=V129)*(DE3:DE105="L"))+SUMPRODUCT((DA3:DA105=V131)*(DD3:DD105=V130)*(DF3:DF105="L"))+SUMPRODUCT((DA3:DA105=V132)*(DD3:DD105=V130)*(DF3:DF105="L"))+SUMPRODUCT((DA3:DA105=V128)*(DD3:DD105=V130)*(DF3:DF105="L"))+SUMPRODUCT((DA3:DA105=V129)*(DD3:DD105=V130)*(DF3:DF105="L"))</f>
        <v>0</v>
      </c>
      <c r="Z130" s="297">
        <f>SUMPRODUCT((DA3:DA105=V130)*(DD3:DD105=V131)*DB3:DB105)+SUMPRODUCT((DA3:DA105=V130)*(DD3:DD105=V132)*DB3:DB105)+SUMPRODUCT((DA3:DA105=V130)*(DD3:DD105=V128)*DB3:DB105)+SUMPRODUCT((DA3:DA105=V130)*(DD3:DD105=V129)*DB3:DB105)+SUMPRODUCT((DA3:DA105=V131)*(DD3:DD105=V130)*DC3:DC105)+SUMPRODUCT((DA3:DA105=V132)*(DD3:DD105=V130)*DC3:DC105)+SUMPRODUCT((DA3:DA105=V128)*(DD3:DD105=V130)*DC3:DC105)+SUMPRODUCT((DA3:DA105=V129)*(DD3:DD105=V130)*DC3:DC105)</f>
        <v>0</v>
      </c>
      <c r="AA130" s="297">
        <f>SUMPRODUCT((DA3:DA105=V130)*(DD3:DD105=V131)*DC3:DC105)+SUMPRODUCT((DA3:DA105=V130)*(DD3:DD105=V132)*DC3:DC105)+SUMPRODUCT((DA3:DA105=V130)*(DD3:DD105=V128)*DC3:DC105)+SUMPRODUCT((DA3:DA105=V130)*(DD3:DD105=V129)*DC3:DC105)+SUMPRODUCT((DA3:DA105=V131)*(DD3:DD105=V130)*DB3:DB105)+SUMPRODUCT((DA3:DA105=V132)*(DD3:DD105=V130)*DB3:DB105)+SUMPRODUCT((DA3:DA105=V128)*(DD3:DD105=V130)*DB3:DB105)+SUMPRODUCT((DA3:DA105=V129)*(DD3:DD105=V130)*DB3:DB105)</f>
        <v>0</v>
      </c>
      <c r="AB130" s="297">
        <f>Z130-AA130+1000</f>
        <v>1000</v>
      </c>
      <c r="AC130" s="297">
        <f t="shared" si="171"/>
        <v>0</v>
      </c>
      <c r="AD130" s="297">
        <f>IF(V130&lt;&gt;"",VLOOKUP(V130,C4:I52,7,FALSE),"")</f>
        <v>1000</v>
      </c>
      <c r="AE130" s="297">
        <f>IF(V130&lt;&gt;"",VLOOKUP(V130,C4:I52,5,FALSE),"")</f>
        <v>0</v>
      </c>
      <c r="AF130" s="297">
        <f>IF(V130&lt;&gt;"",VLOOKUP(V130,C4:K52,9,FALSE),"")</f>
        <v>-117</v>
      </c>
      <c r="AG130" s="297">
        <f t="shared" si="172"/>
        <v>0</v>
      </c>
      <c r="AH130" s="297">
        <f>IF(V130&lt;&gt;"",RANK(AG130,AG128:AG131),"")</f>
        <v>1</v>
      </c>
      <c r="AI130" s="297">
        <f>IF(V130&lt;&gt;"",SUMPRODUCT((AG128:AG131=AG130)*(AB128:AB131&gt;AB130)),"")</f>
        <v>0</v>
      </c>
      <c r="AJ130" s="297">
        <f>IF(V130&lt;&gt;"",SUMPRODUCT((AG128:AG131=AG130)*(AB128:AB131=AB130)*(Z128:Z131&gt;Z130)),"")</f>
        <v>0</v>
      </c>
      <c r="AK130" s="297">
        <f>IF(V130&lt;&gt;"",SUMPRODUCT((AG128:AG131=AG130)*(AB128:AB131=AB130)*(Z128:Z131=Z130)*(AD128:AD131&gt;AD130)),"")</f>
        <v>0</v>
      </c>
      <c r="AL130" s="297">
        <f>IF(V130&lt;&gt;"",SUMPRODUCT((AG128:AG131=AG130)*(AB128:AB131=AB130)*(Z128:Z131=Z130)*(AD128:AD131=AD130)*(AE128:AE131&gt;AE130)),"")</f>
        <v>0</v>
      </c>
      <c r="AM130" s="297">
        <f>IF(V130&lt;&gt;"",SUMPRODUCT((AG128:AG131=AG130)*(AB128:AB131=AB130)*(Z128:Z131=Z130)*(AD128:AD131=AD130)*(AE128:AE131=AE130)*(AF128:AF131&gt;AF130)),"")</f>
        <v>1</v>
      </c>
      <c r="AN130" s="297">
        <f t="shared" si="173"/>
        <v>2</v>
      </c>
      <c r="AO130" s="297" t="str">
        <f>IF(AP51&lt;&gt;"",SUMPRODUCT((AW49:AW52=AW51)*(AV49:AV52=AV51)*(AT49:AT52=AT51)*(AU49:AU52=AU51)),"")</f>
        <v/>
      </c>
      <c r="AP130" s="297" t="str">
        <f>IF(AND(AO130&lt;&gt;"",AO130&gt;1),AP51,"")</f>
        <v/>
      </c>
      <c r="AQ130" s="297">
        <f>SUMPRODUCT((DA3:DA105=AP130)*(DD3:DD105=AP131)*(DE3:DE105="W"))+SUMPRODUCT((DA3:DA105=AP130)*(DD3:DD105=AP132)*(DE3:DE105="W"))+SUMPRODUCT((DA3:DA105=AP130)*(DD3:DD105=AP129)*(DE3:DE105="W"))+SUMPRODUCT((DA3:DA105=AP131)*(DD3:DD105=AP130)*(DF3:DF105="W"))+SUMPRODUCT((DA3:DA105=AP132)*(DD3:DD105=AP130)*(DF3:DF105="W"))+SUMPRODUCT((DA3:DA105=AP129)*(DD3:DD105=AP130)*(DF3:DF105="W"))</f>
        <v>0</v>
      </c>
      <c r="AR130" s="297">
        <f>SUMPRODUCT((DA3:DA105=AP130)*(DD3:DD105=AP131)*(DE3:DE105="D"))+SUMPRODUCT((DA3:DA105=AP130)*(DD3:DD105=AP132)*(DE3:DE105="D"))+SUMPRODUCT((DA3:DA105=AP130)*(DD3:DD105=AP129)*(DE3:DE105="D"))+SUMPRODUCT((DA3:DA105=AP131)*(DD3:DD105=AP130)*(DE3:DE105="D"))+SUMPRODUCT((DA3:DA105=AP132)*(DD3:DD105=AP130)*(DE3:DE105="D"))+SUMPRODUCT((DA3:DA105=AP129)*(DD3:DD105=AP130)*(DE3:DE105="D"))</f>
        <v>0</v>
      </c>
      <c r="AS130" s="297">
        <f>SUMPRODUCT((DA3:DA105=AP130)*(DD3:DD105=AP131)*(DE3:DE105="L"))+SUMPRODUCT((DA3:DA105=AP130)*(DD3:DD105=AP132)*(DE3:DE105="L"))+SUMPRODUCT((DA3:DA105=AP130)*(DD3:DD105=AP129)*(DE3:DE105="L"))+SUMPRODUCT((DA3:DA105=AP131)*(DD3:DD105=AP130)*(DF3:DF105="L"))+SUMPRODUCT((DA3:DA105=AP132)*(DD3:DD105=AP130)*(DF3:DF105="L"))+SUMPRODUCT((DA3:DA105=AP129)*(DD3:DD105=AP130)*(DF3:DF105="L"))</f>
        <v>0</v>
      </c>
      <c r="AT130" s="297">
        <f>SUMPRODUCT((DA3:DA105=AP130)*(DD3:DD105=AP131)*DB3:DB105)+SUMPRODUCT((DA3:DA105=AP130)*(DD3:DD105=AP132)*DB3:DB105)+SUMPRODUCT((DA3:DA105=AP130)*(DD3:DD105=AP128)*DB3:DB105)+SUMPRODUCT((DA3:DA105=AP130)*(DD3:DD105=AP129)*DB3:DB105)+SUMPRODUCT((DA3:DA105=AP131)*(DD3:DD105=AP130)*DC3:DC105)+SUMPRODUCT((DA3:DA105=AP132)*(DD3:DD105=AP130)*DC3:DC105)+SUMPRODUCT((DA3:DA105=AP128)*(DD3:DD105=AP130)*DC3:DC105)+SUMPRODUCT((DA3:DA105=AP129)*(DD3:DD105=AP130)*DC3:DC105)</f>
        <v>0</v>
      </c>
      <c r="AU130" s="297">
        <f>SUMPRODUCT((DA3:DA105=AP130)*(DD3:DD105=AP131)*DC3:DC105)+SUMPRODUCT((DA3:DA105=AP130)*(DD3:DD105=AP132)*DC3:DC105)+SUMPRODUCT((DA3:DA105=AP130)*(DD3:DD105=AP128)*DC3:DC105)+SUMPRODUCT((DA3:DA105=AP130)*(DD3:DD105=AP129)*DC3:DC105)+SUMPRODUCT((DA3:DA105=AP131)*(DD3:DD105=AP130)*DB3:DB105)+SUMPRODUCT((DA3:DA105=AP132)*(DD3:DD105=AP130)*DB3:DB105)+SUMPRODUCT((DA3:DA105=AP128)*(DD3:DD105=AP130)*DB3:DB105)+SUMPRODUCT((DA3:DA105=AP129)*(DD3:DD105=AP130)*DB3:DB105)</f>
        <v>0</v>
      </c>
      <c r="AV130" s="297">
        <f>AT130-AU130+1000</f>
        <v>1000</v>
      </c>
      <c r="AW130" s="297" t="str">
        <f t="shared" si="174"/>
        <v/>
      </c>
      <c r="AX130" s="297" t="str">
        <f>IF(AP130&lt;&gt;"",VLOOKUP(AP130,C4:I52,7,FALSE),"")</f>
        <v/>
      </c>
      <c r="AY130" s="297" t="str">
        <f>IF(AP130&lt;&gt;"",VLOOKUP(AP130,C4:I52,5,FALSE),"")</f>
        <v/>
      </c>
      <c r="AZ130" s="297" t="str">
        <f>IF(AP130&lt;&gt;"",VLOOKUP(AP130,C4:K52,9,FALSE),"")</f>
        <v/>
      </c>
      <c r="BA130" s="297" t="str">
        <f t="shared" si="175"/>
        <v/>
      </c>
      <c r="BB130" s="297" t="str">
        <f>IF(AP130&lt;&gt;"",RANK(BA130,BA128:BA131),"")</f>
        <v/>
      </c>
      <c r="BC130" s="297" t="str">
        <f>IF(AP130&lt;&gt;"",SUMPRODUCT((BA128:BA131=BA130)*(AV128:AV131&gt;AV130)),"")</f>
        <v/>
      </c>
      <c r="BD130" s="297" t="str">
        <f>IF(AP130&lt;&gt;"",SUMPRODUCT((BA128:BA131=BA130)*(AV128:AV131=AV130)*(AT128:AT131&gt;AT130)),"")</f>
        <v/>
      </c>
      <c r="BE130" s="297" t="str">
        <f>IF(AP130&lt;&gt;"",SUMPRODUCT((BA128:BA131=BA130)*(AV128:AV131=AV130)*(AT128:AT131=AT130)*(AX128:AX131&gt;AX130)),"")</f>
        <v/>
      </c>
      <c r="BF130" s="297" t="str">
        <f>IF(AP130&lt;&gt;"",SUMPRODUCT((BA128:BA131=BA130)*(AV128:AV131=AV130)*(AT128:AT131=AT130)*(AX128:AX131=AX130)*(AY128:AY131&gt;AY130)),"")</f>
        <v/>
      </c>
      <c r="BG130" s="297" t="str">
        <f>IF(AP130&lt;&gt;"",SUMPRODUCT((BA128:BA131=BA130)*(AV128:AV131=AV130)*(AT128:AT131=AT130)*(AX128:AX131=AX130)*(AY128:AY131=AY130)*(AZ128:AZ131&gt;AZ130)),"")</f>
        <v/>
      </c>
      <c r="BH130" s="297" t="str">
        <f t="shared" ref="BH130:BH131" si="176">IF(AP130&lt;&gt;"",SUM(BB130:BG130)+1,"")</f>
        <v/>
      </c>
    </row>
    <row r="131" spans="10:60" x14ac:dyDescent="0.25">
      <c r="J131" s="297">
        <f>IF(COUNTIF(J49:J52,4)=4,1,SUMPRODUCT((J49:J52=J52)*(I49:I52=I52)*(G49:G52&gt;G52))+1)</f>
        <v>1</v>
      </c>
      <c r="U131" s="297">
        <f>IF(V52&lt;&gt;"",SUMPRODUCT((AC49:AC52=AC52)*(AB49:AB52=AB52)*(Z49:Z52=Z52)*(AA49:AA52=AA52)),"")</f>
        <v>4</v>
      </c>
      <c r="V131" s="297" t="str">
        <f>IF(AND(U131&lt;&gt;"",U131&gt;1),V52,"")</f>
        <v>Spain</v>
      </c>
      <c r="W131" s="297">
        <f>SUMPRODUCT((DA3:DA105=V131)*(DD3:DD105=V132)*(DE3:DE105="W"))+SUMPRODUCT((DA3:DA105=V131)*(DD3:DD105=V128)*(DE3:DE105="W"))+SUMPRODUCT((DA3:DA105=V131)*(DD3:DD105=V129)*(DE3:DE105="W"))+SUMPRODUCT((DA3:DA105=V131)*(DD3:DD105=V130)*(DE3:DE105="W"))+SUMPRODUCT((DA3:DA105=V132)*(DD3:DD105=V131)*(DF3:DF105="W"))+SUMPRODUCT((DA3:DA105=V128)*(DD3:DD105=V131)*(DF3:DF105="W"))+SUMPRODUCT((DA3:DA105=V129)*(DD3:DD105=V131)*(DF3:DF105="W"))+SUMPRODUCT((DA3:DA105=V130)*(DD3:DD105=V131)*(DF3:DF105="W"))</f>
        <v>0</v>
      </c>
      <c r="X131" s="297">
        <f>SUMPRODUCT((DA3:DA105=V131)*(DD3:DD105=V132)*(DE3:DE105="D"))+SUMPRODUCT((DA3:DA105=V131)*(DD3:DD105=V128)*(DE3:DE105="D"))+SUMPRODUCT((DA3:DA105=V131)*(DD3:DD105=V129)*(DE3:DE105="D"))+SUMPRODUCT((DA3:DA105=V131)*(DD3:DD105=V130)*(DE3:DE105="D"))+SUMPRODUCT((DA3:DA105=V132)*(DD3:DD105=V131)*(DE3:DE105="D"))+SUMPRODUCT((DA3:DA105=V128)*(DD3:DD105=V131)*(DE3:DE105="D"))+SUMPRODUCT((DA3:DA105=V129)*(DD3:DD105=V131)*(DE3:DE105="D"))+SUMPRODUCT((DA3:DA105=V130)*(DD3:DD105=V131)*(DE3:DE105="D"))</f>
        <v>0</v>
      </c>
      <c r="Y131" s="297">
        <f>SUMPRODUCT((DA3:DA105=V131)*(DD3:DD105=V132)*(DE3:DE105="L"))+SUMPRODUCT((DA3:DA105=V131)*(DD3:DD105=V128)*(DE3:DE105="L"))+SUMPRODUCT((DA3:DA105=V131)*(DD3:DD105=V129)*(DE3:DE105="L"))+SUMPRODUCT((DA3:DA105=V131)*(DD3:DD105=V130)*(DE3:DE105="L"))+SUMPRODUCT((DA3:DA105=V132)*(DD3:DD105=V131)*(DF3:DF105="L"))+SUMPRODUCT((DA3:DA105=V128)*(DD3:DD105=V131)*(DF3:DF105="L"))+SUMPRODUCT((DA3:DA105=V129)*(DD3:DD105=V131)*(DF3:DF105="L"))+SUMPRODUCT((DA3:DA105=V130)*(DD3:DD105=V131)*(DF3:DF105="L"))</f>
        <v>0</v>
      </c>
      <c r="Z131" s="297">
        <f>SUMPRODUCT((DA3:DA105=V131)*(DD3:DD105=V132)*DB3:DB105)+SUMPRODUCT((DA3:DA105=V131)*(DD3:DD105=V128)*DB3:DB105)+SUMPRODUCT((DA3:DA105=V131)*(DD3:DD105=V129)*DB3:DB105)+SUMPRODUCT((DA3:DA105=V131)*(DD3:DD105=V130)*DB3:DB105)+SUMPRODUCT((DA3:DA105=V132)*(DD3:DD105=V131)*DC3:DC105)+SUMPRODUCT((DA3:DA105=V128)*(DD3:DD105=V131)*DC3:DC105)+SUMPRODUCT((DA3:DA105=V129)*(DD3:DD105=V131)*DC3:DC105)+SUMPRODUCT((DA3:DA105=V130)*(DD3:DD105=V131)*DC3:DC105)</f>
        <v>0</v>
      </c>
      <c r="AA131" s="297">
        <f>SUMPRODUCT((DA3:DA105=V131)*(DD3:DD105=V132)*DC3:DC105)+SUMPRODUCT((DA3:DA105=V131)*(DD3:DD105=V128)*DC3:DC105)+SUMPRODUCT((DA3:DA105=V131)*(DD3:DD105=V129)*DC3:DC105)+SUMPRODUCT((DA3:DA105=V131)*(DD3:DD105=V130)*DC3:DC105)+SUMPRODUCT((DA3:DA105=V132)*(DD3:DD105=V131)*DB3:DB105)+SUMPRODUCT((DA3:DA105=V128)*(DD3:DD105=V131)*DB3:DB105)+SUMPRODUCT((DA3:DA105=V129)*(DD3:DD105=V131)*DB3:DB105)+SUMPRODUCT((DA3:DA105=V130)*(DD3:DD105=V131)*DB3:DB105)</f>
        <v>0</v>
      </c>
      <c r="AB131" s="297">
        <f>Z131-AA131+1000</f>
        <v>1000</v>
      </c>
      <c r="AC131" s="297">
        <f t="shared" si="171"/>
        <v>0</v>
      </c>
      <c r="AD131" s="297">
        <f>IF(V131&lt;&gt;"",VLOOKUP(V131,C4:I52,7,FALSE),"")</f>
        <v>1000</v>
      </c>
      <c r="AE131" s="297">
        <f>IF(V131&lt;&gt;"",VLOOKUP(V131,C4:I52,5,FALSE),"")</f>
        <v>0</v>
      </c>
      <c r="AF131" s="297">
        <f>IF(V131&lt;&gt;"",VLOOKUP(V131,C4:K52,9,FALSE),"")</f>
        <v>-101</v>
      </c>
      <c r="AG131" s="297">
        <f t="shared" si="172"/>
        <v>0</v>
      </c>
      <c r="AH131" s="297">
        <f>IF(V131&lt;&gt;"",RANK(AG131,AG128:AG131),"")</f>
        <v>1</v>
      </c>
      <c r="AI131" s="297">
        <f>IF(V131&lt;&gt;"",SUMPRODUCT((AG128:AG131=AG131)*(AB128:AB131&gt;AB131)),"")</f>
        <v>0</v>
      </c>
      <c r="AJ131" s="297">
        <f>IF(V131&lt;&gt;"",SUMPRODUCT((AG128:AG131=AG131)*(AB128:AB131=AB131)*(Z128:Z131&gt;Z131)),"")</f>
        <v>0</v>
      </c>
      <c r="AK131" s="297">
        <f>IF(V131&lt;&gt;"",SUMPRODUCT((AG128:AG131=AG131)*(AB128:AB131=AB131)*(Z128:Z131=Z131)*(AD128:AD131&gt;AD131)),"")</f>
        <v>0</v>
      </c>
      <c r="AL131" s="297">
        <f>IF(V131&lt;&gt;"",SUMPRODUCT((AG128:AG131=AG131)*(AB128:AB131=AB131)*(Z128:Z131=Z131)*(AD128:AD131=AD131)*(AE128:AE131&gt;AE131)),"")</f>
        <v>0</v>
      </c>
      <c r="AM131" s="297">
        <f>IF(V131&lt;&gt;"",SUMPRODUCT((AG128:AG131=AG131)*(AB128:AB131=AB131)*(Z128:Z131=Z131)*(AD128:AD131=AD131)*(AE128:AE131=AE131)*(AF128:AF131&gt;AF131)),"")</f>
        <v>0</v>
      </c>
      <c r="AN131" s="297">
        <f t="shared" si="173"/>
        <v>1</v>
      </c>
      <c r="AO131" s="297" t="str">
        <f>IF(AP52&lt;&gt;"",SUMPRODUCT((AW49:AW52=AW52)*(AV49:AV52=AV52)*(AT49:AT52=AT52)*(AU49:AU52=AU52)),"")</f>
        <v/>
      </c>
      <c r="AP131" s="297" t="str">
        <f>IF(AND(AO131&lt;&gt;"",AO131&gt;1),AP52,"")</f>
        <v/>
      </c>
      <c r="AQ131" s="297" t="str">
        <f>IF(AP131&lt;&gt;"",SUMPRODUCT((DA3:DA105=AP131)*(DD3:DD105=AP132)*(DE3:DE105="W"))+SUMPRODUCT((DA3:DA105=AP131)*(DD3:DD105=AP129)*(DE3:DE105="W"))+SUMPRODUCT((DA3:DA105=AP131)*(DD3:DD105=AP130)*(DE3:DE105="W"))+SUMPRODUCT((DA3:DA105=AP132)*(DD3:DD105=AP131)*(DF3:DF105="W"))+SUMPRODUCT((DA3:DA105=AP129)*(DD3:DD105=AP131)*(DF3:DF105="W"))+SUMPRODUCT((DA3:DA105=AP130)*(DD3:DD105=AP131)*(DF3:DF105="W")),"")</f>
        <v/>
      </c>
      <c r="AR131" s="297" t="str">
        <f>IF(AP131&lt;&gt;"",SUMPRODUCT((DA3:DA105=AP131)*(DD3:DD105=AP132)*(DE3:DE105="D"))+SUMPRODUCT((DA3:DA105=AP131)*(DD3:DD105=AP129)*(DE3:DE105="D"))+SUMPRODUCT((DA3:DA105=AP131)*(DD3:DD105=AP130)*(DE3:DE105="D"))+SUMPRODUCT((DA3:DA105=AP132)*(DD3:DD105=AP131)*(DE3:DE105="D"))+SUMPRODUCT((DA3:DA105=AP129)*(DD3:DD105=AP131)*(DE3:DE105="D"))+SUMPRODUCT((DA3:DA105=AP130)*(DD3:DD105=AP131)*(DE3:DE105="D")),"")</f>
        <v/>
      </c>
      <c r="AS131" s="297" t="str">
        <f>IF(AP131&lt;&gt;"",SUMPRODUCT((DA3:DA105=AP131)*(DD3:DD105=AP132)*(DE3:DE105="L"))+SUMPRODUCT((DA3:DA105=AP131)*(DD3:DD105=AP129)*(DE3:DE105="L"))+SUMPRODUCT((DA3:DA105=AP131)*(DD3:DD105=AP130)*(DE3:DE105="L"))+SUMPRODUCT((DA3:DA105=AP132)*(DD3:DD105=AP131)*(DF3:DF105="L"))+SUMPRODUCT((DA3:DA105=AP129)*(DD3:DD105=AP131)*(DF3:DF105="L"))+SUMPRODUCT((DA3:DA105=AP130)*(DD3:DD105=AP131)*(DF3:DF105="L")),"")</f>
        <v/>
      </c>
      <c r="AT131" s="297">
        <f>SUMPRODUCT((DA3:DA105=AP131)*(DD3:DD105=AP132)*DB3:DB105)+SUMPRODUCT((DA3:DA105=AP131)*(DD3:DD105=AP128)*DB3:DB105)+SUMPRODUCT((DA3:DA105=AP131)*(DD3:DD105=AP129)*DB3:DB105)+SUMPRODUCT((DA3:DA105=AP131)*(DD3:DD105=AP130)*DB3:DB105)+SUMPRODUCT((DA3:DA105=AP132)*(DD3:DD105=AP131)*DC3:DC105)+SUMPRODUCT((DA3:DA105=AP128)*(DD3:DD105=AP131)*DC3:DC105)+SUMPRODUCT((DA3:DA105=AP129)*(DD3:DD105=AP131)*DC3:DC105)+SUMPRODUCT((DA3:DA105=AP130)*(DD3:DD105=AP131)*DC3:DC105)</f>
        <v>0</v>
      </c>
      <c r="AU131" s="297">
        <f>SUMPRODUCT((DA3:DA105=AP131)*(DD3:DD105=AP132)*DC3:DC105)+SUMPRODUCT((DA3:DA105=AP131)*(DD3:DD105=AP128)*DC3:DC105)+SUMPRODUCT((DA3:DA105=AP131)*(DD3:DD105=AP129)*DC3:DC105)+SUMPRODUCT((DA3:DA105=AP131)*(DD3:DD105=AP130)*DC3:DC105)+SUMPRODUCT((DA3:DA105=AP132)*(DD3:DD105=AP131)*DB3:DB105)+SUMPRODUCT((DA3:DA105=AP128)*(DD3:DD105=AP131)*DB3:DB105)+SUMPRODUCT((DA3:DA105=AP129)*(DD3:DD105=AP131)*DB3:DB105)+SUMPRODUCT((DA3:DA105=AP130)*(DD3:DD105=AP131)*DB3:DB105)</f>
        <v>0</v>
      </c>
      <c r="AV131" s="297">
        <f>AT131-AU131+1000</f>
        <v>1000</v>
      </c>
      <c r="AW131" s="297" t="str">
        <f t="shared" si="174"/>
        <v/>
      </c>
      <c r="AX131" s="297" t="str">
        <f>IF(AP131&lt;&gt;"",VLOOKUP(AP131,C4:I52,7,FALSE),"")</f>
        <v/>
      </c>
      <c r="AY131" s="297" t="str">
        <f>IF(AP131&lt;&gt;"",VLOOKUP(AP131,C4:I52,5,FALSE),"")</f>
        <v/>
      </c>
      <c r="AZ131" s="297" t="str">
        <f>IF(AP131&lt;&gt;"",VLOOKUP(AP131,C4:K52,9,FALSE),"")</f>
        <v/>
      </c>
      <c r="BA131" s="297" t="str">
        <f t="shared" si="175"/>
        <v/>
      </c>
      <c r="BB131" s="297" t="str">
        <f>IF(AP131&lt;&gt;"",RANK(BA131,BA128:BA131),"")</f>
        <v/>
      </c>
      <c r="BC131" s="297" t="str">
        <f>IF(AP131&lt;&gt;"",SUMPRODUCT((BA128:BA131=BA131)*(AV128:AV131&gt;AV131)),"")</f>
        <v/>
      </c>
      <c r="BD131" s="297" t="str">
        <f>IF(AP131&lt;&gt;"",SUMPRODUCT((BA128:BA131=BA131)*(AV128:AV131=AV131)*(AT128:AT131&gt;AT131)),"")</f>
        <v/>
      </c>
      <c r="BE131" s="297" t="str">
        <f>IF(AP131&lt;&gt;"",SUMPRODUCT((BA128:BA131=BA131)*(AV128:AV131=AV131)*(AT128:AT131=AT131)*(AX128:AX131&gt;AX131)),"")</f>
        <v/>
      </c>
      <c r="BF131" s="297" t="str">
        <f>IF(AP131&lt;&gt;"",SUMPRODUCT((BA128:BA131=BA131)*(AV128:AV131=AV131)*(AT128:AT131=AT131)*(AX128:AX131=AX131)*(AY128:AY131&gt;AY131)),"")</f>
        <v/>
      </c>
      <c r="BG131" s="297" t="str">
        <f>IF(AP131&lt;&gt;"",SUMPRODUCT((BA128:BA131=BA131)*(AV128:AV131=AV131)*(AT128:AT131=AT131)*(AX128:AX131=AX131)*(AY128:AY131=AY131)*(AZ128:AZ131&gt;AZ131)),"")</f>
        <v/>
      </c>
      <c r="BH131" s="297" t="str">
        <f t="shared" si="176"/>
        <v/>
      </c>
    </row>
    <row r="133" spans="10:60" x14ac:dyDescent="0.25">
      <c r="U133" s="297">
        <f>IF(V134="",SUM(AH55:AM55),IF(V135="",SUM(AH56:AM56),IF(V136="",SUM(AH57:AM57),IF(V137="",SUM(AH58:AM58),0))))</f>
        <v>0</v>
      </c>
      <c r="AO133" s="297">
        <f>IF(AP135="",SUM(BB56:BG56),IF(AP136="",SUM(BB57:BG57),IF(AP137="",SUM(BB58:BG58),0)))</f>
        <v>0</v>
      </c>
    </row>
    <row r="134" spans="10:60" x14ac:dyDescent="0.25">
      <c r="J134" s="297">
        <f>IF(COUNTIF(J55:J58,4)=4,1,SUMPRODUCT((J55:J58=J55)*(I55:I58=I55)*(G55:G58&gt;G55))+1)</f>
        <v>1</v>
      </c>
      <c r="U134" s="297">
        <f>IF(V55&lt;&gt;"",SUMPRODUCT((AC55:AC58=AC55)*(AB55:AB58=AB55)*(Z55:Z58=Z55)*(AA55:AA58=AA55)),"")</f>
        <v>4</v>
      </c>
      <c r="V134" s="297" t="str">
        <f>IF(AND(U134&lt;&gt;"",U134&gt;1),V55,"")</f>
        <v>Iraq</v>
      </c>
      <c r="W134" s="297">
        <f>SUMPRODUCT((DA3:DA105=V134)*(DD3:DD105=V135)*(DE3:DE105="W"))+SUMPRODUCT((DA3:DA105=V134)*(DD3:DD105=V136)*(DE3:DE105="W"))+SUMPRODUCT((DA3:DA105=V134)*(DD3:DD105=V137)*(DE3:DE105="W"))+SUMPRODUCT((DA3:DA105=V134)*(DD3:DD105=V138)*(DE3:DE105="W"))+SUMPRODUCT((DA3:DA105=V135)*(DD3:DD105=V134)*(DF3:DF105="W"))+SUMPRODUCT((DA3:DA105=V136)*(DD3:DD105=V134)*(DF3:DF105="W"))+SUMPRODUCT((DA3:DA105=V137)*(DD3:DD105=V134)*(DF3:DF105="W"))+SUMPRODUCT((DA3:DA105=V138)*(DD3:DD105=V134)*(DF3:DF105="W"))</f>
        <v>0</v>
      </c>
      <c r="X134" s="297">
        <f>SUMPRODUCT((DA3:DA105=V134)*(DD3:DD105=V135)*(DE3:DE105="D"))+SUMPRODUCT((DA3:DA105=V134)*(DD3:DD105=V136)*(DE3:DE105="D"))+SUMPRODUCT((DA3:DA105=V134)*(DD3:DD105=V137)*(DE3:DE105="D"))+SUMPRODUCT((DA3:DA105=V134)*(DD3:DD105=V138)*(DE3:DE105="D"))+SUMPRODUCT((DA3:DA105=V135)*(DD3:DD105=V134)*(DE3:DE105="D"))+SUMPRODUCT((DA3:DA105=V136)*(DD3:DD105=V134)*(DE3:DE105="D"))+SUMPRODUCT((DA3:DA105=V137)*(DD3:DD105=V134)*(DE3:DE105="D"))+SUMPRODUCT((DA3:DA105=V138)*(DD3:DD105=V134)*(DE3:DE105="D"))</f>
        <v>0</v>
      </c>
      <c r="Y134" s="297">
        <f>SUMPRODUCT((DA3:DA105=V134)*(DD3:DD105=V135)*(DE3:DE105="L"))+SUMPRODUCT((DA3:DA105=V134)*(DD3:DD105=V136)*(DE3:DE105="L"))+SUMPRODUCT((DA3:DA105=V134)*(DD3:DD105=V137)*(DE3:DE105="L"))+SUMPRODUCT((DA3:DA105=V134)*(DD3:DD105=V138)*(DE3:DE105="L"))+SUMPRODUCT((DA3:DA105=V135)*(DD3:DD105=V134)*(DF3:DF105="L"))+SUMPRODUCT((DA3:DA105=V136)*(DD3:DD105=V134)*(DF3:DF105="L"))+SUMPRODUCT((DA3:DA105=V137)*(DD3:DD105=V134)*(DF3:DF105="L"))+SUMPRODUCT((DA3:DA105=V138)*(DD3:DD105=V134)*(DF3:DF105="L"))</f>
        <v>0</v>
      </c>
      <c r="Z134" s="297">
        <f>SUMPRODUCT((DA3:DA105=V134)*(DD3:DD105=V135)*DB3:DB105)+SUMPRODUCT((DA3:DA105=V134)*(DD3:DD105=V136)*DB3:DB105)+SUMPRODUCT((DA3:DA105=V134)*(DD3:DD105=V137)*DB3:DB105)+SUMPRODUCT((DA3:DA105=V134)*(DD3:DD105=V138)*DB3:DB105)+SUMPRODUCT((DA3:DA105=V135)*(DD3:DD105=V134)*DC3:DC105)+SUMPRODUCT((DA3:DA105=V136)*(DD3:DD105=V134)*DC3:DC105)+SUMPRODUCT((DA3:DA105=V137)*(DD3:DD105=V134)*DC3:DC105)+SUMPRODUCT((DA3:DA105=V138)*(DD3:DD105=V134)*DC3:DC105)</f>
        <v>0</v>
      </c>
      <c r="AA134" s="297">
        <f>SUMPRODUCT((DA3:DA105=V134)*(DD3:DD105=V135)*DC3:DC105)+SUMPRODUCT((DA3:DA105=V134)*(DD3:DD105=V136)*DC3:DC105)+SUMPRODUCT((DA3:DA105=V134)*(DD3:DD105=V137)*DC3:DC105)+SUMPRODUCT((DA3:DA105=V134)*(DD3:DD105=V138)*DC3:DC105)+SUMPRODUCT((DA3:DA105=V135)*(DD3:DD105=V134)*DB3:DB105)+SUMPRODUCT((DA3:DA105=V136)*(DD3:DD105=V134)*DB3:DB105)+SUMPRODUCT((DA3:DA105=V137)*(DD3:DD105=V134)*DB3:DB105)+SUMPRODUCT((DA3:DA105=V138)*(DD3:DD105=V134)*DB3:DB105)</f>
        <v>0</v>
      </c>
      <c r="AB134" s="297">
        <f>Z134-AA134+1000</f>
        <v>1000</v>
      </c>
      <c r="AC134" s="297">
        <f>IF(V134&lt;&gt;"",W134*3+X134*1,"")</f>
        <v>0</v>
      </c>
      <c r="AD134" s="297">
        <f>IF(V134&lt;&gt;"",VLOOKUP(V134,C4:I58,7,FALSE),"")</f>
        <v>1000</v>
      </c>
      <c r="AE134" s="297">
        <f>IF(V134&lt;&gt;"",VLOOKUP(V134,C4:I58,5,FALSE),"")</f>
        <v>0</v>
      </c>
      <c r="AF134" s="297">
        <f>IF(V134&lt;&gt;"",VLOOKUP(V134,C4:K58,9,FALSE),"")</f>
        <v>-158</v>
      </c>
      <c r="AG134" s="297">
        <f>AC134</f>
        <v>0</v>
      </c>
      <c r="AH134" s="297">
        <f>IF(V134&lt;&gt;"",RANK(AG134,AG134:AG137),"")</f>
        <v>1</v>
      </c>
      <c r="AI134" s="297">
        <f>IF(V134&lt;&gt;"",SUMPRODUCT((AG134:AG137=AG134)*(AB134:AB137&gt;AB134)),"")</f>
        <v>0</v>
      </c>
      <c r="AJ134" s="297">
        <f>IF(V134&lt;&gt;"",SUMPRODUCT((AG134:AG137=AG134)*(AB134:AB137=AB134)*(Z134:Z137&gt;Z134)),"")</f>
        <v>0</v>
      </c>
      <c r="AK134" s="297">
        <f>IF(V134&lt;&gt;"",SUMPRODUCT((AG134:AG137=AG134)*(AB134:AB137=AB134)*(Z134:Z137=Z134)*(AD134:AD137&gt;AD134)),"")</f>
        <v>0</v>
      </c>
      <c r="AL134" s="297">
        <f>IF(V134&lt;&gt;"",SUMPRODUCT((AG134:AG137=AG134)*(AB134:AB137=AB134)*(Z134:Z137=Z134)*(AD134:AD137=AD134)*(AE134:AE137&gt;AE134)),"")</f>
        <v>0</v>
      </c>
      <c r="AM134" s="297">
        <f>IF(V134&lt;&gt;"",SUMPRODUCT((AG134:AG137=AG134)*(AB134:AB137=AB134)*(Z134:Z137=Z134)*(AD134:AD137=AD134)*(AE134:AE137=AE134)*(AF134:AF137&gt;AF134)),"")</f>
        <v>3</v>
      </c>
      <c r="AN134" s="297">
        <f>IF(V134&lt;&gt;"",SUM(AH134:AM134),"")</f>
        <v>4</v>
      </c>
    </row>
    <row r="135" spans="10:60" x14ac:dyDescent="0.25">
      <c r="J135" s="297">
        <f>IF(COUNTIF(J55:J58,4)=4,1,SUMPRODUCT((J55:J58=J56)*(I55:I58=I56)*(G55:G58&gt;G56))+1)</f>
        <v>1</v>
      </c>
      <c r="U135" s="297">
        <f>IF(V56&lt;&gt;"",SUMPRODUCT((AC55:AC58=AC56)*(AB55:AB58=AB56)*(Z55:Z58=Z56)*(AA55:AA58=AA56)),"")</f>
        <v>4</v>
      </c>
      <c r="V135" s="297" t="str">
        <f>IF(AND(U135&lt;&gt;"",U135&gt;1),V56,"")</f>
        <v>Norway</v>
      </c>
      <c r="W135" s="297">
        <f>SUMPRODUCT((DA3:DA105=V135)*(DD3:DD105=V136)*(DE3:DE105="W"))+SUMPRODUCT((DA3:DA105=V135)*(DD3:DD105=V137)*(DE3:DE105="W"))+SUMPRODUCT((DA3:DA105=V135)*(DD3:DD105=V138)*(DE3:DE105="W"))+SUMPRODUCT((DA3:DA105=V135)*(DD3:DD105=V134)*(DE3:DE105="W"))+SUMPRODUCT((DA3:DA105=V136)*(DD3:DD105=V135)*(DF3:DF105="W"))+SUMPRODUCT((DA3:DA105=V137)*(DD3:DD105=V135)*(DF3:DF105="W"))+SUMPRODUCT((DA3:DA105=V138)*(DD3:DD105=V135)*(DF3:DF105="W"))+SUMPRODUCT((DA3:DA105=V134)*(DD3:DD105=V135)*(DF3:DF105="W"))</f>
        <v>0</v>
      </c>
      <c r="X135" s="297">
        <f>SUMPRODUCT((DA3:DA105=V135)*(DD3:DD105=V136)*(DE3:DE105="D"))+SUMPRODUCT((DA3:DA105=V135)*(DD3:DD105=V137)*(DE3:DE105="D"))+SUMPRODUCT((DA3:DA105=V135)*(DD3:DD105=V138)*(DE3:DE105="D"))+SUMPRODUCT((DA3:DA105=V135)*(DD3:DD105=V134)*(DE3:DE105="D"))+SUMPRODUCT((DA3:DA105=V136)*(DD3:DD105=V135)*(DE3:DE105="D"))+SUMPRODUCT((DA3:DA105=V137)*(DD3:DD105=V135)*(DE3:DE105="D"))+SUMPRODUCT((DA3:DA105=V138)*(DD3:DD105=V135)*(DE3:DE105="D"))+SUMPRODUCT((DA3:DA105=V134)*(DD3:DD105=V135)*(DE3:DE105="D"))</f>
        <v>0</v>
      </c>
      <c r="Y135" s="297">
        <f>SUMPRODUCT((DA3:DA105=V135)*(DD3:DD105=V136)*(DE3:DE105="L"))+SUMPRODUCT((DA3:DA105=V135)*(DD3:DD105=V137)*(DE3:DE105="L"))+SUMPRODUCT((DA3:DA105=V135)*(DD3:DD105=V138)*(DE3:DE105="L"))+SUMPRODUCT((DA3:DA105=V135)*(DD3:DD105=V134)*(DE3:DE105="L"))+SUMPRODUCT((DA3:DA105=V136)*(DD3:DD105=V135)*(DF3:DF105="L"))+SUMPRODUCT((DA3:DA105=V137)*(DD3:DD105=V135)*(DF3:DF105="L"))+SUMPRODUCT((DA3:DA105=V138)*(DD3:DD105=V135)*(DF3:DF105="L"))+SUMPRODUCT((DA3:DA105=V134)*(DD3:DD105=V135)*(DF3:DF105="L"))</f>
        <v>0</v>
      </c>
      <c r="Z135" s="297">
        <f>SUMPRODUCT((DA3:DA105=V135)*(DD3:DD105=V136)*DB3:DB105)+SUMPRODUCT((DA3:DA105=V135)*(DD3:DD105=V137)*DB3:DB105)+SUMPRODUCT((DA3:DA105=V135)*(DD3:DD105=V138)*DB3:DB105)+SUMPRODUCT((DA3:DA105=V135)*(DD3:DD105=V134)*DB3:DB105)+SUMPRODUCT((DA3:DA105=V136)*(DD3:DD105=V135)*DC3:DC105)+SUMPRODUCT((DA3:DA105=V137)*(DD3:DD105=V135)*DC3:DC105)+SUMPRODUCT((DA3:DA105=V138)*(DD3:DD105=V135)*DC3:DC105)+SUMPRODUCT((DA3:DA105=V134)*(DD3:DD105=V135)*DC3:DC105)</f>
        <v>0</v>
      </c>
      <c r="AA135" s="297">
        <f>SUMPRODUCT((DA3:DA105=V135)*(DD3:DD105=V136)*DC3:DC105)+SUMPRODUCT((DA3:DA105=V135)*(DD3:DD105=V137)*DC3:DC105)+SUMPRODUCT((DA3:DA105=V135)*(DD3:DD105=V138)*DC3:DC105)+SUMPRODUCT((DA3:DA105=V135)*(DD3:DD105=V134)*DC3:DC105)+SUMPRODUCT((DA3:DA105=V136)*(DD3:DD105=V135)*DB3:DB105)+SUMPRODUCT((DA3:DA105=V137)*(DD3:DD105=V135)*DB3:DB105)+SUMPRODUCT((DA3:DA105=V138)*(DD3:DD105=V135)*DB3:DB105)+SUMPRODUCT((DA3:DA105=V134)*(DD3:DD105=V135)*DB3:DB105)</f>
        <v>0</v>
      </c>
      <c r="AB135" s="297">
        <f>Z135-AA135+1000</f>
        <v>1000</v>
      </c>
      <c r="AC135" s="297">
        <f t="shared" ref="AC135:AC137" si="177">IF(V135&lt;&gt;"",W135*3+X135*1,"")</f>
        <v>0</v>
      </c>
      <c r="AD135" s="297">
        <f>IF(V135&lt;&gt;"",VLOOKUP(V135,C4:I58,7,FALSE),"")</f>
        <v>1000</v>
      </c>
      <c r="AE135" s="297">
        <f>IF(V135&lt;&gt;"",VLOOKUP(V135,C4:I58,5,FALSE),"")</f>
        <v>0</v>
      </c>
      <c r="AF135" s="297">
        <f>IF(V135&lt;&gt;"",VLOOKUP(V135,C4:K58,9,FALSE),"")</f>
        <v>-132</v>
      </c>
      <c r="AG135" s="297">
        <f t="shared" ref="AG135:AG137" si="178">AC135</f>
        <v>0</v>
      </c>
      <c r="AH135" s="297">
        <f>IF(V135&lt;&gt;"",RANK(AG135,AG134:AG137),"")</f>
        <v>1</v>
      </c>
      <c r="AI135" s="297">
        <f>IF(V135&lt;&gt;"",SUMPRODUCT((AG134:AG137=AG135)*(AB134:AB137&gt;AB135)),"")</f>
        <v>0</v>
      </c>
      <c r="AJ135" s="297">
        <f>IF(V135&lt;&gt;"",SUMPRODUCT((AG134:AG137=AG135)*(AB134:AB137=AB135)*(Z134:Z137&gt;Z135)),"")</f>
        <v>0</v>
      </c>
      <c r="AK135" s="297">
        <f>IF(V135&lt;&gt;"",SUMPRODUCT((AG134:AG137=AG135)*(AB134:AB137=AB135)*(Z134:Z137=Z135)*(AD134:AD137&gt;AD135)),"")</f>
        <v>0</v>
      </c>
      <c r="AL135" s="297">
        <f>IF(V135&lt;&gt;"",SUMPRODUCT((AG134:AG137=AG135)*(AB134:AB137=AB135)*(Z134:Z137=Z135)*(AD134:AD137=AD135)*(AE134:AE137&gt;AE135)),"")</f>
        <v>0</v>
      </c>
      <c r="AM135" s="297">
        <f>IF(V135&lt;&gt;"",SUMPRODUCT((AG134:AG137=AG135)*(AB134:AB137=AB135)*(Z134:Z137=Z135)*(AD134:AD137=AD135)*(AE134:AE137=AE135)*(AF134:AF137&gt;AF135)),"")</f>
        <v>2</v>
      </c>
      <c r="AN135" s="297">
        <f t="shared" ref="AN135:AN137" si="179">IF(V135&lt;&gt;"",SUM(AH135:AM135),"")</f>
        <v>3</v>
      </c>
      <c r="AO135" s="297" t="str">
        <f>IF(AP56&lt;&gt;"",SUMPRODUCT((AW55:AW58=AW56)*(AV55:AV58=AV56)*(AT55:AT58=AT56)*(AU55:AU58=AU56)),"")</f>
        <v/>
      </c>
      <c r="AP135" s="297" t="str">
        <f>IF(AND(AO135&lt;&gt;"",AO135&gt;1),AP56,"")</f>
        <v/>
      </c>
      <c r="AQ135" s="297">
        <f>SUMPRODUCT((DA3:DA105=AP135)*(DD3:DD105=AP136)*(DE3:DE105="W"))+SUMPRODUCT((DA3:DA105=AP135)*(DD3:DD105=AP137)*(DE3:DE105="W"))+SUMPRODUCT((DA3:DA105=AP135)*(DD3:DD105=AP138)*(DE3:DE105="W"))+SUMPRODUCT((DA3:DA105=AP136)*(DD3:DD105=AP135)*(DF3:DF105="W"))+SUMPRODUCT((DA3:DA105=AP137)*(DD3:DD105=AP135)*(DF3:DF105="W"))+SUMPRODUCT((DA3:DA105=AP138)*(DD3:DD105=AP135)*(DF3:DF105="W"))</f>
        <v>0</v>
      </c>
      <c r="AR135" s="297">
        <f>SUMPRODUCT((DA3:DA105=AP135)*(DD3:DD105=AP136)*(DE3:DE105="D"))+SUMPRODUCT((DA3:DA105=AP135)*(DD3:DD105=AP137)*(DE3:DE105="D"))+SUMPRODUCT((DA3:DA105=AP135)*(DD3:DD105=AP138)*(DE3:DE105="D"))+SUMPRODUCT((DA3:DA105=AP136)*(DD3:DD105=AP135)*(DE3:DE105="D"))+SUMPRODUCT((DA3:DA105=AP137)*(DD3:DD105=AP135)*(DE3:DE105="D"))+SUMPRODUCT((DA3:DA105=AP138)*(DD3:DD105=AP135)*(DE3:DE105="D"))</f>
        <v>0</v>
      </c>
      <c r="AS135" s="297">
        <f>SUMPRODUCT((DA3:DA105=AP135)*(DD3:DD105=AP136)*(DE3:DE105="L"))+SUMPRODUCT((DA3:DA105=AP135)*(DD3:DD105=AP137)*(DE3:DE105="L"))+SUMPRODUCT((DA3:DA105=AP135)*(DD3:DD105=AP138)*(DE3:DE105="L"))+SUMPRODUCT((DA3:DA105=AP136)*(DD3:DD105=AP135)*(DF3:DF105="L"))+SUMPRODUCT((DA3:DA105=AP137)*(DD3:DD105=AP135)*(DF3:DF105="L"))+SUMPRODUCT((DA3:DA105=AP138)*(DD3:DD105=AP135)*(DF3:DF105="L"))</f>
        <v>0</v>
      </c>
      <c r="AT135" s="297">
        <f>SUMPRODUCT((DA3:DA105=AP135)*(DD3:DD105=AP136)*DB3:DB105)+SUMPRODUCT((DA3:DA105=AP135)*(DD3:DD105=AP137)*DB3:DB105)+SUMPRODUCT((DA3:DA105=AP135)*(DD3:DD105=AP138)*DB3:DB105)+SUMPRODUCT((DA3:DA105=AP135)*(DD3:DD105=AP134)*DB3:DB105)+SUMPRODUCT((DA3:DA105=AP136)*(DD3:DD105=AP135)*DC3:DC105)+SUMPRODUCT((DA3:DA105=AP137)*(DD3:DD105=AP135)*DC3:DC105)+SUMPRODUCT((DA3:DA105=AP138)*(DD3:DD105=AP135)*DC3:DC105)+SUMPRODUCT((DA3:DA105=AP134)*(DD3:DD105=AP135)*DC3:DC105)</f>
        <v>0</v>
      </c>
      <c r="AU135" s="297">
        <f>SUMPRODUCT((DA3:DA105=AP135)*(DD3:DD105=AP136)*DC3:DC105)+SUMPRODUCT((DA3:DA105=AP135)*(DD3:DD105=AP137)*DC3:DC105)+SUMPRODUCT((DA3:DA105=AP135)*(DD3:DD105=AP138)*DC3:DC105)+SUMPRODUCT((DA3:DA105=AP135)*(DD3:DD105=AP134)*DC3:DC105)+SUMPRODUCT((DA3:DA105=AP136)*(DD3:DD105=AP135)*DB3:DB105)+SUMPRODUCT((DA3:DA105=AP137)*(DD3:DD105=AP135)*DB3:DB105)+SUMPRODUCT((DA3:DA105=AP138)*(DD3:DD105=AP135)*DB3:DB105)+SUMPRODUCT((DA3:DA105=AP134)*(DD3:DD105=AP135)*DB3:DB105)</f>
        <v>0</v>
      </c>
      <c r="AV135" s="297">
        <f>AT135-AU135+1000</f>
        <v>1000</v>
      </c>
      <c r="AW135" s="297" t="str">
        <f t="shared" ref="AW135:AW137" si="180">IF(AP135&lt;&gt;"",AQ135*3+AR135*1,"")</f>
        <v/>
      </c>
      <c r="AX135" s="297" t="str">
        <f>IF(AP135&lt;&gt;"",VLOOKUP(AP135,C4:I58,7,FALSE),"")</f>
        <v/>
      </c>
      <c r="AY135" s="297" t="str">
        <f>IF(AP135&lt;&gt;"",VLOOKUP(AP135,C4:I58,5,FALSE),"")</f>
        <v/>
      </c>
      <c r="AZ135" s="297" t="str">
        <f>IF(AP135&lt;&gt;"",VLOOKUP(AP135,C4:K58,9,FALSE),"")</f>
        <v/>
      </c>
      <c r="BA135" s="297" t="str">
        <f t="shared" ref="BA135:BA137" si="181">AW135</f>
        <v/>
      </c>
      <c r="BB135" s="297" t="str">
        <f>IF(AP135&lt;&gt;"",RANK(BA135,BA134:BA137),"")</f>
        <v/>
      </c>
      <c r="BC135" s="297" t="str">
        <f>IF(AP135&lt;&gt;"",SUMPRODUCT((BA134:BA137=BA135)*(AV134:AV137&gt;AV135)),"")</f>
        <v/>
      </c>
      <c r="BD135" s="297" t="str">
        <f>IF(AP135&lt;&gt;"",SUMPRODUCT((BA134:BA137=BA135)*(AV134:AV137=AV135)*(AT134:AT137&gt;AT135)),"")</f>
        <v/>
      </c>
      <c r="BE135" s="297" t="str">
        <f>IF(AP135&lt;&gt;"",SUMPRODUCT((BA134:BA137=BA135)*(AV134:AV137=AV135)*(AT134:AT137=AT135)*(AX134:AX137&gt;AX135)),"")</f>
        <v/>
      </c>
      <c r="BF135" s="297" t="str">
        <f>IF(AP135&lt;&gt;"",SUMPRODUCT((BA134:BA137=BA135)*(AV134:AV137=AV135)*(AT134:AT137=AT135)*(AX134:AX137=AX135)*(AY134:AY137&gt;AY135)),"")</f>
        <v/>
      </c>
      <c r="BG135" s="297" t="str">
        <f>IF(AP135&lt;&gt;"",SUMPRODUCT((BA134:BA137=BA135)*(AV134:AV137=AV135)*(AT134:AT137=AT135)*(AX134:AX137=AX135)*(AY134:AY137=AY135)*(AZ134:AZ137&gt;AZ135)),"")</f>
        <v/>
      </c>
      <c r="BH135" s="297" t="str">
        <f>IF(AP135&lt;&gt;"",SUM(BB135:BG135)+1,"")</f>
        <v/>
      </c>
    </row>
    <row r="136" spans="10:60" x14ac:dyDescent="0.25">
      <c r="J136" s="297">
        <f>IF(COUNTIF(J55:J58,4)=4,1,SUMPRODUCT((J55:J58=J57)*(I55:I58=I57)*(G55:G58&gt;G57))+1)</f>
        <v>1</v>
      </c>
      <c r="U136" s="297">
        <f>IF(V57&lt;&gt;"",SUMPRODUCT((AC55:AC58=AC57)*(AB55:AB58=AB57)*(Z55:Z58=Z57)*(AA55:AA58=AA57)),"")</f>
        <v>4</v>
      </c>
      <c r="V136" s="297" t="str">
        <f>IF(AND(U136&lt;&gt;"",U136&gt;1),V57,"")</f>
        <v>Senegal</v>
      </c>
      <c r="W136" s="297">
        <f>SUMPRODUCT((DA3:DA105=V136)*(DD3:DD105=V137)*(DE3:DE105="W"))+SUMPRODUCT((DA3:DA105=V136)*(DD3:DD105=V138)*(DE3:DE105="W"))+SUMPRODUCT((DA3:DA105=V136)*(DD3:DD105=V134)*(DE3:DE105="W"))+SUMPRODUCT((DA3:DA105=V136)*(DD3:DD105=V135)*(DE3:DE105="W"))+SUMPRODUCT((DA3:DA105=V137)*(DD3:DD105=V136)*(DF3:DF105="W"))+SUMPRODUCT((DA3:DA105=V138)*(DD3:DD105=V136)*(DF3:DF105="W"))+SUMPRODUCT((DA3:DA105=V134)*(DD3:DD105=V136)*(DF3:DF105="W"))+SUMPRODUCT((DA3:DA105=V135)*(DD3:DD105=V136)*(DF3:DF105="W"))</f>
        <v>0</v>
      </c>
      <c r="X136" s="297">
        <f>SUMPRODUCT((DA3:DA105=V136)*(DD3:DD105=V137)*(DE3:DE105="D"))+SUMPRODUCT((DA3:DA105=V136)*(DD3:DD105=V138)*(DE3:DE105="D"))+SUMPRODUCT((DA3:DA105=V136)*(DD3:DD105=V134)*(DE3:DE105="D"))+SUMPRODUCT((DA3:DA105=V136)*(DD3:DD105=V135)*(DE3:DE105="D"))+SUMPRODUCT((DA3:DA105=V137)*(DD3:DD105=V136)*(DE3:DE105="D"))+SUMPRODUCT((DA3:DA105=V138)*(DD3:DD105=V136)*(DE3:DE105="D"))+SUMPRODUCT((DA3:DA105=V134)*(DD3:DD105=V136)*(DE3:DE105="D"))+SUMPRODUCT((DA3:DA105=V135)*(DD3:DD105=V136)*(DE3:DE105="D"))</f>
        <v>0</v>
      </c>
      <c r="Y136" s="297">
        <f>SUMPRODUCT((DA3:DA105=V136)*(DD3:DD105=V137)*(DE3:DE105="L"))+SUMPRODUCT((DA3:DA105=V136)*(DD3:DD105=V138)*(DE3:DE105="L"))+SUMPRODUCT((DA3:DA105=V136)*(DD3:DD105=V134)*(DE3:DE105="L"))+SUMPRODUCT((DA3:DA105=V136)*(DD3:DD105=V135)*(DE3:DE105="L"))+SUMPRODUCT((DA3:DA105=V137)*(DD3:DD105=V136)*(DF3:DF105="L"))+SUMPRODUCT((DA3:DA105=V138)*(DD3:DD105=V136)*(DF3:DF105="L"))+SUMPRODUCT((DA3:DA105=V134)*(DD3:DD105=V136)*(DF3:DF105="L"))+SUMPRODUCT((DA3:DA105=V135)*(DD3:DD105=V136)*(DF3:DF105="L"))</f>
        <v>0</v>
      </c>
      <c r="Z136" s="297">
        <f>SUMPRODUCT((DA3:DA105=V136)*(DD3:DD105=V137)*DB3:DB105)+SUMPRODUCT((DA3:DA105=V136)*(DD3:DD105=V138)*DB3:DB105)+SUMPRODUCT((DA3:DA105=V136)*(DD3:DD105=V134)*DB3:DB105)+SUMPRODUCT((DA3:DA105=V136)*(DD3:DD105=V135)*DB3:DB105)+SUMPRODUCT((DA3:DA105=V137)*(DD3:DD105=V136)*DC3:DC105)+SUMPRODUCT((DA3:DA105=V138)*(DD3:DD105=V136)*DC3:DC105)+SUMPRODUCT((DA3:DA105=V134)*(DD3:DD105=V136)*DC3:DC105)+SUMPRODUCT((DA3:DA105=V135)*(DD3:DD105=V136)*DC3:DC105)</f>
        <v>0</v>
      </c>
      <c r="AA136" s="297">
        <f>SUMPRODUCT((DA3:DA105=V136)*(DD3:DD105=V137)*DC3:DC105)+SUMPRODUCT((DA3:DA105=V136)*(DD3:DD105=V138)*DC3:DC105)+SUMPRODUCT((DA3:DA105=V136)*(DD3:DD105=V134)*DC3:DC105)+SUMPRODUCT((DA3:DA105=V136)*(DD3:DD105=V135)*DC3:DC105)+SUMPRODUCT((DA3:DA105=V137)*(DD3:DD105=V136)*DB3:DB105)+SUMPRODUCT((DA3:DA105=V138)*(DD3:DD105=V136)*DB3:DB105)+SUMPRODUCT((DA3:DA105=V134)*(DD3:DD105=V136)*DB3:DB105)+SUMPRODUCT((DA3:DA105=V135)*(DD3:DD105=V136)*DB3:DB105)</f>
        <v>0</v>
      </c>
      <c r="AB136" s="297">
        <f>Z136-AA136+1000</f>
        <v>1000</v>
      </c>
      <c r="AC136" s="297">
        <f t="shared" si="177"/>
        <v>0</v>
      </c>
      <c r="AD136" s="297">
        <f>IF(V136&lt;&gt;"",VLOOKUP(V136,C4:I58,7,FALSE),"")</f>
        <v>1000</v>
      </c>
      <c r="AE136" s="297">
        <f>IF(V136&lt;&gt;"",VLOOKUP(V136,C4:I58,5,FALSE),"")</f>
        <v>0</v>
      </c>
      <c r="AF136" s="297">
        <f>IF(V136&lt;&gt;"",VLOOKUP(V136,C4:K58,9,FALSE),"")</f>
        <v>-112</v>
      </c>
      <c r="AG136" s="297">
        <f t="shared" si="178"/>
        <v>0</v>
      </c>
      <c r="AH136" s="297">
        <f>IF(V136&lt;&gt;"",RANK(AG136,AG134:AG137),"")</f>
        <v>1</v>
      </c>
      <c r="AI136" s="297">
        <f>IF(V136&lt;&gt;"",SUMPRODUCT((AG134:AG137=AG136)*(AB134:AB137&gt;AB136)),"")</f>
        <v>0</v>
      </c>
      <c r="AJ136" s="297">
        <f>IF(V136&lt;&gt;"",SUMPRODUCT((AG134:AG137=AG136)*(AB134:AB137=AB136)*(Z134:Z137&gt;Z136)),"")</f>
        <v>0</v>
      </c>
      <c r="AK136" s="297">
        <f>IF(V136&lt;&gt;"",SUMPRODUCT((AG134:AG137=AG136)*(AB134:AB137=AB136)*(Z134:Z137=Z136)*(AD134:AD137&gt;AD136)),"")</f>
        <v>0</v>
      </c>
      <c r="AL136" s="297">
        <f>IF(V136&lt;&gt;"",SUMPRODUCT((AG134:AG137=AG136)*(AB134:AB137=AB136)*(Z134:Z137=Z136)*(AD134:AD137=AD136)*(AE134:AE137&gt;AE136)),"")</f>
        <v>0</v>
      </c>
      <c r="AM136" s="297">
        <f>IF(V136&lt;&gt;"",SUMPRODUCT((AG134:AG137=AG136)*(AB134:AB137=AB136)*(Z134:Z137=Z136)*(AD134:AD137=AD136)*(AE134:AE137=AE136)*(AF134:AF137&gt;AF136)),"")</f>
        <v>1</v>
      </c>
      <c r="AN136" s="297">
        <f t="shared" si="179"/>
        <v>2</v>
      </c>
      <c r="AO136" s="297" t="str">
        <f>IF(AP57&lt;&gt;"",SUMPRODUCT((AW55:AW58=AW57)*(AV55:AV58=AV57)*(AT55:AT58=AT57)*(AU55:AU58=AU57)),"")</f>
        <v/>
      </c>
      <c r="AP136" s="297" t="str">
        <f>IF(AND(AO136&lt;&gt;"",AO136&gt;1),AP57,"")</f>
        <v/>
      </c>
      <c r="AQ136" s="297">
        <f>SUMPRODUCT((DA3:DA105=AP136)*(DD3:DD105=AP137)*(DE3:DE105="W"))+SUMPRODUCT((DA3:DA105=AP136)*(DD3:DD105=AP138)*(DE3:DE105="W"))+SUMPRODUCT((DA3:DA105=AP136)*(DD3:DD105=AP135)*(DE3:DE105="W"))+SUMPRODUCT((DA3:DA105=AP137)*(DD3:DD105=AP136)*(DF3:DF105="W"))+SUMPRODUCT((DA3:DA105=AP138)*(DD3:DD105=AP136)*(DF3:DF105="W"))+SUMPRODUCT((DA3:DA105=AP135)*(DD3:DD105=AP136)*(DF3:DF105="W"))</f>
        <v>0</v>
      </c>
      <c r="AR136" s="297">
        <f>SUMPRODUCT((DA3:DA105=AP136)*(DD3:DD105=AP137)*(DE3:DE105="D"))+SUMPRODUCT((DA3:DA105=AP136)*(DD3:DD105=AP138)*(DE3:DE105="D"))+SUMPRODUCT((DA3:DA105=AP136)*(DD3:DD105=AP135)*(DE3:DE105="D"))+SUMPRODUCT((DA3:DA105=AP137)*(DD3:DD105=AP136)*(DE3:DE105="D"))+SUMPRODUCT((DA3:DA105=AP138)*(DD3:DD105=AP136)*(DE3:DE105="D"))+SUMPRODUCT((DA3:DA105=AP135)*(DD3:DD105=AP136)*(DE3:DE105="D"))</f>
        <v>0</v>
      </c>
      <c r="AS136" s="297">
        <f>SUMPRODUCT((DA3:DA105=AP136)*(DD3:DD105=AP137)*(DE3:DE105="L"))+SUMPRODUCT((DA3:DA105=AP136)*(DD3:DD105=AP138)*(DE3:DE105="L"))+SUMPRODUCT((DA3:DA105=AP136)*(DD3:DD105=AP135)*(DE3:DE105="L"))+SUMPRODUCT((DA3:DA105=AP137)*(DD3:DD105=AP136)*(DF3:DF105="L"))+SUMPRODUCT((DA3:DA105=AP138)*(DD3:DD105=AP136)*(DF3:DF105="L"))+SUMPRODUCT((DA3:DA105=AP135)*(DD3:DD105=AP136)*(DF3:DF105="L"))</f>
        <v>0</v>
      </c>
      <c r="AT136" s="297">
        <f>SUMPRODUCT((DA3:DA105=AP136)*(DD3:DD105=AP137)*DB3:DB105)+SUMPRODUCT((DA3:DA105=AP136)*(DD3:DD105=AP138)*DB3:DB105)+SUMPRODUCT((DA3:DA105=AP136)*(DD3:DD105=AP134)*DB3:DB105)+SUMPRODUCT((DA3:DA105=AP136)*(DD3:DD105=AP135)*DB3:DB105)+SUMPRODUCT((DA3:DA105=AP137)*(DD3:DD105=AP136)*DC3:DC105)+SUMPRODUCT((DA3:DA105=AP138)*(DD3:DD105=AP136)*DC3:DC105)+SUMPRODUCT((DA3:DA105=AP134)*(DD3:DD105=AP136)*DC3:DC105)+SUMPRODUCT((DA3:DA105=AP135)*(DD3:DD105=AP136)*DC3:DC105)</f>
        <v>0</v>
      </c>
      <c r="AU136" s="297">
        <f>SUMPRODUCT((DA3:DA105=AP136)*(DD3:DD105=AP137)*DC3:DC105)+SUMPRODUCT((DA3:DA105=AP136)*(DD3:DD105=AP138)*DC3:DC105)+SUMPRODUCT((DA3:DA105=AP136)*(DD3:DD105=AP134)*DC3:DC105)+SUMPRODUCT((DA3:DA105=AP136)*(DD3:DD105=AP135)*DC3:DC105)+SUMPRODUCT((DA3:DA105=AP137)*(DD3:DD105=AP136)*DB3:DB105)+SUMPRODUCT((DA3:DA105=AP138)*(DD3:DD105=AP136)*DB3:DB105)+SUMPRODUCT((DA3:DA105=AP134)*(DD3:DD105=AP136)*DB3:DB105)+SUMPRODUCT((DA3:DA105=AP135)*(DD3:DD105=AP136)*DB3:DB105)</f>
        <v>0</v>
      </c>
      <c r="AV136" s="297">
        <f>AT136-AU136+1000</f>
        <v>1000</v>
      </c>
      <c r="AW136" s="297" t="str">
        <f t="shared" si="180"/>
        <v/>
      </c>
      <c r="AX136" s="297" t="str">
        <f>IF(AP136&lt;&gt;"",VLOOKUP(AP136,C4:I58,7,FALSE),"")</f>
        <v/>
      </c>
      <c r="AY136" s="297" t="str">
        <f>IF(AP136&lt;&gt;"",VLOOKUP(AP136,C4:I58,5,FALSE),"")</f>
        <v/>
      </c>
      <c r="AZ136" s="297" t="str">
        <f>IF(AP136&lt;&gt;"",VLOOKUP(AP136,C4:K58,9,FALSE),"")</f>
        <v/>
      </c>
      <c r="BA136" s="297" t="str">
        <f t="shared" si="181"/>
        <v/>
      </c>
      <c r="BB136" s="297" t="str">
        <f>IF(AP136&lt;&gt;"",RANK(BA136,BA134:BA137),"")</f>
        <v/>
      </c>
      <c r="BC136" s="297" t="str">
        <f>IF(AP136&lt;&gt;"",SUMPRODUCT((BA134:BA137=BA136)*(AV134:AV137&gt;AV136)),"")</f>
        <v/>
      </c>
      <c r="BD136" s="297" t="str">
        <f>IF(AP136&lt;&gt;"",SUMPRODUCT((BA134:BA137=BA136)*(AV134:AV137=AV136)*(AT134:AT137&gt;AT136)),"")</f>
        <v/>
      </c>
      <c r="BE136" s="297" t="str">
        <f>IF(AP136&lt;&gt;"",SUMPRODUCT((BA134:BA137=BA136)*(AV134:AV137=AV136)*(AT134:AT137=AT136)*(AX134:AX137&gt;AX136)),"")</f>
        <v/>
      </c>
      <c r="BF136" s="297" t="str">
        <f>IF(AP136&lt;&gt;"",SUMPRODUCT((BA134:BA137=BA136)*(AV134:AV137=AV136)*(AT134:AT137=AT136)*(AX134:AX137=AX136)*(AY134:AY137&gt;AY136)),"")</f>
        <v/>
      </c>
      <c r="BG136" s="297" t="str">
        <f>IF(AP136&lt;&gt;"",SUMPRODUCT((BA134:BA137=BA136)*(AV134:AV137=AV136)*(AT134:AT137=AT136)*(AX134:AX137=AX136)*(AY134:AY137=AY136)*(AZ134:AZ137&gt;AZ136)),"")</f>
        <v/>
      </c>
      <c r="BH136" s="297" t="str">
        <f t="shared" ref="BH136:BH137" si="182">IF(AP136&lt;&gt;"",SUM(BB136:BG136)+1,"")</f>
        <v/>
      </c>
    </row>
    <row r="137" spans="10:60" x14ac:dyDescent="0.25">
      <c r="J137" s="297">
        <f>IF(COUNTIF(J55:J58,4)=4,1,SUMPRODUCT((J55:J58=J58)*(I55:I58=I58)*(G55:G58&gt;G58))+1)</f>
        <v>1</v>
      </c>
      <c r="U137" s="297">
        <f>IF(V58&lt;&gt;"",SUMPRODUCT((AC55:AC58=AC58)*(AB55:AB58=AB58)*(Z55:Z58=Z58)*(AA55:AA58=AA58)),"")</f>
        <v>4</v>
      </c>
      <c r="V137" s="297" t="str">
        <f>IF(AND(U137&lt;&gt;"",U137&gt;1),V58,"")</f>
        <v>France</v>
      </c>
      <c r="W137" s="297">
        <f>SUMPRODUCT((DA3:DA105=V137)*(DD3:DD105=V138)*(DE3:DE105="W"))+SUMPRODUCT((DA3:DA105=V137)*(DD3:DD105=V134)*(DE3:DE105="W"))+SUMPRODUCT((DA3:DA105=V137)*(DD3:DD105=V135)*(DE3:DE105="W"))+SUMPRODUCT((DA3:DA105=V137)*(DD3:DD105=V136)*(DE3:DE105="W"))+SUMPRODUCT((DA3:DA105=V138)*(DD3:DD105=V137)*(DF3:DF105="W"))+SUMPRODUCT((DA3:DA105=V134)*(DD3:DD105=V137)*(DF3:DF105="W"))+SUMPRODUCT((DA3:DA105=V135)*(DD3:DD105=V137)*(DF3:DF105="W"))+SUMPRODUCT((DA3:DA105=V136)*(DD3:DD105=V137)*(DF3:DF105="W"))</f>
        <v>0</v>
      </c>
      <c r="X137" s="297">
        <f>SUMPRODUCT((DA3:DA105=V137)*(DD3:DD105=V138)*(DE3:DE105="D"))+SUMPRODUCT((DA3:DA105=V137)*(DD3:DD105=V134)*(DE3:DE105="D"))+SUMPRODUCT((DA3:DA105=V137)*(DD3:DD105=V135)*(DE3:DE105="D"))+SUMPRODUCT((DA3:DA105=V137)*(DD3:DD105=V136)*(DE3:DE105="D"))+SUMPRODUCT((DA3:DA105=V138)*(DD3:DD105=V137)*(DE3:DE105="D"))+SUMPRODUCT((DA3:DA105=V134)*(DD3:DD105=V137)*(DE3:DE105="D"))+SUMPRODUCT((DA3:DA105=V135)*(DD3:DD105=V137)*(DE3:DE105="D"))+SUMPRODUCT((DA3:DA105=V136)*(DD3:DD105=V137)*(DE3:DE105="D"))</f>
        <v>0</v>
      </c>
      <c r="Y137" s="297">
        <f>SUMPRODUCT((DA3:DA105=V137)*(DD3:DD105=V138)*(DE3:DE105="L"))+SUMPRODUCT((DA3:DA105=V137)*(DD3:DD105=V134)*(DE3:DE105="L"))+SUMPRODUCT((DA3:DA105=V137)*(DD3:DD105=V135)*(DE3:DE105="L"))+SUMPRODUCT((DA3:DA105=V137)*(DD3:DD105=V136)*(DE3:DE105="L"))+SUMPRODUCT((DA3:DA105=V138)*(DD3:DD105=V137)*(DF3:DF105="L"))+SUMPRODUCT((DA3:DA105=V134)*(DD3:DD105=V137)*(DF3:DF105="L"))+SUMPRODUCT((DA3:DA105=V135)*(DD3:DD105=V137)*(DF3:DF105="L"))+SUMPRODUCT((DA3:DA105=V136)*(DD3:DD105=V137)*(DF3:DF105="L"))</f>
        <v>0</v>
      </c>
      <c r="Z137" s="297">
        <f>SUMPRODUCT((DA3:DA105=V137)*(DD3:DD105=V138)*DB3:DB105)+SUMPRODUCT((DA3:DA105=V137)*(DD3:DD105=V134)*DB3:DB105)+SUMPRODUCT((DA3:DA105=V137)*(DD3:DD105=V135)*DB3:DB105)+SUMPRODUCT((DA3:DA105=V137)*(DD3:DD105=V136)*DB3:DB105)+SUMPRODUCT((DA3:DA105=V138)*(DD3:DD105=V137)*DC3:DC105)+SUMPRODUCT((DA3:DA105=V134)*(DD3:DD105=V137)*DC3:DC105)+SUMPRODUCT((DA3:DA105=V135)*(DD3:DD105=V137)*DC3:DC105)+SUMPRODUCT((DA3:DA105=V136)*(DD3:DD105=V137)*DC3:DC105)</f>
        <v>0</v>
      </c>
      <c r="AA137" s="297">
        <f>SUMPRODUCT((DA3:DA105=V137)*(DD3:DD105=V138)*DC3:DC105)+SUMPRODUCT((DA3:DA105=V137)*(DD3:DD105=V134)*DC3:DC105)+SUMPRODUCT((DA3:DA105=V137)*(DD3:DD105=V135)*DC3:DC105)+SUMPRODUCT((DA3:DA105=V137)*(DD3:DD105=V136)*DC3:DC105)+SUMPRODUCT((DA3:DA105=V138)*(DD3:DD105=V137)*DB3:DB105)+SUMPRODUCT((DA3:DA105=V134)*(DD3:DD105=V137)*DB3:DB105)+SUMPRODUCT((DA3:DA105=V135)*(DD3:DD105=V137)*DB3:DB105)+SUMPRODUCT((DA3:DA105=V136)*(DD3:DD105=V137)*DB3:DB105)</f>
        <v>0</v>
      </c>
      <c r="AB137" s="297">
        <f>Z137-AA137+1000</f>
        <v>1000</v>
      </c>
      <c r="AC137" s="297">
        <f t="shared" si="177"/>
        <v>0</v>
      </c>
      <c r="AD137" s="297">
        <f>IF(V137&lt;&gt;"",VLOOKUP(V137,C4:I58,7,FALSE),"")</f>
        <v>1000</v>
      </c>
      <c r="AE137" s="297">
        <f>IF(V137&lt;&gt;"",VLOOKUP(V137,C4:I58,5,FALSE),"")</f>
        <v>0</v>
      </c>
      <c r="AF137" s="297">
        <f>IF(V137&lt;&gt;"",VLOOKUP(V137,C4:K58,9,FALSE),"")</f>
        <v>-103</v>
      </c>
      <c r="AG137" s="297">
        <f t="shared" si="178"/>
        <v>0</v>
      </c>
      <c r="AH137" s="297">
        <f>IF(V137&lt;&gt;"",RANK(AG137,AG134:AG137),"")</f>
        <v>1</v>
      </c>
      <c r="AI137" s="297">
        <f>IF(V137&lt;&gt;"",SUMPRODUCT((AG134:AG137=AG137)*(AB134:AB137&gt;AB137)),"")</f>
        <v>0</v>
      </c>
      <c r="AJ137" s="297">
        <f>IF(V137&lt;&gt;"",SUMPRODUCT((AG134:AG137=AG137)*(AB134:AB137=AB137)*(Z134:Z137&gt;Z137)),"")</f>
        <v>0</v>
      </c>
      <c r="AK137" s="297">
        <f>IF(V137&lt;&gt;"",SUMPRODUCT((AG134:AG137=AG137)*(AB134:AB137=AB137)*(Z134:Z137=Z137)*(AD134:AD137&gt;AD137)),"")</f>
        <v>0</v>
      </c>
      <c r="AL137" s="297">
        <f>IF(V137&lt;&gt;"",SUMPRODUCT((AG134:AG137=AG137)*(AB134:AB137=AB137)*(Z134:Z137=Z137)*(AD134:AD137=AD137)*(AE134:AE137&gt;AE137)),"")</f>
        <v>0</v>
      </c>
      <c r="AM137" s="297">
        <f>IF(V137&lt;&gt;"",SUMPRODUCT((AG134:AG137=AG137)*(AB134:AB137=AB137)*(Z134:Z137=Z137)*(AD134:AD137=AD137)*(AE134:AE137=AE137)*(AF134:AF137&gt;AF137)),"")</f>
        <v>0</v>
      </c>
      <c r="AN137" s="297">
        <f t="shared" si="179"/>
        <v>1</v>
      </c>
      <c r="AO137" s="297" t="str">
        <f>IF(AP58&lt;&gt;"",SUMPRODUCT((AW55:AW58=AW58)*(AV55:AV58=AV58)*(AT55:AT58=AT58)*(AU55:AU58=AU58)),"")</f>
        <v/>
      </c>
      <c r="AP137" s="297" t="str">
        <f>IF(AND(AO137&lt;&gt;"",AO137&gt;1),AP58,"")</f>
        <v/>
      </c>
      <c r="AQ137" s="297" t="str">
        <f>IF(AP137&lt;&gt;"",SUMPRODUCT((DA3:DA105=AP137)*(DD3:DD105=AP138)*(DE3:DE105="W"))+SUMPRODUCT((DA3:DA105=AP137)*(DD3:DD105=AP135)*(DE3:DE105="W"))+SUMPRODUCT((DA3:DA105=AP137)*(DD3:DD105=AP136)*(DE3:DE105="W"))+SUMPRODUCT((DA3:DA105=AP138)*(DD3:DD105=AP137)*(DF3:DF105="W"))+SUMPRODUCT((DA3:DA105=AP135)*(DD3:DD105=AP137)*(DF3:DF105="W"))+SUMPRODUCT((DA3:DA105=AP136)*(DD3:DD105=AP137)*(DF3:DF105="W")),"")</f>
        <v/>
      </c>
      <c r="AR137" s="297" t="str">
        <f>IF(AP137&lt;&gt;"",SUMPRODUCT((DA3:DA105=AP137)*(DD3:DD105=AP138)*(DE3:DE105="D"))+SUMPRODUCT((DA3:DA105=AP137)*(DD3:DD105=AP135)*(DE3:DE105="D"))+SUMPRODUCT((DA3:DA105=AP137)*(DD3:DD105=AP136)*(DE3:DE105="D"))+SUMPRODUCT((DA3:DA105=AP138)*(DD3:DD105=AP137)*(DE3:DE105="D"))+SUMPRODUCT((DA3:DA105=AP135)*(DD3:DD105=AP137)*(DE3:DE105="D"))+SUMPRODUCT((DA3:DA105=AP136)*(DD3:DD105=AP137)*(DE3:DE105="D")),"")</f>
        <v/>
      </c>
      <c r="AS137" s="297" t="str">
        <f>IF(AP137&lt;&gt;"",SUMPRODUCT((DA3:DA105=AP137)*(DD3:DD105=AP138)*(DE3:DE105="L"))+SUMPRODUCT((DA3:DA105=AP137)*(DD3:DD105=AP135)*(DE3:DE105="L"))+SUMPRODUCT((DA3:DA105=AP137)*(DD3:DD105=AP136)*(DE3:DE105="L"))+SUMPRODUCT((DA3:DA105=AP138)*(DD3:DD105=AP137)*(DF3:DF105="L"))+SUMPRODUCT((DA3:DA105=AP135)*(DD3:DD105=AP137)*(DF3:DF105="L"))+SUMPRODUCT((DA3:DA105=AP136)*(DD3:DD105=AP137)*(DF3:DF105="L")),"")</f>
        <v/>
      </c>
      <c r="AT137" s="297">
        <f>SUMPRODUCT((DA3:DA105=AP137)*(DD3:DD105=AP138)*DB3:DB105)+SUMPRODUCT((DA3:DA105=AP137)*(DD3:DD105=AP134)*DB3:DB105)+SUMPRODUCT((DA3:DA105=AP137)*(DD3:DD105=AP135)*DB3:DB105)+SUMPRODUCT((DA3:DA105=AP137)*(DD3:DD105=AP136)*DB3:DB105)+SUMPRODUCT((DA3:DA105=AP138)*(DD3:DD105=AP137)*DC3:DC105)+SUMPRODUCT((DA3:DA105=AP134)*(DD3:DD105=AP137)*DC3:DC105)+SUMPRODUCT((DA3:DA105=AP135)*(DD3:DD105=AP137)*DC3:DC105)+SUMPRODUCT((DA3:DA105=AP136)*(DD3:DD105=AP137)*DC3:DC105)</f>
        <v>0</v>
      </c>
      <c r="AU137" s="297">
        <f>SUMPRODUCT((DA3:DA105=AP137)*(DD3:DD105=AP138)*DC3:DC105)+SUMPRODUCT((DA3:DA105=AP137)*(DD3:DD105=AP134)*DC3:DC105)+SUMPRODUCT((DA3:DA105=AP137)*(DD3:DD105=AP135)*DC3:DC105)+SUMPRODUCT((DA3:DA105=AP137)*(DD3:DD105=AP136)*DC3:DC105)+SUMPRODUCT((DA3:DA105=AP138)*(DD3:DD105=AP137)*DB3:DB105)+SUMPRODUCT((DA3:DA105=AP134)*(DD3:DD105=AP137)*DB3:DB105)+SUMPRODUCT((DA3:DA105=AP135)*(DD3:DD105=AP137)*DB3:DB105)+SUMPRODUCT((DA3:DA105=AP136)*(DD3:DD105=AP137)*DB3:DB105)</f>
        <v>0</v>
      </c>
      <c r="AV137" s="297">
        <f>AT137-AU137+1000</f>
        <v>1000</v>
      </c>
      <c r="AW137" s="297" t="str">
        <f t="shared" si="180"/>
        <v/>
      </c>
      <c r="AX137" s="297" t="str">
        <f>IF(AP137&lt;&gt;"",VLOOKUP(AP137,C4:I58,7,FALSE),"")</f>
        <v/>
      </c>
      <c r="AY137" s="297" t="str">
        <f>IF(AP137&lt;&gt;"",VLOOKUP(AP137,C4:I58,5,FALSE),"")</f>
        <v/>
      </c>
      <c r="AZ137" s="297" t="str">
        <f>IF(AP137&lt;&gt;"",VLOOKUP(AP137,C4:K58,9,FALSE),"")</f>
        <v/>
      </c>
      <c r="BA137" s="297" t="str">
        <f t="shared" si="181"/>
        <v/>
      </c>
      <c r="BB137" s="297" t="str">
        <f>IF(AP137&lt;&gt;"",RANK(BA137,BA134:BA137),"")</f>
        <v/>
      </c>
      <c r="BC137" s="297" t="str">
        <f>IF(AP137&lt;&gt;"",SUMPRODUCT((BA134:BA137=BA137)*(AV134:AV137&gt;AV137)),"")</f>
        <v/>
      </c>
      <c r="BD137" s="297" t="str">
        <f>IF(AP137&lt;&gt;"",SUMPRODUCT((BA134:BA137=BA137)*(AV134:AV137=AV137)*(AT134:AT137&gt;AT137)),"")</f>
        <v/>
      </c>
      <c r="BE137" s="297" t="str">
        <f>IF(AP137&lt;&gt;"",SUMPRODUCT((BA134:BA137=BA137)*(AV134:AV137=AV137)*(AT134:AT137=AT137)*(AX134:AX137&gt;AX137)),"")</f>
        <v/>
      </c>
      <c r="BF137" s="297" t="str">
        <f>IF(AP137&lt;&gt;"",SUMPRODUCT((BA134:BA137=BA137)*(AV134:AV137=AV137)*(AT134:AT137=AT137)*(AX134:AX137=AX137)*(AY134:AY137&gt;AY137)),"")</f>
        <v/>
      </c>
      <c r="BG137" s="297" t="str">
        <f>IF(AP137&lt;&gt;"",SUMPRODUCT((BA134:BA137=BA137)*(AV134:AV137=AV137)*(AT134:AT137=AT137)*(AX134:AX137=AX137)*(AY134:AY137=AY137)*(AZ134:AZ137&gt;AZ137)),"")</f>
        <v/>
      </c>
      <c r="BH137" s="297" t="str">
        <f t="shared" si="182"/>
        <v/>
      </c>
    </row>
    <row r="139" spans="10:60" x14ac:dyDescent="0.25">
      <c r="U139" s="297">
        <f>IF(V140="",SUM(AH61:AM61),IF(V141="",SUM(AH62:AM62),IF(V142="",SUM(AH63:AM63),IF(V143="",SUM(AH64:AM64),0))))</f>
        <v>0</v>
      </c>
      <c r="AO139" s="297">
        <f>IF(AP141="",SUM(BB62:BG62),IF(AP142="",SUM(BB63:BG63),IF(AP143="",SUM(BB64:BG64),0)))</f>
        <v>0</v>
      </c>
    </row>
    <row r="140" spans="10:60" x14ac:dyDescent="0.25">
      <c r="J140" s="297">
        <f>IF(COUNTIF(J61:J64,4)=4,1,SUMPRODUCT((J61:J64=J61)*(I61:I64=I61)*(G61:G64&gt;G61))+1)</f>
        <v>1</v>
      </c>
      <c r="U140" s="297">
        <f>IF(V61&lt;&gt;"",SUMPRODUCT((AC61:AC64=AC61)*(AB61:AB64=AB61)*(Z61:Z64=Z61)*(AA61:AA64=AA61)),"")</f>
        <v>4</v>
      </c>
      <c r="V140" s="297" t="str">
        <f>IF(AND(U140&lt;&gt;"",U140&gt;1),V61,"")</f>
        <v>Jordan</v>
      </c>
      <c r="W140" s="297">
        <f>SUMPRODUCT((DA3:DA105=V140)*(DD3:DD105=V141)*(DE3:DE105="W"))+SUMPRODUCT((DA3:DA105=V140)*(DD3:DD105=V142)*(DE3:DE105="W"))+SUMPRODUCT((DA3:DA105=V140)*(DD3:DD105=V143)*(DE3:DE105="W"))+SUMPRODUCT((DA3:DA105=V140)*(DD3:DD105=V144)*(DE3:DE105="W"))+SUMPRODUCT((DA3:DA105=V141)*(DD3:DD105=V140)*(DF3:DF105="W"))+SUMPRODUCT((DA3:DA105=V142)*(DD3:DD105=V140)*(DF3:DF105="W"))+SUMPRODUCT((DA3:DA105=V143)*(DD3:DD105=V140)*(DF3:DF105="W"))+SUMPRODUCT((DA3:DA105=V144)*(DD3:DD105=V140)*(DF3:DF105="W"))</f>
        <v>0</v>
      </c>
      <c r="X140" s="297">
        <f>SUMPRODUCT((DA3:DA105=V140)*(DD3:DD105=V141)*(DE3:DE105="D"))+SUMPRODUCT((DA3:DA105=V140)*(DD3:DD105=V142)*(DE3:DE105="D"))+SUMPRODUCT((DA3:DA105=V140)*(DD3:DD105=V143)*(DE3:DE105="D"))+SUMPRODUCT((DA3:DA105=V140)*(DD3:DD105=V144)*(DE3:DE105="D"))+SUMPRODUCT((DA3:DA105=V141)*(DD3:DD105=V140)*(DE3:DE105="D"))+SUMPRODUCT((DA3:DA105=V142)*(DD3:DD105=V140)*(DE3:DE105="D"))+SUMPRODUCT((DA3:DA105=V143)*(DD3:DD105=V140)*(DE3:DE105="D"))+SUMPRODUCT((DA3:DA105=V144)*(DD3:DD105=V140)*(DE3:DE105="D"))</f>
        <v>0</v>
      </c>
      <c r="Y140" s="297">
        <f>SUMPRODUCT((DA3:DA105=V140)*(DD3:DD105=V141)*(DE3:DE105="L"))+SUMPRODUCT((DA3:DA105=V140)*(DD3:DD105=V142)*(DE3:DE105="L"))+SUMPRODUCT((DA3:DA105=V140)*(DD3:DD105=V143)*(DE3:DE105="L"))+SUMPRODUCT((DA3:DA105=V140)*(DD3:DD105=V144)*(DE3:DE105="L"))+SUMPRODUCT((DA3:DA105=V141)*(DD3:DD105=V140)*(DF3:DF105="L"))+SUMPRODUCT((DA3:DA105=V142)*(DD3:DD105=V140)*(DF3:DF105="L"))+SUMPRODUCT((DA3:DA105=V143)*(DD3:DD105=V140)*(DF3:DF105="L"))+SUMPRODUCT((DA3:DA105=V144)*(DD3:DD105=V140)*(DF3:DF105="L"))</f>
        <v>0</v>
      </c>
      <c r="Z140" s="297">
        <f>SUMPRODUCT((DA3:DA105=V140)*(DD3:DD105=V141)*DB3:DB105)+SUMPRODUCT((DA3:DA105=V140)*(DD3:DD105=V142)*DB3:DB105)+SUMPRODUCT((DA3:DA105=V140)*(DD3:DD105=V143)*DB3:DB105)+SUMPRODUCT((DA3:DA105=V140)*(DD3:DD105=V144)*DB3:DB105)+SUMPRODUCT((DA3:DA105=V141)*(DD3:DD105=V140)*DC3:DC105)+SUMPRODUCT((DA3:DA105=V142)*(DD3:DD105=V140)*DC3:DC105)+SUMPRODUCT((DA3:DA105=V143)*(DD3:DD105=V140)*DC3:DC105)+SUMPRODUCT((DA3:DA105=V144)*(DD3:DD105=V140)*DC3:DC105)</f>
        <v>0</v>
      </c>
      <c r="AA140" s="297">
        <f>SUMPRODUCT((DA3:DA105=V140)*(DD3:DD105=V141)*DC3:DC105)+SUMPRODUCT((DA3:DA105=V140)*(DD3:DD105=V142)*DC3:DC105)+SUMPRODUCT((DA3:DA105=V140)*(DD3:DD105=V143)*DC3:DC105)+SUMPRODUCT((DA3:DA105=V140)*(DD3:DD105=V144)*DC3:DC105)+SUMPRODUCT((DA3:DA105=V141)*(DD3:DD105=V140)*DB3:DB105)+SUMPRODUCT((DA3:DA105=V142)*(DD3:DD105=V140)*DB3:DB105)+SUMPRODUCT((DA3:DA105=V143)*(DD3:DD105=V140)*DB3:DB105)+SUMPRODUCT((DA3:DA105=V144)*(DD3:DD105=V140)*DB3:DB105)</f>
        <v>0</v>
      </c>
      <c r="AB140" s="297">
        <f>Z140-AA140+1000</f>
        <v>1000</v>
      </c>
      <c r="AC140" s="297">
        <f>IF(V140&lt;&gt;"",W140*3+X140*1,"")</f>
        <v>0</v>
      </c>
      <c r="AD140" s="297">
        <f>IF(V140&lt;&gt;"",VLOOKUP(V140,C4:I64,7,FALSE),"")</f>
        <v>1000</v>
      </c>
      <c r="AE140" s="297">
        <f>IF(V140&lt;&gt;"",VLOOKUP(V140,C4:I64,5,FALSE),"")</f>
        <v>0</v>
      </c>
      <c r="AF140" s="297">
        <f>IF(V140&lt;&gt;"",VLOOKUP(V140,C4:K64,9,FALSE),"")</f>
        <v>-164</v>
      </c>
      <c r="AG140" s="297">
        <f>AC140</f>
        <v>0</v>
      </c>
      <c r="AH140" s="297">
        <f>IF(V140&lt;&gt;"",RANK(AG140,AG140:AG143),"")</f>
        <v>1</v>
      </c>
      <c r="AI140" s="297">
        <f>IF(V140&lt;&gt;"",SUMPRODUCT((AG140:AG143=AG140)*(AB140:AB143&gt;AB140)),"")</f>
        <v>0</v>
      </c>
      <c r="AJ140" s="297">
        <f>IF(V140&lt;&gt;"",SUMPRODUCT((AG140:AG143=AG140)*(AB140:AB143=AB140)*(Z140:Z143&gt;Z140)),"")</f>
        <v>0</v>
      </c>
      <c r="AK140" s="297">
        <f>IF(V140&lt;&gt;"",SUMPRODUCT((AG140:AG143=AG140)*(AB140:AB143=AB140)*(Z140:Z143=Z140)*(AD140:AD143&gt;AD140)),"")</f>
        <v>0</v>
      </c>
      <c r="AL140" s="297">
        <f>IF(V140&lt;&gt;"",SUMPRODUCT((AG140:AG143=AG140)*(AB140:AB143=AB140)*(Z140:Z143=Z140)*(AD140:AD143=AD140)*(AE140:AE143&gt;AE140)),"")</f>
        <v>0</v>
      </c>
      <c r="AM140" s="297">
        <f>IF(V140&lt;&gt;"",SUMPRODUCT((AG140:AG143=AG140)*(AB140:AB143=AB140)*(Z140:Z143=Z140)*(AD140:AD143=AD140)*(AE140:AE143=AE140)*(AF140:AF143&gt;AF140)),"")</f>
        <v>3</v>
      </c>
      <c r="AN140" s="297">
        <f>IF(V140&lt;&gt;"",SUM(AH140:AM140),"")</f>
        <v>4</v>
      </c>
    </row>
    <row r="141" spans="10:60" x14ac:dyDescent="0.25">
      <c r="J141" s="297">
        <f>IF(COUNTIF(J61:J64,4)=4,1,SUMPRODUCT((J61:J64=J62)*(I61:I64=I62)*(G61:G64&gt;G62))+1)</f>
        <v>1</v>
      </c>
      <c r="U141" s="297">
        <f>IF(V62&lt;&gt;"",SUMPRODUCT((AC61:AC64=AC62)*(AB61:AB64=AB62)*(Z61:Z64=Z62)*(AA61:AA64=AA62)),"")</f>
        <v>4</v>
      </c>
      <c r="V141" s="297" t="str">
        <f>IF(AND(U141&lt;&gt;"",U141&gt;1),V62,"")</f>
        <v>Algeria</v>
      </c>
      <c r="W141" s="297">
        <f>SUMPRODUCT((DA3:DA105=V141)*(DD3:DD105=V142)*(DE3:DE105="W"))+SUMPRODUCT((DA3:DA105=V141)*(DD3:DD105=V143)*(DE3:DE105="W"))+SUMPRODUCT((DA3:DA105=V141)*(DD3:DD105=V144)*(DE3:DE105="W"))+SUMPRODUCT((DA3:DA105=V141)*(DD3:DD105=V140)*(DE3:DE105="W"))+SUMPRODUCT((DA3:DA105=V142)*(DD3:DD105=V141)*(DF3:DF105="W"))+SUMPRODUCT((DA3:DA105=V143)*(DD3:DD105=V141)*(DF3:DF105="W"))+SUMPRODUCT((DA3:DA105=V144)*(DD3:DD105=V141)*(DF3:DF105="W"))+SUMPRODUCT((DA3:DA105=V140)*(DD3:DD105=V141)*(DF3:DF105="W"))</f>
        <v>0</v>
      </c>
      <c r="X141" s="297">
        <f>SUMPRODUCT((DA3:DA105=V141)*(DD3:DD105=V142)*(DE3:DE105="D"))+SUMPRODUCT((DA3:DA105=V141)*(DD3:DD105=V143)*(DE3:DE105="D"))+SUMPRODUCT((DA3:DA105=V141)*(DD3:DD105=V144)*(DE3:DE105="D"))+SUMPRODUCT((DA3:DA105=V141)*(DD3:DD105=V140)*(DE3:DE105="D"))+SUMPRODUCT((DA3:DA105=V142)*(DD3:DD105=V141)*(DE3:DE105="D"))+SUMPRODUCT((DA3:DA105=V143)*(DD3:DD105=V141)*(DE3:DE105="D"))+SUMPRODUCT((DA3:DA105=V144)*(DD3:DD105=V141)*(DE3:DE105="D"))+SUMPRODUCT((DA3:DA105=V140)*(DD3:DD105=V141)*(DE3:DE105="D"))</f>
        <v>0</v>
      </c>
      <c r="Y141" s="297">
        <f>SUMPRODUCT((DA3:DA105=V141)*(DD3:DD105=V142)*(DE3:DE105="L"))+SUMPRODUCT((DA3:DA105=V141)*(DD3:DD105=V143)*(DE3:DE105="L"))+SUMPRODUCT((DA3:DA105=V141)*(DD3:DD105=V144)*(DE3:DE105="L"))+SUMPRODUCT((DA3:DA105=V141)*(DD3:DD105=V140)*(DE3:DE105="L"))+SUMPRODUCT((DA3:DA105=V142)*(DD3:DD105=V141)*(DF3:DF105="L"))+SUMPRODUCT((DA3:DA105=V143)*(DD3:DD105=V141)*(DF3:DF105="L"))+SUMPRODUCT((DA3:DA105=V144)*(DD3:DD105=V141)*(DF3:DF105="L"))+SUMPRODUCT((DA3:DA105=V140)*(DD3:DD105=V141)*(DF3:DF105="L"))</f>
        <v>0</v>
      </c>
      <c r="Z141" s="297">
        <f>SUMPRODUCT((DA3:DA105=V141)*(DD3:DD105=V142)*DB3:DB105)+SUMPRODUCT((DA3:DA105=V141)*(DD3:DD105=V143)*DB3:DB105)+SUMPRODUCT((DA3:DA105=V141)*(DD3:DD105=V144)*DB3:DB105)+SUMPRODUCT((DA3:DA105=V141)*(DD3:DD105=V140)*DB3:DB105)+SUMPRODUCT((DA3:DA105=V142)*(DD3:DD105=V141)*DC3:DC105)+SUMPRODUCT((DA3:DA105=V143)*(DD3:DD105=V141)*DC3:DC105)+SUMPRODUCT((DA3:DA105=V144)*(DD3:DD105=V141)*DC3:DC105)+SUMPRODUCT((DA3:DA105=V140)*(DD3:DD105=V141)*DC3:DC105)</f>
        <v>0</v>
      </c>
      <c r="AA141" s="297">
        <f>SUMPRODUCT((DA3:DA105=V141)*(DD3:DD105=V142)*DC3:DC105)+SUMPRODUCT((DA3:DA105=V141)*(DD3:DD105=V143)*DC3:DC105)+SUMPRODUCT((DA3:DA105=V141)*(DD3:DD105=V144)*DC3:DC105)+SUMPRODUCT((DA3:DA105=V141)*(DD3:DD105=V140)*DC3:DC105)+SUMPRODUCT((DA3:DA105=V142)*(DD3:DD105=V141)*DB3:DB105)+SUMPRODUCT((DA3:DA105=V143)*(DD3:DD105=V141)*DB3:DB105)+SUMPRODUCT((DA3:DA105=V144)*(DD3:DD105=V141)*DB3:DB105)+SUMPRODUCT((DA3:DA105=V140)*(DD3:DD105=V141)*DB3:DB105)</f>
        <v>0</v>
      </c>
      <c r="AB141" s="297">
        <f>Z141-AA141+1000</f>
        <v>1000</v>
      </c>
      <c r="AC141" s="297">
        <f t="shared" ref="AC141:AC143" si="183">IF(V141&lt;&gt;"",W141*3+X141*1,"")</f>
        <v>0</v>
      </c>
      <c r="AD141" s="297">
        <f>IF(V141&lt;&gt;"",VLOOKUP(V141,C4:I64,7,FALSE),"")</f>
        <v>1000</v>
      </c>
      <c r="AE141" s="297">
        <f>IF(V141&lt;&gt;"",VLOOKUP(V141,C4:I64,5,FALSE),"")</f>
        <v>0</v>
      </c>
      <c r="AF141" s="297">
        <f>IF(V141&lt;&gt;"",VLOOKUP(V141,C4:K64,9,FALSE),"")</f>
        <v>-128</v>
      </c>
      <c r="AG141" s="297">
        <f t="shared" ref="AG141:AG143" si="184">AC141</f>
        <v>0</v>
      </c>
      <c r="AH141" s="297">
        <f>IF(V141&lt;&gt;"",RANK(AG141,AG140:AG143),"")</f>
        <v>1</v>
      </c>
      <c r="AI141" s="297">
        <f>IF(V141&lt;&gt;"",SUMPRODUCT((AG140:AG143=AG141)*(AB140:AB143&gt;AB141)),"")</f>
        <v>0</v>
      </c>
      <c r="AJ141" s="297">
        <f>IF(V141&lt;&gt;"",SUMPRODUCT((AG140:AG143=AG141)*(AB140:AB143=AB141)*(Z140:Z143&gt;Z141)),"")</f>
        <v>0</v>
      </c>
      <c r="AK141" s="297">
        <f>IF(V141&lt;&gt;"",SUMPRODUCT((AG140:AG143=AG141)*(AB140:AB143=AB141)*(Z140:Z143=Z141)*(AD140:AD143&gt;AD141)),"")</f>
        <v>0</v>
      </c>
      <c r="AL141" s="297">
        <f>IF(V141&lt;&gt;"",SUMPRODUCT((AG140:AG143=AG141)*(AB140:AB143=AB141)*(Z140:Z143=Z141)*(AD140:AD143=AD141)*(AE140:AE143&gt;AE141)),"")</f>
        <v>0</v>
      </c>
      <c r="AM141" s="297">
        <f>IF(V141&lt;&gt;"",SUMPRODUCT((AG140:AG143=AG141)*(AB140:AB143=AB141)*(Z140:Z143=Z141)*(AD140:AD143=AD141)*(AE140:AE143=AE141)*(AF140:AF143&gt;AF141)),"")</f>
        <v>2</v>
      </c>
      <c r="AN141" s="297">
        <f t="shared" ref="AN141:AN143" si="185">IF(V141&lt;&gt;"",SUM(AH141:AM141),"")</f>
        <v>3</v>
      </c>
      <c r="AO141" s="297" t="str">
        <f>IF(AP62&lt;&gt;"",SUMPRODUCT((AW61:AW64=AW62)*(AV61:AV64=AV62)*(AT61:AT64=AT62)*(AU61:AU64=AU62)),"")</f>
        <v/>
      </c>
      <c r="AP141" s="297" t="str">
        <f>IF(AND(AO141&lt;&gt;"",AO141&gt;1),AP62,"")</f>
        <v/>
      </c>
      <c r="AQ141" s="297">
        <f>SUMPRODUCT((DA3:DA105=AP141)*(DD3:DD105=AP142)*(DE3:DE105="W"))+SUMPRODUCT((DA3:DA105=AP141)*(DD3:DD105=AP143)*(DE3:DE105="W"))+SUMPRODUCT((DA3:DA105=AP141)*(DD3:DD105=AP144)*(DE3:DE105="W"))+SUMPRODUCT((DA3:DA105=AP142)*(DD3:DD105=AP141)*(DF3:DF105="W"))+SUMPRODUCT((DA3:DA105=AP143)*(DD3:DD105=AP141)*(DF3:DF105="W"))+SUMPRODUCT((DA3:DA105=AP144)*(DD3:DD105=AP141)*(DF3:DF105="W"))</f>
        <v>0</v>
      </c>
      <c r="AR141" s="297">
        <f>SUMPRODUCT((DA3:DA105=AP141)*(DD3:DD105=AP142)*(DE3:DE105="D"))+SUMPRODUCT((DA3:DA105=AP141)*(DD3:DD105=AP143)*(DE3:DE105="D"))+SUMPRODUCT((DA3:DA105=AP141)*(DD3:DD105=AP144)*(DE3:DE105="D"))+SUMPRODUCT((DA3:DA105=AP142)*(DD3:DD105=AP141)*(DE3:DE105="D"))+SUMPRODUCT((DA3:DA105=AP143)*(DD3:DD105=AP141)*(DE3:DE105="D"))+SUMPRODUCT((DA3:DA105=AP144)*(DD3:DD105=AP141)*(DE3:DE105="D"))</f>
        <v>0</v>
      </c>
      <c r="AS141" s="297">
        <f>SUMPRODUCT((DA3:DA105=AP141)*(DD3:DD105=AP142)*(DE3:DE105="L"))+SUMPRODUCT((DA3:DA105=AP141)*(DD3:DD105=AP143)*(DE3:DE105="L"))+SUMPRODUCT((DA3:DA105=AP141)*(DD3:DD105=AP144)*(DE3:DE105="L"))+SUMPRODUCT((DA3:DA105=AP142)*(DD3:DD105=AP141)*(DF3:DF105="L"))+SUMPRODUCT((DA3:DA105=AP143)*(DD3:DD105=AP141)*(DF3:DF105="L"))+SUMPRODUCT((DA3:DA105=AP144)*(DD3:DD105=AP141)*(DF3:DF105="L"))</f>
        <v>0</v>
      </c>
      <c r="AT141" s="297">
        <f>SUMPRODUCT((DA3:DA105=AP141)*(DD3:DD105=AP142)*DB3:DB105)+SUMPRODUCT((DA3:DA105=AP141)*(DD3:DD105=AP143)*DB3:DB105)+SUMPRODUCT((DA3:DA105=AP141)*(DD3:DD105=AP144)*DB3:DB105)+SUMPRODUCT((DA3:DA105=AP141)*(DD3:DD105=AP140)*DB3:DB105)+SUMPRODUCT((DA3:DA105=AP142)*(DD3:DD105=AP141)*DC3:DC105)+SUMPRODUCT((DA3:DA105=AP143)*(DD3:DD105=AP141)*DC3:DC105)+SUMPRODUCT((DA3:DA105=AP144)*(DD3:DD105=AP141)*DC3:DC105)+SUMPRODUCT((DA3:DA105=AP140)*(DD3:DD105=AP141)*DC3:DC105)</f>
        <v>0</v>
      </c>
      <c r="AU141" s="297">
        <f>SUMPRODUCT((DA3:DA105=AP141)*(DD3:DD105=AP142)*DC3:DC105)+SUMPRODUCT((DA3:DA105=AP141)*(DD3:DD105=AP143)*DC3:DC105)+SUMPRODUCT((DA3:DA105=AP141)*(DD3:DD105=AP144)*DC3:DC105)+SUMPRODUCT((DA3:DA105=AP141)*(DD3:DD105=AP140)*DC3:DC105)+SUMPRODUCT((DA3:DA105=AP142)*(DD3:DD105=AP141)*DB3:DB105)+SUMPRODUCT((DA3:DA105=AP143)*(DD3:DD105=AP141)*DB3:DB105)+SUMPRODUCT((DA3:DA105=AP144)*(DD3:DD105=AP141)*DB3:DB105)+SUMPRODUCT((DA3:DA105=AP140)*(DD3:DD105=AP141)*DB3:DB105)</f>
        <v>0</v>
      </c>
      <c r="AV141" s="297">
        <f>AT141-AU141+1000</f>
        <v>1000</v>
      </c>
      <c r="AW141" s="297" t="str">
        <f t="shared" ref="AW141:AW143" si="186">IF(AP141&lt;&gt;"",AQ141*3+AR141*1,"")</f>
        <v/>
      </c>
      <c r="AX141" s="297" t="str">
        <f>IF(AP141&lt;&gt;"",VLOOKUP(AP141,C4:I64,7,FALSE),"")</f>
        <v/>
      </c>
      <c r="AY141" s="297" t="str">
        <f>IF(AP141&lt;&gt;"",VLOOKUP(AP141,C4:I64,5,FALSE),"")</f>
        <v/>
      </c>
      <c r="AZ141" s="297" t="str">
        <f>IF(AP141&lt;&gt;"",VLOOKUP(AP141,C4:K64,9,FALSE),"")</f>
        <v/>
      </c>
      <c r="BA141" s="297" t="str">
        <f t="shared" ref="BA141:BA143" si="187">AW141</f>
        <v/>
      </c>
      <c r="BB141" s="297" t="str">
        <f>IF(AP141&lt;&gt;"",RANK(BA141,BA140:BA143),"")</f>
        <v/>
      </c>
      <c r="BC141" s="297" t="str">
        <f>IF(AP141&lt;&gt;"",SUMPRODUCT((BA140:BA143=BA141)*(AV140:AV143&gt;AV141)),"")</f>
        <v/>
      </c>
      <c r="BD141" s="297" t="str">
        <f>IF(AP141&lt;&gt;"",SUMPRODUCT((BA140:BA143=BA141)*(AV140:AV143=AV141)*(AT140:AT143&gt;AT141)),"")</f>
        <v/>
      </c>
      <c r="BE141" s="297" t="str">
        <f>IF(AP141&lt;&gt;"",SUMPRODUCT((BA140:BA143=BA141)*(AV140:AV143=AV141)*(AT140:AT143=AT141)*(AX140:AX143&gt;AX141)),"")</f>
        <v/>
      </c>
      <c r="BF141" s="297" t="str">
        <f>IF(AP141&lt;&gt;"",SUMPRODUCT((BA140:BA143=BA141)*(AV140:AV143=AV141)*(AT140:AT143=AT141)*(AX140:AX143=AX141)*(AY140:AY143&gt;AY141)),"")</f>
        <v/>
      </c>
      <c r="BG141" s="297" t="str">
        <f>IF(AP141&lt;&gt;"",SUMPRODUCT((BA140:BA143=BA141)*(AV140:AV143=AV141)*(AT140:AT143=AT141)*(AX140:AX143=AX141)*(AY140:AY143=AY141)*(AZ140:AZ143&gt;AZ141)),"")</f>
        <v/>
      </c>
      <c r="BH141" s="297" t="str">
        <f>IF(AP141&lt;&gt;"",SUM(BB141:BG141)+1,"")</f>
        <v/>
      </c>
    </row>
    <row r="142" spans="10:60" x14ac:dyDescent="0.25">
      <c r="J142" s="297">
        <f>IF(COUNTIF(J61:J64,4)=4,1,SUMPRODUCT((J61:J64=J63)*(I61:I64=I63)*(G61:G64&gt;G63))+1)</f>
        <v>1</v>
      </c>
      <c r="U142" s="297">
        <f>IF(V63&lt;&gt;"",SUMPRODUCT((AC61:AC64=AC63)*(AB61:AB64=AB63)*(Z61:Z64=Z63)*(AA61:AA64=AA63)),"")</f>
        <v>4</v>
      </c>
      <c r="V142" s="297" t="str">
        <f>IF(AND(U142&lt;&gt;"",U142&gt;1),V63,"")</f>
        <v>Austria</v>
      </c>
      <c r="W142" s="297">
        <f>SUMPRODUCT((DA3:DA105=V142)*(DD3:DD105=V143)*(DE3:DE105="W"))+SUMPRODUCT((DA3:DA105=V142)*(DD3:DD105=V144)*(DE3:DE105="W"))+SUMPRODUCT((DA3:DA105=V142)*(DD3:DD105=V140)*(DE3:DE105="W"))+SUMPRODUCT((DA3:DA105=V142)*(DD3:DD105=V141)*(DE3:DE105="W"))+SUMPRODUCT((DA3:DA105=V143)*(DD3:DD105=V142)*(DF3:DF105="W"))+SUMPRODUCT((DA3:DA105=V144)*(DD3:DD105=V142)*(DF3:DF105="W"))+SUMPRODUCT((DA3:DA105=V140)*(DD3:DD105=V142)*(DF3:DF105="W"))+SUMPRODUCT((DA3:DA105=V141)*(DD3:DD105=V142)*(DF3:DF105="W"))</f>
        <v>0</v>
      </c>
      <c r="X142" s="297">
        <f>SUMPRODUCT((DA3:DA105=V142)*(DD3:DD105=V143)*(DE3:DE105="D"))+SUMPRODUCT((DA3:DA105=V142)*(DD3:DD105=V144)*(DE3:DE105="D"))+SUMPRODUCT((DA3:DA105=V142)*(DD3:DD105=V140)*(DE3:DE105="D"))+SUMPRODUCT((DA3:DA105=V142)*(DD3:DD105=V141)*(DE3:DE105="D"))+SUMPRODUCT((DA3:DA105=V143)*(DD3:DD105=V142)*(DE3:DE105="D"))+SUMPRODUCT((DA3:DA105=V144)*(DD3:DD105=V142)*(DE3:DE105="D"))+SUMPRODUCT((DA3:DA105=V140)*(DD3:DD105=V142)*(DE3:DE105="D"))+SUMPRODUCT((DA3:DA105=V141)*(DD3:DD105=V142)*(DE3:DE105="D"))</f>
        <v>0</v>
      </c>
      <c r="Y142" s="297">
        <f>SUMPRODUCT((DA3:DA105=V142)*(DD3:DD105=V143)*(DE3:DE105="L"))+SUMPRODUCT((DA3:DA105=V142)*(DD3:DD105=V144)*(DE3:DE105="L"))+SUMPRODUCT((DA3:DA105=V142)*(DD3:DD105=V140)*(DE3:DE105="L"))+SUMPRODUCT((DA3:DA105=V142)*(DD3:DD105=V141)*(DE3:DE105="L"))+SUMPRODUCT((DA3:DA105=V143)*(DD3:DD105=V142)*(DF3:DF105="L"))+SUMPRODUCT((DA3:DA105=V144)*(DD3:DD105=V142)*(DF3:DF105="L"))+SUMPRODUCT((DA3:DA105=V140)*(DD3:DD105=V142)*(DF3:DF105="L"))+SUMPRODUCT((DA3:DA105=V141)*(DD3:DD105=V142)*(DF3:DF105="L"))</f>
        <v>0</v>
      </c>
      <c r="Z142" s="297">
        <f>SUMPRODUCT((DA3:DA105=V142)*(DD3:DD105=V143)*DB3:DB105)+SUMPRODUCT((DA3:DA105=V142)*(DD3:DD105=V144)*DB3:DB105)+SUMPRODUCT((DA3:DA105=V142)*(DD3:DD105=V140)*DB3:DB105)+SUMPRODUCT((DA3:DA105=V142)*(DD3:DD105=V141)*DB3:DB105)+SUMPRODUCT((DA3:DA105=V143)*(DD3:DD105=V142)*DC3:DC105)+SUMPRODUCT((DA3:DA105=V144)*(DD3:DD105=V142)*DC3:DC105)+SUMPRODUCT((DA3:DA105=V140)*(DD3:DD105=V142)*DC3:DC105)+SUMPRODUCT((DA3:DA105=V141)*(DD3:DD105=V142)*DC3:DC105)</f>
        <v>0</v>
      </c>
      <c r="AA142" s="297">
        <f>SUMPRODUCT((DA3:DA105=V142)*(DD3:DD105=V143)*DC3:DC105)+SUMPRODUCT((DA3:DA105=V142)*(DD3:DD105=V144)*DC3:DC105)+SUMPRODUCT((DA3:DA105=V142)*(DD3:DD105=V140)*DC3:DC105)+SUMPRODUCT((DA3:DA105=V142)*(DD3:DD105=V141)*DC3:DC105)+SUMPRODUCT((DA3:DA105=V143)*(DD3:DD105=V142)*DB3:DB105)+SUMPRODUCT((DA3:DA105=V144)*(DD3:DD105=V142)*DB3:DB105)+SUMPRODUCT((DA3:DA105=V140)*(DD3:DD105=V142)*DB3:DB105)+SUMPRODUCT((DA3:DA105=V141)*(DD3:DD105=V142)*DB3:DB105)</f>
        <v>0</v>
      </c>
      <c r="AB142" s="297">
        <f>Z142-AA142+1000</f>
        <v>1000</v>
      </c>
      <c r="AC142" s="297">
        <f t="shared" si="183"/>
        <v>0</v>
      </c>
      <c r="AD142" s="297">
        <f>IF(V142&lt;&gt;"",VLOOKUP(V142,C4:I64,7,FALSE),"")</f>
        <v>1000</v>
      </c>
      <c r="AE142" s="297">
        <f>IF(V142&lt;&gt;"",VLOOKUP(V142,C4:I64,5,FALSE),"")</f>
        <v>0</v>
      </c>
      <c r="AF142" s="297">
        <f>IF(V142&lt;&gt;"",VLOOKUP(V142,C4:K64,9,FALSE),"")</f>
        <v>-124</v>
      </c>
      <c r="AG142" s="297">
        <f t="shared" si="184"/>
        <v>0</v>
      </c>
      <c r="AH142" s="297">
        <f>IF(V142&lt;&gt;"",RANK(AG142,AG140:AG143),"")</f>
        <v>1</v>
      </c>
      <c r="AI142" s="297">
        <f>IF(V142&lt;&gt;"",SUMPRODUCT((AG140:AG143=AG142)*(AB140:AB143&gt;AB142)),"")</f>
        <v>0</v>
      </c>
      <c r="AJ142" s="297">
        <f>IF(V142&lt;&gt;"",SUMPRODUCT((AG140:AG143=AG142)*(AB140:AB143=AB142)*(Z140:Z143&gt;Z142)),"")</f>
        <v>0</v>
      </c>
      <c r="AK142" s="297">
        <f>IF(V142&lt;&gt;"",SUMPRODUCT((AG140:AG143=AG142)*(AB140:AB143=AB142)*(Z140:Z143=Z142)*(AD140:AD143&gt;AD142)),"")</f>
        <v>0</v>
      </c>
      <c r="AL142" s="297">
        <f>IF(V142&lt;&gt;"",SUMPRODUCT((AG140:AG143=AG142)*(AB140:AB143=AB142)*(Z140:Z143=Z142)*(AD140:AD143=AD142)*(AE140:AE143&gt;AE142)),"")</f>
        <v>0</v>
      </c>
      <c r="AM142" s="297">
        <f>IF(V142&lt;&gt;"",SUMPRODUCT((AG140:AG143=AG142)*(AB140:AB143=AB142)*(Z140:Z143=Z142)*(AD140:AD143=AD142)*(AE140:AE143=AE142)*(AF140:AF143&gt;AF142)),"")</f>
        <v>1</v>
      </c>
      <c r="AN142" s="297">
        <f t="shared" si="185"/>
        <v>2</v>
      </c>
      <c r="AO142" s="297" t="str">
        <f>IF(AP63&lt;&gt;"",SUMPRODUCT((AW61:AW64=AW63)*(AV61:AV64=AV63)*(AT61:AT64=AT63)*(AU61:AU64=AU63)),"")</f>
        <v/>
      </c>
      <c r="AP142" s="297" t="str">
        <f>IF(AND(AO142&lt;&gt;"",AO142&gt;1),AP63,"")</f>
        <v/>
      </c>
      <c r="AQ142" s="297">
        <f>SUMPRODUCT((DA3:DA105=AP142)*(DD3:DD105=AP143)*(DE3:DE105="W"))+SUMPRODUCT((DA3:DA105=AP142)*(DD3:DD105=AP144)*(DE3:DE105="W"))+SUMPRODUCT((DA3:DA105=AP142)*(DD3:DD105=AP141)*(DE3:DE105="W"))+SUMPRODUCT((DA3:DA105=AP143)*(DD3:DD105=AP142)*(DF3:DF105="W"))+SUMPRODUCT((DA3:DA105=AP144)*(DD3:DD105=AP142)*(DF3:DF105="W"))+SUMPRODUCT((DA3:DA105=AP141)*(DD3:DD105=AP142)*(DF3:DF105="W"))</f>
        <v>0</v>
      </c>
      <c r="AR142" s="297">
        <f>SUMPRODUCT((DA3:DA105=AP142)*(DD3:DD105=AP143)*(DE3:DE105="D"))+SUMPRODUCT((DA3:DA105=AP142)*(DD3:DD105=AP144)*(DE3:DE105="D"))+SUMPRODUCT((DA3:DA105=AP142)*(DD3:DD105=AP141)*(DE3:DE105="D"))+SUMPRODUCT((DA3:DA105=AP143)*(DD3:DD105=AP142)*(DE3:DE105="D"))+SUMPRODUCT((DA3:DA105=AP144)*(DD3:DD105=AP142)*(DE3:DE105="D"))+SUMPRODUCT((DA3:DA105=AP141)*(DD3:DD105=AP142)*(DE3:DE105="D"))</f>
        <v>0</v>
      </c>
      <c r="AS142" s="297">
        <f>SUMPRODUCT((DA3:DA105=AP142)*(DD3:DD105=AP143)*(DE3:DE105="L"))+SUMPRODUCT((DA3:DA105=AP142)*(DD3:DD105=AP144)*(DE3:DE105="L"))+SUMPRODUCT((DA3:DA105=AP142)*(DD3:DD105=AP141)*(DE3:DE105="L"))+SUMPRODUCT((DA3:DA105=AP143)*(DD3:DD105=AP142)*(DF3:DF105="L"))+SUMPRODUCT((DA3:DA105=AP144)*(DD3:DD105=AP142)*(DF3:DF105="L"))+SUMPRODUCT((DA3:DA105=AP141)*(DD3:DD105=AP142)*(DF3:DF105="L"))</f>
        <v>0</v>
      </c>
      <c r="AT142" s="297">
        <f>SUMPRODUCT((DA3:DA105=AP142)*(DD3:DD105=AP143)*DB3:DB105)+SUMPRODUCT((DA3:DA105=AP142)*(DD3:DD105=AP144)*DB3:DB105)+SUMPRODUCT((DA3:DA105=AP142)*(DD3:DD105=AP140)*DB3:DB105)+SUMPRODUCT((DA3:DA105=AP142)*(DD3:DD105=AP141)*DB3:DB105)+SUMPRODUCT((DA3:DA105=AP143)*(DD3:DD105=AP142)*DC3:DC105)+SUMPRODUCT((DA3:DA105=AP144)*(DD3:DD105=AP142)*DC3:DC105)+SUMPRODUCT((DA3:DA105=AP140)*(DD3:DD105=AP142)*DC3:DC105)+SUMPRODUCT((DA3:DA105=AP141)*(DD3:DD105=AP142)*DC3:DC105)</f>
        <v>0</v>
      </c>
      <c r="AU142" s="297">
        <f>SUMPRODUCT((DA3:DA105=AP142)*(DD3:DD105=AP143)*DC3:DC105)+SUMPRODUCT((DA3:DA105=AP142)*(DD3:DD105=AP144)*DC3:DC105)+SUMPRODUCT((DA3:DA105=AP142)*(DD3:DD105=AP140)*DC3:DC105)+SUMPRODUCT((DA3:DA105=AP142)*(DD3:DD105=AP141)*DC3:DC105)+SUMPRODUCT((DA3:DA105=AP143)*(DD3:DD105=AP142)*DB3:DB105)+SUMPRODUCT((DA3:DA105=AP144)*(DD3:DD105=AP142)*DB3:DB105)+SUMPRODUCT((DA3:DA105=AP140)*(DD3:DD105=AP142)*DB3:DB105)+SUMPRODUCT((DA3:DA105=AP141)*(DD3:DD105=AP142)*DB3:DB105)</f>
        <v>0</v>
      </c>
      <c r="AV142" s="297">
        <f>AT142-AU142+1000</f>
        <v>1000</v>
      </c>
      <c r="AW142" s="297" t="str">
        <f t="shared" si="186"/>
        <v/>
      </c>
      <c r="AX142" s="297" t="str">
        <f>IF(AP142&lt;&gt;"",VLOOKUP(AP142,C4:I64,7,FALSE),"")</f>
        <v/>
      </c>
      <c r="AY142" s="297" t="str">
        <f>IF(AP142&lt;&gt;"",VLOOKUP(AP142,C4:I64,5,FALSE),"")</f>
        <v/>
      </c>
      <c r="AZ142" s="297" t="str">
        <f>IF(AP142&lt;&gt;"",VLOOKUP(AP142,C4:K64,9,FALSE),"")</f>
        <v/>
      </c>
      <c r="BA142" s="297" t="str">
        <f t="shared" si="187"/>
        <v/>
      </c>
      <c r="BB142" s="297" t="str">
        <f>IF(AP142&lt;&gt;"",RANK(BA142,BA140:BA143),"")</f>
        <v/>
      </c>
      <c r="BC142" s="297" t="str">
        <f>IF(AP142&lt;&gt;"",SUMPRODUCT((BA140:BA143=BA142)*(AV140:AV143&gt;AV142)),"")</f>
        <v/>
      </c>
      <c r="BD142" s="297" t="str">
        <f>IF(AP142&lt;&gt;"",SUMPRODUCT((BA140:BA143=BA142)*(AV140:AV143=AV142)*(AT140:AT143&gt;AT142)),"")</f>
        <v/>
      </c>
      <c r="BE142" s="297" t="str">
        <f>IF(AP142&lt;&gt;"",SUMPRODUCT((BA140:BA143=BA142)*(AV140:AV143=AV142)*(AT140:AT143=AT142)*(AX140:AX143&gt;AX142)),"")</f>
        <v/>
      </c>
      <c r="BF142" s="297" t="str">
        <f>IF(AP142&lt;&gt;"",SUMPRODUCT((BA140:BA143=BA142)*(AV140:AV143=AV142)*(AT140:AT143=AT142)*(AX140:AX143=AX142)*(AY140:AY143&gt;AY142)),"")</f>
        <v/>
      </c>
      <c r="BG142" s="297" t="str">
        <f>IF(AP142&lt;&gt;"",SUMPRODUCT((BA140:BA143=BA142)*(AV140:AV143=AV142)*(AT140:AT143=AT142)*(AX140:AX143=AX142)*(AY140:AY143=AY142)*(AZ140:AZ143&gt;AZ142)),"")</f>
        <v/>
      </c>
      <c r="BH142" s="297" t="str">
        <f t="shared" ref="BH142:BH143" si="188">IF(AP142&lt;&gt;"",SUM(BB142:BG142)+1,"")</f>
        <v/>
      </c>
    </row>
    <row r="143" spans="10:60" x14ac:dyDescent="0.25">
      <c r="J143" s="297">
        <f>IF(COUNTIF(J61:J64,4)=4,1,SUMPRODUCT((J61:J64=J64)*(I61:I64=I64)*(G61:G64&gt;G64))+1)</f>
        <v>1</v>
      </c>
      <c r="U143" s="297">
        <f>IF(V64&lt;&gt;"",SUMPRODUCT((AC61:AC64=AC64)*(AB61:AB64=AB64)*(Z61:Z64=Z64)*(AA61:AA64=AA64)),"")</f>
        <v>4</v>
      </c>
      <c r="V143" s="297" t="str">
        <f>IF(AND(U143&lt;&gt;"",U143&gt;1),V64,"")</f>
        <v>Argentina</v>
      </c>
      <c r="W143" s="297">
        <f>SUMPRODUCT((DA3:DA105=V143)*(DD3:DD105=V144)*(DE3:DE105="W"))+SUMPRODUCT((DA3:DA105=V143)*(DD3:DD105=V140)*(DE3:DE105="W"))+SUMPRODUCT((DA3:DA105=V143)*(DD3:DD105=V141)*(DE3:DE105="W"))+SUMPRODUCT((DA3:DA105=V143)*(DD3:DD105=V142)*(DE3:DE105="W"))+SUMPRODUCT((DA3:DA105=V144)*(DD3:DD105=V143)*(DF3:DF105="W"))+SUMPRODUCT((DA3:DA105=V140)*(DD3:DD105=V143)*(DF3:DF105="W"))+SUMPRODUCT((DA3:DA105=V141)*(DD3:DD105=V143)*(DF3:DF105="W"))+SUMPRODUCT((DA3:DA105=V142)*(DD3:DD105=V143)*(DF3:DF105="W"))</f>
        <v>0</v>
      </c>
      <c r="X143" s="297">
        <f>SUMPRODUCT((DA3:DA105=V143)*(DD3:DD105=V144)*(DE3:DE105="D"))+SUMPRODUCT((DA3:DA105=V143)*(DD3:DD105=V140)*(DE3:DE105="D"))+SUMPRODUCT((DA3:DA105=V143)*(DD3:DD105=V141)*(DE3:DE105="D"))+SUMPRODUCT((DA3:DA105=V143)*(DD3:DD105=V142)*(DE3:DE105="D"))+SUMPRODUCT((DA3:DA105=V144)*(DD3:DD105=V143)*(DE3:DE105="D"))+SUMPRODUCT((DA3:DA105=V140)*(DD3:DD105=V143)*(DE3:DE105="D"))+SUMPRODUCT((DA3:DA105=V141)*(DD3:DD105=V143)*(DE3:DE105="D"))+SUMPRODUCT((DA3:DA105=V142)*(DD3:DD105=V143)*(DE3:DE105="D"))</f>
        <v>0</v>
      </c>
      <c r="Y143" s="297">
        <f>SUMPRODUCT((DA3:DA105=V143)*(DD3:DD105=V144)*(DE3:DE105="L"))+SUMPRODUCT((DA3:DA105=V143)*(DD3:DD105=V140)*(DE3:DE105="L"))+SUMPRODUCT((DA3:DA105=V143)*(DD3:DD105=V141)*(DE3:DE105="L"))+SUMPRODUCT((DA3:DA105=V143)*(DD3:DD105=V142)*(DE3:DE105="L"))+SUMPRODUCT((DA3:DA105=V144)*(DD3:DD105=V143)*(DF3:DF105="L"))+SUMPRODUCT((DA3:DA105=V140)*(DD3:DD105=V143)*(DF3:DF105="L"))+SUMPRODUCT((DA3:DA105=V141)*(DD3:DD105=V143)*(DF3:DF105="L"))+SUMPRODUCT((DA3:DA105=V142)*(DD3:DD105=V143)*(DF3:DF105="L"))</f>
        <v>0</v>
      </c>
      <c r="Z143" s="297">
        <f>SUMPRODUCT((DA3:DA105=V143)*(DD3:DD105=V144)*DB3:DB105)+SUMPRODUCT((DA3:DA105=V143)*(DD3:DD105=V140)*DB3:DB105)+SUMPRODUCT((DA3:DA105=V143)*(DD3:DD105=V141)*DB3:DB105)+SUMPRODUCT((DA3:DA105=V143)*(DD3:DD105=V142)*DB3:DB105)+SUMPRODUCT((DA3:DA105=V144)*(DD3:DD105=V143)*DC3:DC105)+SUMPRODUCT((DA3:DA105=V140)*(DD3:DD105=V143)*DC3:DC105)+SUMPRODUCT((DA3:DA105=V141)*(DD3:DD105=V143)*DC3:DC105)+SUMPRODUCT((DA3:DA105=V142)*(DD3:DD105=V143)*DC3:DC105)</f>
        <v>0</v>
      </c>
      <c r="AA143" s="297">
        <f>SUMPRODUCT((DA3:DA105=V143)*(DD3:DD105=V144)*DC3:DC105)+SUMPRODUCT((DA3:DA105=V143)*(DD3:DD105=V140)*DC3:DC105)+SUMPRODUCT((DA3:DA105=V143)*(DD3:DD105=V141)*DC3:DC105)+SUMPRODUCT((DA3:DA105=V143)*(DD3:DD105=V142)*DC3:DC105)+SUMPRODUCT((DA3:DA105=V144)*(DD3:DD105=V143)*DB3:DB105)+SUMPRODUCT((DA3:DA105=V140)*(DD3:DD105=V143)*DB3:DB105)+SUMPRODUCT((DA3:DA105=V141)*(DD3:DD105=V143)*DB3:DB105)+SUMPRODUCT((DA3:DA105=V142)*(DD3:DD105=V143)*DB3:DB105)</f>
        <v>0</v>
      </c>
      <c r="AB143" s="297">
        <f>Z143-AA143+1000</f>
        <v>1000</v>
      </c>
      <c r="AC143" s="297">
        <f t="shared" si="183"/>
        <v>0</v>
      </c>
      <c r="AD143" s="297">
        <f>IF(V143&lt;&gt;"",VLOOKUP(V143,C4:I64,7,FALSE),"")</f>
        <v>1000</v>
      </c>
      <c r="AE143" s="297">
        <f>IF(V143&lt;&gt;"",VLOOKUP(V143,C4:I64,5,FALSE),"")</f>
        <v>0</v>
      </c>
      <c r="AF143" s="297">
        <f>IF(V143&lt;&gt;"",VLOOKUP(V143,C4:K64,9,FALSE),"")</f>
        <v>-102</v>
      </c>
      <c r="AG143" s="297">
        <f t="shared" si="184"/>
        <v>0</v>
      </c>
      <c r="AH143" s="297">
        <f>IF(V143&lt;&gt;"",RANK(AG143,AG140:AG143),"")</f>
        <v>1</v>
      </c>
      <c r="AI143" s="297">
        <f>IF(V143&lt;&gt;"",SUMPRODUCT((AG140:AG143=AG143)*(AB140:AB143&gt;AB143)),"")</f>
        <v>0</v>
      </c>
      <c r="AJ143" s="297">
        <f>IF(V143&lt;&gt;"",SUMPRODUCT((AG140:AG143=AG143)*(AB140:AB143=AB143)*(Z140:Z143&gt;Z143)),"")</f>
        <v>0</v>
      </c>
      <c r="AK143" s="297">
        <f>IF(V143&lt;&gt;"",SUMPRODUCT((AG140:AG143=AG143)*(AB140:AB143=AB143)*(Z140:Z143=Z143)*(AD140:AD143&gt;AD143)),"")</f>
        <v>0</v>
      </c>
      <c r="AL143" s="297">
        <f>IF(V143&lt;&gt;"",SUMPRODUCT((AG140:AG143=AG143)*(AB140:AB143=AB143)*(Z140:Z143=Z143)*(AD140:AD143=AD143)*(AE140:AE143&gt;AE143)),"")</f>
        <v>0</v>
      </c>
      <c r="AM143" s="297">
        <f>IF(V143&lt;&gt;"",SUMPRODUCT((AG140:AG143=AG143)*(AB140:AB143=AB143)*(Z140:Z143=Z143)*(AD140:AD143=AD143)*(AE140:AE143=AE143)*(AF140:AF143&gt;AF143)),"")</f>
        <v>0</v>
      </c>
      <c r="AN143" s="297">
        <f t="shared" si="185"/>
        <v>1</v>
      </c>
      <c r="AO143" s="297" t="str">
        <f>IF(AP64&lt;&gt;"",SUMPRODUCT((AW61:AW64=AW64)*(AV61:AV64=AV64)*(AT61:AT64=AT64)*(AU61:AU64=AU64)),"")</f>
        <v/>
      </c>
      <c r="AP143" s="297" t="str">
        <f>IF(AND(AO143&lt;&gt;"",AO143&gt;1),AP64,"")</f>
        <v/>
      </c>
      <c r="AQ143" s="297" t="str">
        <f>IF(AP143&lt;&gt;"",SUMPRODUCT((DA3:DA105=AP143)*(DD3:DD105=AP144)*(DE3:DE105="W"))+SUMPRODUCT((DA3:DA105=AP143)*(DD3:DD105=AP141)*(DE3:DE105="W"))+SUMPRODUCT((DA3:DA105=AP143)*(DD3:DD105=AP142)*(DE3:DE105="W"))+SUMPRODUCT((DA3:DA105=AP144)*(DD3:DD105=AP143)*(DF3:DF105="W"))+SUMPRODUCT((DA3:DA105=AP141)*(DD3:DD105=AP143)*(DF3:DF105="W"))+SUMPRODUCT((DA3:DA105=AP142)*(DD3:DD105=AP143)*(DF3:DF105="W")),"")</f>
        <v/>
      </c>
      <c r="AR143" s="297" t="str">
        <f>IF(AP143&lt;&gt;"",SUMPRODUCT((DA3:DA105=AP143)*(DD3:DD105=AP144)*(DE3:DE105="D"))+SUMPRODUCT((DA3:DA105=AP143)*(DD3:DD105=AP141)*(DE3:DE105="D"))+SUMPRODUCT((DA3:DA105=AP143)*(DD3:DD105=AP142)*(DE3:DE105="D"))+SUMPRODUCT((DA3:DA105=AP144)*(DD3:DD105=AP143)*(DE3:DE105="D"))+SUMPRODUCT((DA3:DA105=AP141)*(DD3:DD105=AP143)*(DE3:DE105="D"))+SUMPRODUCT((DA3:DA105=AP142)*(DD3:DD105=AP143)*(DE3:DE105="D")),"")</f>
        <v/>
      </c>
      <c r="AS143" s="297" t="str">
        <f>IF(AP143&lt;&gt;"",SUMPRODUCT((DA3:DA105=AP143)*(DD3:DD105=AP144)*(DE3:DE105="L"))+SUMPRODUCT((DA3:DA105=AP143)*(DD3:DD105=AP141)*(DE3:DE105="L"))+SUMPRODUCT((DA3:DA105=AP143)*(DD3:DD105=AP142)*(DE3:DE105="L"))+SUMPRODUCT((DA3:DA105=AP144)*(DD3:DD105=AP143)*(DF3:DF105="L"))+SUMPRODUCT((DA3:DA105=AP141)*(DD3:DD105=AP143)*(DF3:DF105="L"))+SUMPRODUCT((DA3:DA105=AP142)*(DD3:DD105=AP143)*(DF3:DF105="L")),"")</f>
        <v/>
      </c>
      <c r="AT143" s="297">
        <f>SUMPRODUCT((DA3:DA105=AP143)*(DD3:DD105=AP144)*DB3:DB105)+SUMPRODUCT((DA3:DA105=AP143)*(DD3:DD105=AP140)*DB3:DB105)+SUMPRODUCT((DA3:DA105=AP143)*(DD3:DD105=AP141)*DB3:DB105)+SUMPRODUCT((DA3:DA105=AP143)*(DD3:DD105=AP142)*DB3:DB105)+SUMPRODUCT((DA3:DA105=AP144)*(DD3:DD105=AP143)*DC3:DC105)+SUMPRODUCT((DA3:DA105=AP140)*(DD3:DD105=AP143)*DC3:DC105)+SUMPRODUCT((DA3:DA105=AP141)*(DD3:DD105=AP143)*DC3:DC105)+SUMPRODUCT((DA3:DA105=AP142)*(DD3:DD105=AP143)*DC3:DC105)</f>
        <v>0</v>
      </c>
      <c r="AU143" s="297">
        <f>SUMPRODUCT((DA3:DA105=AP143)*(DD3:DD105=AP144)*DC3:DC105)+SUMPRODUCT((DA3:DA105=AP143)*(DD3:DD105=AP140)*DC3:DC105)+SUMPRODUCT((DA3:DA105=AP143)*(DD3:DD105=AP141)*DC3:DC105)+SUMPRODUCT((DA3:DA105=AP143)*(DD3:DD105=AP142)*DC3:DC105)+SUMPRODUCT((DA3:DA105=AP144)*(DD3:DD105=AP143)*DB3:DB105)+SUMPRODUCT((DA3:DA105=AP140)*(DD3:DD105=AP143)*DB3:DB105)+SUMPRODUCT((DA3:DA105=AP141)*(DD3:DD105=AP143)*DB3:DB105)+SUMPRODUCT((DA3:DA105=AP142)*(DD3:DD105=AP143)*DB3:DB105)</f>
        <v>0</v>
      </c>
      <c r="AV143" s="297">
        <f>AT143-AU143+1000</f>
        <v>1000</v>
      </c>
      <c r="AW143" s="297" t="str">
        <f t="shared" si="186"/>
        <v/>
      </c>
      <c r="AX143" s="297" t="str">
        <f>IF(AP143&lt;&gt;"",VLOOKUP(AP143,C4:I64,7,FALSE),"")</f>
        <v/>
      </c>
      <c r="AY143" s="297" t="str">
        <f>IF(AP143&lt;&gt;"",VLOOKUP(AP143,C4:I64,5,FALSE),"")</f>
        <v/>
      </c>
      <c r="AZ143" s="297" t="str">
        <f>IF(AP143&lt;&gt;"",VLOOKUP(AP143,C4:K64,9,FALSE),"")</f>
        <v/>
      </c>
      <c r="BA143" s="297" t="str">
        <f t="shared" si="187"/>
        <v/>
      </c>
      <c r="BB143" s="297" t="str">
        <f>IF(AP143&lt;&gt;"",RANK(BA143,BA140:BA143),"")</f>
        <v/>
      </c>
      <c r="BC143" s="297" t="str">
        <f>IF(AP143&lt;&gt;"",SUMPRODUCT((BA140:BA143=BA143)*(AV140:AV143&gt;AV143)),"")</f>
        <v/>
      </c>
      <c r="BD143" s="297" t="str">
        <f>IF(AP143&lt;&gt;"",SUMPRODUCT((BA140:BA143=BA143)*(AV140:AV143=AV143)*(AT140:AT143&gt;AT143)),"")</f>
        <v/>
      </c>
      <c r="BE143" s="297" t="str">
        <f>IF(AP143&lt;&gt;"",SUMPRODUCT((BA140:BA143=BA143)*(AV140:AV143=AV143)*(AT140:AT143=AT143)*(AX140:AX143&gt;AX143)),"")</f>
        <v/>
      </c>
      <c r="BF143" s="297" t="str">
        <f>IF(AP143&lt;&gt;"",SUMPRODUCT((BA140:BA143=BA143)*(AV140:AV143=AV143)*(AT140:AT143=AT143)*(AX140:AX143=AX143)*(AY140:AY143&gt;AY143)),"")</f>
        <v/>
      </c>
      <c r="BG143" s="297" t="str">
        <f>IF(AP143&lt;&gt;"",SUMPRODUCT((BA140:BA143=BA143)*(AV140:AV143=AV143)*(AT140:AT143=AT143)*(AX140:AX143=AX143)*(AY140:AY143=AY143)*(AZ140:AZ143&gt;AZ143)),"")</f>
        <v/>
      </c>
      <c r="BH143" s="297" t="str">
        <f t="shared" si="188"/>
        <v/>
      </c>
    </row>
    <row r="145" spans="4:60" x14ac:dyDescent="0.25">
      <c r="U145" s="297">
        <f>IF(V146="",SUM(AH67:AM67),IF(V147="",SUM(AH68:AM68),IF(V148="",SUM(AH69:AM69),IF(V149="",SUM(AH70:AM70),0))))</f>
        <v>0</v>
      </c>
      <c r="AO145" s="297">
        <f>IF(AP147="",SUM(BB68:BG68),IF(AP148="",SUM(BB69:BG69),IF(AP149="",SUM(BB70:BG70),0)))</f>
        <v>0</v>
      </c>
    </row>
    <row r="146" spans="4:60" x14ac:dyDescent="0.25">
      <c r="J146" s="297">
        <f>IF(COUNTIF(J67:J70,4)=4,1,SUMPRODUCT((J67:J70=J67)*(I67:I70=I67)*(G67:G70&gt;G67))+1)</f>
        <v>1</v>
      </c>
      <c r="U146" s="297">
        <f>IF(V67&lt;&gt;"",SUMPRODUCT((AC67:AC70=AC67)*(AB67:AB70=AB67)*(Z67:Z70=Z67)*(AA67:AA70=AA67)),"")</f>
        <v>4</v>
      </c>
      <c r="V146" s="297" t="str">
        <f>IF(AND(U146&lt;&gt;"",U146&gt;1),V67,"")</f>
        <v>Uzbekistan</v>
      </c>
      <c r="W146" s="297">
        <f>SUMPRODUCT((DA3:DA105=V146)*(DD3:DD105=V147)*(DE3:DE105="W"))+SUMPRODUCT((DA3:DA105=V146)*(DD3:DD105=V148)*(DE3:DE105="W"))+SUMPRODUCT((DA3:DA105=V146)*(DD3:DD105=V149)*(DE3:DE105="W"))+SUMPRODUCT((DA3:DA105=V146)*(DD3:DD105=V150)*(DE3:DE105="W"))+SUMPRODUCT((DA3:DA105=V147)*(DD3:DD105=V146)*(DF3:DF105="W"))+SUMPRODUCT((DA3:DA105=V148)*(DD3:DD105=V146)*(DF3:DF105="W"))+SUMPRODUCT((DA3:DA105=V149)*(DD3:DD105=V146)*(DF3:DF105="W"))+SUMPRODUCT((DA3:DA105=V150)*(DD3:DD105=V146)*(DF3:DF105="W"))</f>
        <v>0</v>
      </c>
      <c r="X146" s="297">
        <f>SUMPRODUCT((DA3:DA105=V146)*(DD3:DD105=V147)*(DE3:DE105="D"))+SUMPRODUCT((DA3:DA105=V146)*(DD3:DD105=V148)*(DE3:DE105="D"))+SUMPRODUCT((DA3:DA105=V146)*(DD3:DD105=V149)*(DE3:DE105="D"))+SUMPRODUCT((DA3:DA105=V146)*(DD3:DD105=V150)*(DE3:DE105="D"))+SUMPRODUCT((DA3:DA105=V147)*(DD3:DD105=V146)*(DE3:DE105="D"))+SUMPRODUCT((DA3:DA105=V148)*(DD3:DD105=V146)*(DE3:DE105="D"))+SUMPRODUCT((DA3:DA105=V149)*(DD3:DD105=V146)*(DE3:DE105="D"))+SUMPRODUCT((DA3:DA105=V150)*(DD3:DD105=V146)*(DE3:DE105="D"))</f>
        <v>0</v>
      </c>
      <c r="Y146" s="297">
        <f>SUMPRODUCT((DA3:DA105=V146)*(DD3:DD105=V147)*(DE3:DE105="L"))+SUMPRODUCT((DA3:DA105=V146)*(DD3:DD105=V148)*(DE3:DE105="L"))+SUMPRODUCT((DA3:DA105=V146)*(DD3:DD105=V149)*(DE3:DE105="L"))+SUMPRODUCT((DA3:DA105=V146)*(DD3:DD105=V150)*(DE3:DE105="L"))+SUMPRODUCT((DA3:DA105=V147)*(DD3:DD105=V146)*(DF3:DF105="L"))+SUMPRODUCT((DA3:DA105=V148)*(DD3:DD105=V146)*(DF3:DF105="L"))+SUMPRODUCT((DA3:DA105=V149)*(DD3:DD105=V146)*(DF3:DF105="L"))+SUMPRODUCT((DA3:DA105=V150)*(DD3:DD105=V146)*(DF3:DF105="L"))</f>
        <v>0</v>
      </c>
      <c r="Z146" s="297">
        <f>SUMPRODUCT((DA3:DA105=V146)*(DD3:DD105=V147)*DB3:DB105)+SUMPRODUCT((DA3:DA105=V146)*(DD3:DD105=V148)*DB3:DB105)+SUMPRODUCT((DA3:DA105=V146)*(DD3:DD105=V149)*DB3:DB105)+SUMPRODUCT((DA3:DA105=V146)*(DD3:DD105=V150)*DB3:DB105)+SUMPRODUCT((DA3:DA105=V147)*(DD3:DD105=V146)*DC3:DC105)+SUMPRODUCT((DA3:DA105=V148)*(DD3:DD105=V146)*DC3:DC105)+SUMPRODUCT((DA3:DA105=V149)*(DD3:DD105=V146)*DC3:DC105)+SUMPRODUCT((DA3:DA105=V150)*(DD3:DD105=V146)*DC3:DC105)</f>
        <v>0</v>
      </c>
      <c r="AA146" s="297">
        <f>SUMPRODUCT((DA3:DA105=V146)*(DD3:DD105=V147)*DC3:DC105)+SUMPRODUCT((DA3:DA105=V146)*(DD3:DD105=V148)*DC3:DC105)+SUMPRODUCT((DA3:DA105=V146)*(DD3:DD105=V149)*DC3:DC105)+SUMPRODUCT((DA3:DA105=V146)*(DD3:DD105=V150)*DC3:DC105)+SUMPRODUCT((DA3:DA105=V147)*(DD3:DD105=V146)*DB3:DB105)+SUMPRODUCT((DA3:DA105=V148)*(DD3:DD105=V146)*DB3:DB105)+SUMPRODUCT((DA3:DA105=V149)*(DD3:DD105=V146)*DB3:DB105)+SUMPRODUCT((DA3:DA105=V150)*(DD3:DD105=V146)*DB3:DB105)</f>
        <v>0</v>
      </c>
      <c r="AB146" s="297">
        <f>Z146-AA146+1000</f>
        <v>1000</v>
      </c>
      <c r="AC146" s="297">
        <f>IF(V146&lt;&gt;"",W146*3+X146*1,"")</f>
        <v>0</v>
      </c>
      <c r="AD146" s="297">
        <f>IF(V146&lt;&gt;"",VLOOKUP(V146,C4:I70,7,FALSE),"")</f>
        <v>1000</v>
      </c>
      <c r="AE146" s="297">
        <f>IF(V146&lt;&gt;"",VLOOKUP(V146,C4:I70,5,FALSE),"")</f>
        <v>0</v>
      </c>
      <c r="AF146" s="297">
        <f>IF(V146&lt;&gt;"",VLOOKUP(V146,C4:K70,9,FALSE),"")</f>
        <v>-152</v>
      </c>
      <c r="AG146" s="297">
        <f>AC146</f>
        <v>0</v>
      </c>
      <c r="AH146" s="297">
        <f>IF(V146&lt;&gt;"",RANK(AG146,AG146:AG149),"")</f>
        <v>1</v>
      </c>
      <c r="AI146" s="297">
        <f>IF(V146&lt;&gt;"",SUMPRODUCT((AG146:AG149=AG146)*(AB146:AB149&gt;AB146)),"")</f>
        <v>0</v>
      </c>
      <c r="AJ146" s="297">
        <f>IF(V146&lt;&gt;"",SUMPRODUCT((AG146:AG149=AG146)*(AB146:AB149=AB146)*(Z146:Z149&gt;Z146)),"")</f>
        <v>0</v>
      </c>
      <c r="AK146" s="297">
        <f>IF(V146&lt;&gt;"",SUMPRODUCT((AG146:AG149=AG146)*(AB146:AB149=AB146)*(Z146:Z149=Z146)*(AD146:AD149&gt;AD146)),"")</f>
        <v>0</v>
      </c>
      <c r="AL146" s="297">
        <f>IF(V146&lt;&gt;"",SUMPRODUCT((AG146:AG149=AG146)*(AB146:AB149=AB146)*(Z146:Z149=Z146)*(AD146:AD149=AD146)*(AE146:AE149&gt;AE146)),"")</f>
        <v>0</v>
      </c>
      <c r="AM146" s="297">
        <f>IF(V146&lt;&gt;"",SUMPRODUCT((AG146:AG149=AG146)*(AB146:AB149=AB146)*(Z146:Z149=Z146)*(AD146:AD149=AD146)*(AE146:AE149=AE146)*(AF146:AF149&gt;AF146)),"")</f>
        <v>3</v>
      </c>
      <c r="AN146" s="297">
        <f>IF(V146&lt;&gt;"",SUM(AH146:AM146),"")</f>
        <v>4</v>
      </c>
    </row>
    <row r="147" spans="4:60" x14ac:dyDescent="0.25">
      <c r="J147" s="297">
        <f>IF(COUNTIF(J67:J70,4)=4,1,SUMPRODUCT((J67:J70=J68)*(I67:I70=I68)*(G67:G70&gt;G68))+1)</f>
        <v>1</v>
      </c>
      <c r="U147" s="297">
        <f>IF(V68&lt;&gt;"",SUMPRODUCT((AC67:AC70=AC68)*(AB67:AB70=AB68)*(Z67:Z70=Z68)*(AA67:AA70=AA68)),"")</f>
        <v>4</v>
      </c>
      <c r="V147" s="297" t="str">
        <f>IF(AND(U147&lt;&gt;"",U147&gt;1),V68,"")</f>
        <v>DR Congo</v>
      </c>
      <c r="W147" s="297">
        <f>SUMPRODUCT((DA3:DA105=V147)*(DD3:DD105=V148)*(DE3:DE105="W"))+SUMPRODUCT((DA3:DA105=V147)*(DD3:DD105=V149)*(DE3:DE105="W"))+SUMPRODUCT((DA3:DA105=V147)*(DD3:DD105=V150)*(DE3:DE105="W"))+SUMPRODUCT((DA3:DA105=V147)*(DD3:DD105=V146)*(DE3:DE105="W"))+SUMPRODUCT((DA3:DA105=V148)*(DD3:DD105=V147)*(DF3:DF105="W"))+SUMPRODUCT((DA3:DA105=V149)*(DD3:DD105=V147)*(DF3:DF105="W"))+SUMPRODUCT((DA3:DA105=V150)*(DD3:DD105=V147)*(DF3:DF105="W"))+SUMPRODUCT((DA3:DA105=V146)*(DD3:DD105=V147)*(DF3:DF105="W"))</f>
        <v>0</v>
      </c>
      <c r="X147" s="297">
        <f>SUMPRODUCT((DA3:DA105=V147)*(DD3:DD105=V148)*(DE3:DE105="D"))+SUMPRODUCT((DA3:DA105=V147)*(DD3:DD105=V149)*(DE3:DE105="D"))+SUMPRODUCT((DA3:DA105=V147)*(DD3:DD105=V150)*(DE3:DE105="D"))+SUMPRODUCT((DA3:DA105=V147)*(DD3:DD105=V146)*(DE3:DE105="D"))+SUMPRODUCT((DA3:DA105=V148)*(DD3:DD105=V147)*(DE3:DE105="D"))+SUMPRODUCT((DA3:DA105=V149)*(DD3:DD105=V147)*(DE3:DE105="D"))+SUMPRODUCT((DA3:DA105=V150)*(DD3:DD105=V147)*(DE3:DE105="D"))+SUMPRODUCT((DA3:DA105=V146)*(DD3:DD105=V147)*(DE3:DE105="D"))</f>
        <v>0</v>
      </c>
      <c r="Y147" s="297">
        <f>SUMPRODUCT((DA3:DA105=V147)*(DD3:DD105=V148)*(DE3:DE105="L"))+SUMPRODUCT((DA3:DA105=V147)*(DD3:DD105=V149)*(DE3:DE105="L"))+SUMPRODUCT((DA3:DA105=V147)*(DD3:DD105=V150)*(DE3:DE105="L"))+SUMPRODUCT((DA3:DA105=V147)*(DD3:DD105=V146)*(DE3:DE105="L"))+SUMPRODUCT((DA3:DA105=V148)*(DD3:DD105=V147)*(DF3:DF105="L"))+SUMPRODUCT((DA3:DA105=V149)*(DD3:DD105=V147)*(DF3:DF105="L"))+SUMPRODUCT((DA3:DA105=V150)*(DD3:DD105=V147)*(DF3:DF105="L"))+SUMPRODUCT((DA3:DA105=V146)*(DD3:DD105=V147)*(DF3:DF105="L"))</f>
        <v>0</v>
      </c>
      <c r="Z147" s="297">
        <f>SUMPRODUCT((DA3:DA105=V147)*(DD3:DD105=V148)*DB3:DB105)+SUMPRODUCT((DA3:DA105=V147)*(DD3:DD105=V149)*DB3:DB105)+SUMPRODUCT((DA3:DA105=V147)*(DD3:DD105=V150)*DB3:DB105)+SUMPRODUCT((DA3:DA105=V147)*(DD3:DD105=V146)*DB3:DB105)+SUMPRODUCT((DA3:DA105=V148)*(DD3:DD105=V147)*DC3:DC105)+SUMPRODUCT((DA3:DA105=V149)*(DD3:DD105=V147)*DC3:DC105)+SUMPRODUCT((DA3:DA105=V150)*(DD3:DD105=V147)*DC3:DC105)+SUMPRODUCT((DA3:DA105=V146)*(DD3:DD105=V147)*DC3:DC105)</f>
        <v>0</v>
      </c>
      <c r="AA147" s="297">
        <f>SUMPRODUCT((DA3:DA105=V147)*(DD3:DD105=V148)*DC3:DC105)+SUMPRODUCT((DA3:DA105=V147)*(DD3:DD105=V149)*DC3:DC105)+SUMPRODUCT((DA3:DA105=V147)*(DD3:DD105=V150)*DC3:DC105)+SUMPRODUCT((DA3:DA105=V147)*(DD3:DD105=V146)*DC3:DC105)+SUMPRODUCT((DA3:DA105=V148)*(DD3:DD105=V147)*DB3:DB105)+SUMPRODUCT((DA3:DA105=V149)*(DD3:DD105=V147)*DB3:DB105)+SUMPRODUCT((DA3:DA105=V150)*(DD3:DD105=V147)*DB3:DB105)+SUMPRODUCT((DA3:DA105=V146)*(DD3:DD105=V147)*DB3:DB105)</f>
        <v>0</v>
      </c>
      <c r="AB147" s="297">
        <f>Z147-AA147+1000</f>
        <v>1000</v>
      </c>
      <c r="AC147" s="297">
        <f t="shared" ref="AC147:AC149" si="189">IF(V147&lt;&gt;"",W147*3+X147*1,"")</f>
        <v>0</v>
      </c>
      <c r="AD147" s="297">
        <f>IF(V147&lt;&gt;"",VLOOKUP(V147,C4:I70,7,FALSE),"")</f>
        <v>1000</v>
      </c>
      <c r="AE147" s="297">
        <f>IF(V147&lt;&gt;"",VLOOKUP(V147,C4:I70,5,FALSE),"")</f>
        <v>0</v>
      </c>
      <c r="AF147" s="297">
        <f>IF(V147&lt;&gt;"",VLOOKUP(V147,C4:K70,9,FALSE),"")</f>
        <v>-148</v>
      </c>
      <c r="AG147" s="297">
        <f t="shared" ref="AG147:AG149" si="190">AC147</f>
        <v>0</v>
      </c>
      <c r="AH147" s="297">
        <f>IF(V147&lt;&gt;"",RANK(AG147,AG146:AG149),"")</f>
        <v>1</v>
      </c>
      <c r="AI147" s="297">
        <f>IF(V147&lt;&gt;"",SUMPRODUCT((AG146:AG149=AG147)*(AB146:AB149&gt;AB147)),"")</f>
        <v>0</v>
      </c>
      <c r="AJ147" s="297">
        <f>IF(V147&lt;&gt;"",SUMPRODUCT((AG146:AG149=AG147)*(AB146:AB149=AB147)*(Z146:Z149&gt;Z147)),"")</f>
        <v>0</v>
      </c>
      <c r="AK147" s="297">
        <f>IF(V147&lt;&gt;"",SUMPRODUCT((AG146:AG149=AG147)*(AB146:AB149=AB147)*(Z146:Z149=Z147)*(AD146:AD149&gt;AD147)),"")</f>
        <v>0</v>
      </c>
      <c r="AL147" s="297">
        <f>IF(V147&lt;&gt;"",SUMPRODUCT((AG146:AG149=AG147)*(AB146:AB149=AB147)*(Z146:Z149=Z147)*(AD146:AD149=AD147)*(AE146:AE149&gt;AE147)),"")</f>
        <v>0</v>
      </c>
      <c r="AM147" s="297">
        <f>IF(V147&lt;&gt;"",SUMPRODUCT((AG146:AG149=AG147)*(AB146:AB149=AB147)*(Z146:Z149=Z147)*(AD146:AD149=AD147)*(AE146:AE149=AE147)*(AF146:AF149&gt;AF147)),"")</f>
        <v>2</v>
      </c>
      <c r="AN147" s="297">
        <f t="shared" ref="AN147:AN149" si="191">IF(V147&lt;&gt;"",SUM(AH147:AM147),"")</f>
        <v>3</v>
      </c>
      <c r="AO147" s="297" t="str">
        <f>IF(AP68&lt;&gt;"",SUMPRODUCT((AW67:AW70=AW68)*(AV67:AV70=AV68)*(AT67:AT70=AT68)*(AU67:AU70=AU68)),"")</f>
        <v/>
      </c>
      <c r="AP147" s="297" t="str">
        <f>IF(AND(AO147&lt;&gt;"",AO147&gt;1),AP68,"")</f>
        <v/>
      </c>
      <c r="AQ147" s="297">
        <f>SUMPRODUCT((DA3:DA105=AP147)*(DD3:DD105=AP148)*(DE3:DE105="W"))+SUMPRODUCT((DA3:DA105=AP147)*(DD3:DD105=AP149)*(DE3:DE105="W"))+SUMPRODUCT((DA3:DA105=AP147)*(DD3:DD105=AP150)*(DE3:DE105="W"))+SUMPRODUCT((DA3:DA105=AP148)*(DD3:DD105=AP147)*(DF3:DF105="W"))+SUMPRODUCT((DA3:DA105=AP149)*(DD3:DD105=AP147)*(DF3:DF105="W"))+SUMPRODUCT((DA3:DA105=AP150)*(DD3:DD105=AP147)*(DF3:DF105="W"))</f>
        <v>0</v>
      </c>
      <c r="AR147" s="297">
        <f>SUMPRODUCT((DA3:DA105=AP147)*(DD3:DD105=AP148)*(DE3:DE105="D"))+SUMPRODUCT((DA3:DA105=AP147)*(DD3:DD105=AP149)*(DE3:DE105="D"))+SUMPRODUCT((DA3:DA105=AP147)*(DD3:DD105=AP150)*(DE3:DE105="D"))+SUMPRODUCT((DA3:DA105=AP148)*(DD3:DD105=AP147)*(DE3:DE105="D"))+SUMPRODUCT((DA3:DA105=AP149)*(DD3:DD105=AP147)*(DE3:DE105="D"))+SUMPRODUCT((DA3:DA105=AP150)*(DD3:DD105=AP147)*(DE3:DE105="D"))</f>
        <v>0</v>
      </c>
      <c r="AS147" s="297">
        <f>SUMPRODUCT((DA3:DA105=AP147)*(DD3:DD105=AP148)*(DE3:DE105="L"))+SUMPRODUCT((DA3:DA105=AP147)*(DD3:DD105=AP149)*(DE3:DE105="L"))+SUMPRODUCT((DA3:DA105=AP147)*(DD3:DD105=AP150)*(DE3:DE105="L"))+SUMPRODUCT((DA3:DA105=AP148)*(DD3:DD105=AP147)*(DF3:DF105="L"))+SUMPRODUCT((DA3:DA105=AP149)*(DD3:DD105=AP147)*(DF3:DF105="L"))+SUMPRODUCT((DA3:DA105=AP150)*(DD3:DD105=AP147)*(DF3:DF105="L"))</f>
        <v>0</v>
      </c>
      <c r="AT147" s="297">
        <f>SUMPRODUCT((DA3:DA105=AP147)*(DD3:DD105=AP148)*DB3:DB105)+SUMPRODUCT((DA3:DA105=AP147)*(DD3:DD105=AP149)*DB3:DB105)+SUMPRODUCT((DA3:DA105=AP147)*(DD3:DD105=AP150)*DB3:DB105)+SUMPRODUCT((DA3:DA105=AP147)*(DD3:DD105=AP146)*DB3:DB105)+SUMPRODUCT((DA3:DA105=AP148)*(DD3:DD105=AP147)*DC3:DC105)+SUMPRODUCT((DA3:DA105=AP149)*(DD3:DD105=AP147)*DC3:DC105)+SUMPRODUCT((DA3:DA105=AP150)*(DD3:DD105=AP147)*DC3:DC105)+SUMPRODUCT((DA3:DA105=AP146)*(DD3:DD105=AP147)*DC3:DC105)</f>
        <v>0</v>
      </c>
      <c r="AU147" s="297">
        <f>SUMPRODUCT((DA3:DA105=AP147)*(DD3:DD105=AP148)*DC3:DC105)+SUMPRODUCT((DA3:DA105=AP147)*(DD3:DD105=AP149)*DC3:DC105)+SUMPRODUCT((DA3:DA105=AP147)*(DD3:DD105=AP150)*DC3:DC105)+SUMPRODUCT((DA3:DA105=AP147)*(DD3:DD105=AP146)*DC3:DC105)+SUMPRODUCT((DA3:DA105=AP148)*(DD3:DD105=AP147)*DB3:DB105)+SUMPRODUCT((DA3:DA105=AP149)*(DD3:DD105=AP147)*DB3:DB105)+SUMPRODUCT((DA3:DA105=AP150)*(DD3:DD105=AP147)*DB3:DB105)+SUMPRODUCT((DA3:DA105=AP146)*(DD3:DD105=AP147)*DB3:DB105)</f>
        <v>0</v>
      </c>
      <c r="AV147" s="297">
        <f>AT147-AU147+1000</f>
        <v>1000</v>
      </c>
      <c r="AW147" s="297" t="str">
        <f t="shared" ref="AW147:AW149" si="192">IF(AP147&lt;&gt;"",AQ147*3+AR147*1,"")</f>
        <v/>
      </c>
      <c r="AX147" s="297" t="str">
        <f>IF(AP147&lt;&gt;"",VLOOKUP(AP147,C4:I70,7,FALSE),"")</f>
        <v/>
      </c>
      <c r="AY147" s="297" t="str">
        <f>IF(AP147&lt;&gt;"",VLOOKUP(AP147,C4:I70,5,FALSE),"")</f>
        <v/>
      </c>
      <c r="AZ147" s="297" t="str">
        <f>IF(AP147&lt;&gt;"",VLOOKUP(AP147,C4:K70,9,FALSE),"")</f>
        <v/>
      </c>
      <c r="BA147" s="297" t="str">
        <f t="shared" ref="BA147:BA149" si="193">AW147</f>
        <v/>
      </c>
      <c r="BB147" s="297" t="str">
        <f>IF(AP147&lt;&gt;"",RANK(BA147,BA146:BA149),"")</f>
        <v/>
      </c>
      <c r="BC147" s="297" t="str">
        <f>IF(AP147&lt;&gt;"",SUMPRODUCT((BA146:BA149=BA147)*(AV146:AV149&gt;AV147)),"")</f>
        <v/>
      </c>
      <c r="BD147" s="297" t="str">
        <f>IF(AP147&lt;&gt;"",SUMPRODUCT((BA146:BA149=BA147)*(AV146:AV149=AV147)*(AT146:AT149&gt;AT147)),"")</f>
        <v/>
      </c>
      <c r="BE147" s="297" t="str">
        <f>IF(AP147&lt;&gt;"",SUMPRODUCT((BA146:BA149=BA147)*(AV146:AV149=AV147)*(AT146:AT149=AT147)*(AX146:AX149&gt;AX147)),"")</f>
        <v/>
      </c>
      <c r="BF147" s="297" t="str">
        <f>IF(AP147&lt;&gt;"",SUMPRODUCT((BA146:BA149=BA147)*(AV146:AV149=AV147)*(AT146:AT149=AT147)*(AX146:AX149=AX147)*(AY146:AY149&gt;AY147)),"")</f>
        <v/>
      </c>
      <c r="BG147" s="297" t="str">
        <f>IF(AP147&lt;&gt;"",SUMPRODUCT((BA146:BA149=BA147)*(AV146:AV149=AV147)*(AT146:AT149=AT147)*(AX146:AX149=AX147)*(AY146:AY149=AY147)*(AZ146:AZ149&gt;AZ147)),"")</f>
        <v/>
      </c>
      <c r="BH147" s="297" t="str">
        <f>IF(AP147&lt;&gt;"",SUM(BB147:BG147)+1,"")</f>
        <v/>
      </c>
    </row>
    <row r="148" spans="4:60" x14ac:dyDescent="0.25">
      <c r="J148" s="297">
        <f>IF(COUNTIF(J67:J70,4)=4,1,SUMPRODUCT((J67:J70=J69)*(I67:I70=I69)*(G67:G70&gt;G69))+1)</f>
        <v>1</v>
      </c>
      <c r="U148" s="297">
        <f>IF(V69&lt;&gt;"",SUMPRODUCT((AC67:AC70=AC69)*(AB67:AB70=AB69)*(Z67:Z70=Z69)*(AA67:AA70=AA69)),"")</f>
        <v>4</v>
      </c>
      <c r="V148" s="297" t="str">
        <f>IF(AND(U148&lt;&gt;"",U148&gt;1),V69,"")</f>
        <v>Colombia</v>
      </c>
      <c r="W148" s="297">
        <f>SUMPRODUCT((DA3:DA105=V148)*(DD3:DD105=V149)*(DE3:DE105="W"))+SUMPRODUCT((DA3:DA105=V148)*(DD3:DD105=V150)*(DE3:DE105="W"))+SUMPRODUCT((DA3:DA105=V148)*(DD3:DD105=V146)*(DE3:DE105="W"))+SUMPRODUCT((DA3:DA105=V148)*(DD3:DD105=V147)*(DE3:DE105="W"))+SUMPRODUCT((DA3:DA105=V149)*(DD3:DD105=V148)*(DF3:DF105="W"))+SUMPRODUCT((DA3:DA105=V150)*(DD3:DD105=V148)*(DF3:DF105="W"))+SUMPRODUCT((DA3:DA105=V146)*(DD3:DD105=V148)*(DF3:DF105="W"))+SUMPRODUCT((DA3:DA105=V147)*(DD3:DD105=V148)*(DF3:DF105="W"))</f>
        <v>0</v>
      </c>
      <c r="X148" s="297">
        <f>SUMPRODUCT((DA3:DA105=V148)*(DD3:DD105=V149)*(DE3:DE105="D"))+SUMPRODUCT((DA3:DA105=V148)*(DD3:DD105=V150)*(DE3:DE105="D"))+SUMPRODUCT((DA3:DA105=V148)*(DD3:DD105=V146)*(DE3:DE105="D"))+SUMPRODUCT((DA3:DA105=V148)*(DD3:DD105=V147)*(DE3:DE105="D"))+SUMPRODUCT((DA3:DA105=V149)*(DD3:DD105=V148)*(DE3:DE105="D"))+SUMPRODUCT((DA3:DA105=V150)*(DD3:DD105=V148)*(DE3:DE105="D"))+SUMPRODUCT((DA3:DA105=V146)*(DD3:DD105=V148)*(DE3:DE105="D"))+SUMPRODUCT((DA3:DA105=V147)*(DD3:DD105=V148)*(DE3:DE105="D"))</f>
        <v>0</v>
      </c>
      <c r="Y148" s="297">
        <f>SUMPRODUCT((DA3:DA105=V148)*(DD3:DD105=V149)*(DE3:DE105="L"))+SUMPRODUCT((DA3:DA105=V148)*(DD3:DD105=V150)*(DE3:DE105="L"))+SUMPRODUCT((DA3:DA105=V148)*(DD3:DD105=V146)*(DE3:DE105="L"))+SUMPRODUCT((DA3:DA105=V148)*(DD3:DD105=V147)*(DE3:DE105="L"))+SUMPRODUCT((DA3:DA105=V149)*(DD3:DD105=V148)*(DF3:DF105="L"))+SUMPRODUCT((DA3:DA105=V150)*(DD3:DD105=V148)*(DF3:DF105="L"))+SUMPRODUCT((DA3:DA105=V146)*(DD3:DD105=V148)*(DF3:DF105="L"))+SUMPRODUCT((DA3:DA105=V147)*(DD3:DD105=V148)*(DF3:DF105="L"))</f>
        <v>0</v>
      </c>
      <c r="Z148" s="297">
        <f>SUMPRODUCT((DA3:DA105=V148)*(DD3:DD105=V149)*DB3:DB105)+SUMPRODUCT((DA3:DA105=V148)*(DD3:DD105=V150)*DB3:DB105)+SUMPRODUCT((DA3:DA105=V148)*(DD3:DD105=V146)*DB3:DB105)+SUMPRODUCT((DA3:DA105=V148)*(DD3:DD105=V147)*DB3:DB105)+SUMPRODUCT((DA3:DA105=V149)*(DD3:DD105=V148)*DC3:DC105)+SUMPRODUCT((DA3:DA105=V150)*(DD3:DD105=V148)*DC3:DC105)+SUMPRODUCT((DA3:DA105=V146)*(DD3:DD105=V148)*DC3:DC105)+SUMPRODUCT((DA3:DA105=V147)*(DD3:DD105=V148)*DC3:DC105)</f>
        <v>0</v>
      </c>
      <c r="AA148" s="297">
        <f>SUMPRODUCT((DA3:DA105=V148)*(DD3:DD105=V149)*DC3:DC105)+SUMPRODUCT((DA3:DA105=V148)*(DD3:DD105=V150)*DC3:DC105)+SUMPRODUCT((DA3:DA105=V148)*(DD3:DD105=V146)*DC3:DC105)+SUMPRODUCT((DA3:DA105=V148)*(DD3:DD105=V147)*DC3:DC105)+SUMPRODUCT((DA3:DA105=V149)*(DD3:DD105=V148)*DB3:DB105)+SUMPRODUCT((DA3:DA105=V150)*(DD3:DD105=V148)*DB3:DB105)+SUMPRODUCT((DA3:DA105=V146)*(DD3:DD105=V148)*DB3:DB105)+SUMPRODUCT((DA3:DA105=V147)*(DD3:DD105=V148)*DB3:DB105)</f>
        <v>0</v>
      </c>
      <c r="AB148" s="297">
        <f>Z148-AA148+1000</f>
        <v>1000</v>
      </c>
      <c r="AC148" s="297">
        <f t="shared" si="189"/>
        <v>0</v>
      </c>
      <c r="AD148" s="297">
        <f>IF(V148&lt;&gt;"",VLOOKUP(V148,C4:I70,7,FALSE),"")</f>
        <v>1000</v>
      </c>
      <c r="AE148" s="297">
        <f>IF(V148&lt;&gt;"",VLOOKUP(V148,C4:I70,5,FALSE),"")</f>
        <v>0</v>
      </c>
      <c r="AF148" s="297">
        <f>IF(V148&lt;&gt;"",VLOOKUP(V148,C4:K70,9,FALSE),"")</f>
        <v>-114</v>
      </c>
      <c r="AG148" s="297">
        <f t="shared" si="190"/>
        <v>0</v>
      </c>
      <c r="AH148" s="297">
        <f>IF(V148&lt;&gt;"",RANK(AG148,AG146:AG149),"")</f>
        <v>1</v>
      </c>
      <c r="AI148" s="297">
        <f>IF(V148&lt;&gt;"",SUMPRODUCT((AG146:AG149=AG148)*(AB146:AB149&gt;AB148)),"")</f>
        <v>0</v>
      </c>
      <c r="AJ148" s="297">
        <f>IF(V148&lt;&gt;"",SUMPRODUCT((AG146:AG149=AG148)*(AB146:AB149=AB148)*(Z146:Z149&gt;Z148)),"")</f>
        <v>0</v>
      </c>
      <c r="AK148" s="297">
        <f>IF(V148&lt;&gt;"",SUMPRODUCT((AG146:AG149=AG148)*(AB146:AB149=AB148)*(Z146:Z149=Z148)*(AD146:AD149&gt;AD148)),"")</f>
        <v>0</v>
      </c>
      <c r="AL148" s="297">
        <f>IF(V148&lt;&gt;"",SUMPRODUCT((AG146:AG149=AG148)*(AB146:AB149=AB148)*(Z146:Z149=Z148)*(AD146:AD149=AD148)*(AE146:AE149&gt;AE148)),"")</f>
        <v>0</v>
      </c>
      <c r="AM148" s="297">
        <f>IF(V148&lt;&gt;"",SUMPRODUCT((AG146:AG149=AG148)*(AB146:AB149=AB148)*(Z146:Z149=Z148)*(AD146:AD149=AD148)*(AE146:AE149=AE148)*(AF146:AF149&gt;AF148)),"")</f>
        <v>1</v>
      </c>
      <c r="AN148" s="297">
        <f t="shared" si="191"/>
        <v>2</v>
      </c>
      <c r="AO148" s="297" t="str">
        <f>IF(AP69&lt;&gt;"",SUMPRODUCT((AW67:AW70=AW69)*(AV67:AV70=AV69)*(AT67:AT70=AT69)*(AU67:AU70=AU69)),"")</f>
        <v/>
      </c>
      <c r="AP148" s="297" t="str">
        <f>IF(AND(AO148&lt;&gt;"",AO148&gt;1),AP69,"")</f>
        <v/>
      </c>
      <c r="AQ148" s="297">
        <f>SUMPRODUCT((DA3:DA105=AP148)*(DD3:DD105=AP149)*(DE3:DE105="W"))+SUMPRODUCT((DA3:DA105=AP148)*(DD3:DD105=AP150)*(DE3:DE105="W"))+SUMPRODUCT((DA3:DA105=AP148)*(DD3:DD105=AP147)*(DE3:DE105="W"))+SUMPRODUCT((DA3:DA105=AP149)*(DD3:DD105=AP148)*(DF3:DF105="W"))+SUMPRODUCT((DA3:DA105=AP150)*(DD3:DD105=AP148)*(DF3:DF105="W"))+SUMPRODUCT((DA3:DA105=AP147)*(DD3:DD105=AP148)*(DF3:DF105="W"))</f>
        <v>0</v>
      </c>
      <c r="AR148" s="297">
        <f>SUMPRODUCT((DA3:DA105=AP148)*(DD3:DD105=AP149)*(DE3:DE105="D"))+SUMPRODUCT((DA3:DA105=AP148)*(DD3:DD105=AP150)*(DE3:DE105="D"))+SUMPRODUCT((DA3:DA105=AP148)*(DD3:DD105=AP147)*(DE3:DE105="D"))+SUMPRODUCT((DA3:DA105=AP149)*(DD3:DD105=AP148)*(DE3:DE105="D"))+SUMPRODUCT((DA3:DA105=AP150)*(DD3:DD105=AP148)*(DE3:DE105="D"))+SUMPRODUCT((DA3:DA105=AP147)*(DD3:DD105=AP148)*(DE3:DE105="D"))</f>
        <v>0</v>
      </c>
      <c r="AS148" s="297">
        <f>SUMPRODUCT((DA3:DA105=AP148)*(DD3:DD105=AP149)*(DE3:DE105="L"))+SUMPRODUCT((DA3:DA105=AP148)*(DD3:DD105=AP150)*(DE3:DE105="L"))+SUMPRODUCT((DA3:DA105=AP148)*(DD3:DD105=AP147)*(DE3:DE105="L"))+SUMPRODUCT((DA3:DA105=AP149)*(DD3:DD105=AP148)*(DF3:DF105="L"))+SUMPRODUCT((DA3:DA105=AP150)*(DD3:DD105=AP148)*(DF3:DF105="L"))+SUMPRODUCT((DA3:DA105=AP147)*(DD3:DD105=AP148)*(DF3:DF105="L"))</f>
        <v>0</v>
      </c>
      <c r="AT148" s="297">
        <f>SUMPRODUCT((DA3:DA105=AP148)*(DD3:DD105=AP149)*DB3:DB105)+SUMPRODUCT((DA3:DA105=AP148)*(DD3:DD105=AP150)*DB3:DB105)+SUMPRODUCT((DA3:DA105=AP148)*(DD3:DD105=AP146)*DB3:DB105)+SUMPRODUCT((DA3:DA105=AP148)*(DD3:DD105=AP147)*DB3:DB105)+SUMPRODUCT((DA3:DA105=AP149)*(DD3:DD105=AP148)*DC3:DC105)+SUMPRODUCT((DA3:DA105=AP150)*(DD3:DD105=AP148)*DC3:DC105)+SUMPRODUCT((DA3:DA105=AP146)*(DD3:DD105=AP148)*DC3:DC105)+SUMPRODUCT((DA3:DA105=AP147)*(DD3:DD105=AP148)*DC3:DC105)</f>
        <v>0</v>
      </c>
      <c r="AU148" s="297">
        <f>SUMPRODUCT((DA3:DA105=AP148)*(DD3:DD105=AP149)*DC3:DC105)+SUMPRODUCT((DA3:DA105=AP148)*(DD3:DD105=AP150)*DC3:DC105)+SUMPRODUCT((DA3:DA105=AP148)*(DD3:DD105=AP146)*DC3:DC105)+SUMPRODUCT((DA3:DA105=AP148)*(DD3:DD105=AP147)*DC3:DC105)+SUMPRODUCT((DA3:DA105=AP149)*(DD3:DD105=AP148)*DB3:DB105)+SUMPRODUCT((DA3:DA105=AP150)*(DD3:DD105=AP148)*DB3:DB105)+SUMPRODUCT((DA3:DA105=AP146)*(DD3:DD105=AP148)*DB3:DB105)+SUMPRODUCT((DA3:DA105=AP147)*(DD3:DD105=AP148)*DB3:DB105)</f>
        <v>0</v>
      </c>
      <c r="AV148" s="297">
        <f>AT148-AU148+1000</f>
        <v>1000</v>
      </c>
      <c r="AW148" s="297" t="str">
        <f t="shared" si="192"/>
        <v/>
      </c>
      <c r="AX148" s="297" t="str">
        <f>IF(AP148&lt;&gt;"",VLOOKUP(AP148,C4:I70,7,FALSE),"")</f>
        <v/>
      </c>
      <c r="AY148" s="297" t="str">
        <f>IF(AP148&lt;&gt;"",VLOOKUP(AP148,C4:I70,5,FALSE),"")</f>
        <v/>
      </c>
      <c r="AZ148" s="297" t="str">
        <f>IF(AP148&lt;&gt;"",VLOOKUP(AP148,C4:K70,9,FALSE),"")</f>
        <v/>
      </c>
      <c r="BA148" s="297" t="str">
        <f t="shared" si="193"/>
        <v/>
      </c>
      <c r="BB148" s="297" t="str">
        <f>IF(AP148&lt;&gt;"",RANK(BA148,BA146:BA149),"")</f>
        <v/>
      </c>
      <c r="BC148" s="297" t="str">
        <f>IF(AP148&lt;&gt;"",SUMPRODUCT((BA146:BA149=BA148)*(AV146:AV149&gt;AV148)),"")</f>
        <v/>
      </c>
      <c r="BD148" s="297" t="str">
        <f>IF(AP148&lt;&gt;"",SUMPRODUCT((BA146:BA149=BA148)*(AV146:AV149=AV148)*(AT146:AT149&gt;AT148)),"")</f>
        <v/>
      </c>
      <c r="BE148" s="297" t="str">
        <f>IF(AP148&lt;&gt;"",SUMPRODUCT((BA146:BA149=BA148)*(AV146:AV149=AV148)*(AT146:AT149=AT148)*(AX146:AX149&gt;AX148)),"")</f>
        <v/>
      </c>
      <c r="BF148" s="297" t="str">
        <f>IF(AP148&lt;&gt;"",SUMPRODUCT((BA146:BA149=BA148)*(AV146:AV149=AV148)*(AT146:AT149=AT148)*(AX146:AX149=AX148)*(AY146:AY149&gt;AY148)),"")</f>
        <v/>
      </c>
      <c r="BG148" s="297" t="str">
        <f>IF(AP148&lt;&gt;"",SUMPRODUCT((BA146:BA149=BA148)*(AV146:AV149=AV148)*(AT146:AT149=AT148)*(AX146:AX149=AX148)*(AY146:AY149=AY148)*(AZ146:AZ149&gt;AZ148)),"")</f>
        <v/>
      </c>
      <c r="BH148" s="297" t="str">
        <f t="shared" ref="BH148:BH149" si="194">IF(AP148&lt;&gt;"",SUM(BB148:BG148)+1,"")</f>
        <v/>
      </c>
    </row>
    <row r="149" spans="4:60" x14ac:dyDescent="0.25">
      <c r="J149" s="297">
        <f>IF(COUNTIF(J67:J70,4)=4,1,SUMPRODUCT((J67:J70=J70)*(I67:I70=I70)*(G67:G70&gt;G70))+1)</f>
        <v>1</v>
      </c>
      <c r="U149" s="297">
        <f>IF(V70&lt;&gt;"",SUMPRODUCT((AC67:AC70=AC70)*(AB67:AB70=AB70)*(Z67:Z70=Z70)*(AA67:AA70=AA70)),"")</f>
        <v>4</v>
      </c>
      <c r="V149" s="297" t="str">
        <f>IF(AND(U149&lt;&gt;"",U149&gt;1),V70,"")</f>
        <v>Portugal</v>
      </c>
      <c r="W149" s="297">
        <f>SUMPRODUCT((DA3:DA105=V149)*(DD3:DD105=V150)*(DE3:DE105="W"))+SUMPRODUCT((DA3:DA105=V149)*(DD3:DD105=V146)*(DE3:DE105="W"))+SUMPRODUCT((DA3:DA105=V149)*(DD3:DD105=V147)*(DE3:DE105="W"))+SUMPRODUCT((DA3:DA105=V149)*(DD3:DD105=V148)*(DE3:DE105="W"))+SUMPRODUCT((DA3:DA105=V150)*(DD3:DD105=V149)*(DF3:DF105="W"))+SUMPRODUCT((DA3:DA105=V146)*(DD3:DD105=V149)*(DF3:DF105="W"))+SUMPRODUCT((DA3:DA105=V147)*(DD3:DD105=V149)*(DF3:DF105="W"))+SUMPRODUCT((DA3:DA105=V148)*(DD3:DD105=V149)*(DF3:DF105="W"))</f>
        <v>0</v>
      </c>
      <c r="X149" s="297">
        <f>SUMPRODUCT((DA3:DA105=V149)*(DD3:DD105=V150)*(DE3:DE105="D"))+SUMPRODUCT((DA3:DA105=V149)*(DD3:DD105=V146)*(DE3:DE105="D"))+SUMPRODUCT((DA3:DA105=V149)*(DD3:DD105=V147)*(DE3:DE105="D"))+SUMPRODUCT((DA3:DA105=V149)*(DD3:DD105=V148)*(DE3:DE105="D"))+SUMPRODUCT((DA3:DA105=V150)*(DD3:DD105=V149)*(DE3:DE105="D"))+SUMPRODUCT((DA3:DA105=V146)*(DD3:DD105=V149)*(DE3:DE105="D"))+SUMPRODUCT((DA3:DA105=V147)*(DD3:DD105=V149)*(DE3:DE105="D"))+SUMPRODUCT((DA3:DA105=V148)*(DD3:DD105=V149)*(DE3:DE105="D"))</f>
        <v>0</v>
      </c>
      <c r="Y149" s="297">
        <f>SUMPRODUCT((DA3:DA105=V149)*(DD3:DD105=V150)*(DE3:DE105="L"))+SUMPRODUCT((DA3:DA105=V149)*(DD3:DD105=V146)*(DE3:DE105="L"))+SUMPRODUCT((DA3:DA105=V149)*(DD3:DD105=V147)*(DE3:DE105="L"))+SUMPRODUCT((DA3:DA105=V149)*(DD3:DD105=V148)*(DE3:DE105="L"))+SUMPRODUCT((DA3:DA105=V150)*(DD3:DD105=V149)*(DF3:DF105="L"))+SUMPRODUCT((DA3:DA105=V146)*(DD3:DD105=V149)*(DF3:DF105="L"))+SUMPRODUCT((DA3:DA105=V147)*(DD3:DD105=V149)*(DF3:DF105="L"))+SUMPRODUCT((DA3:DA105=V148)*(DD3:DD105=V149)*(DF3:DF105="L"))</f>
        <v>0</v>
      </c>
      <c r="Z149" s="297">
        <f>SUMPRODUCT((DA3:DA105=V149)*(DD3:DD105=V150)*DB3:DB105)+SUMPRODUCT((DA3:DA105=V149)*(DD3:DD105=V146)*DB3:DB105)+SUMPRODUCT((DA3:DA105=V149)*(DD3:DD105=V147)*DB3:DB105)+SUMPRODUCT((DA3:DA105=V149)*(DD3:DD105=V148)*DB3:DB105)+SUMPRODUCT((DA3:DA105=V150)*(DD3:DD105=V149)*DC3:DC105)+SUMPRODUCT((DA3:DA105=V146)*(DD3:DD105=V149)*DC3:DC105)+SUMPRODUCT((DA3:DA105=V147)*(DD3:DD105=V149)*DC3:DC105)+SUMPRODUCT((DA3:DA105=V148)*(DD3:DD105=V149)*DC3:DC105)</f>
        <v>0</v>
      </c>
      <c r="AA149" s="297">
        <f>SUMPRODUCT((DA3:DA105=V149)*(DD3:DD105=V150)*DC3:DC105)+SUMPRODUCT((DA3:DA105=V149)*(DD3:DD105=V146)*DC3:DC105)+SUMPRODUCT((DA3:DA105=V149)*(DD3:DD105=V147)*DC3:DC105)+SUMPRODUCT((DA3:DA105=V149)*(DD3:DD105=V148)*DC3:DC105)+SUMPRODUCT((DA3:DA105=V150)*(DD3:DD105=V149)*DB3:DB105)+SUMPRODUCT((DA3:DA105=V146)*(DD3:DD105=V149)*DB3:DB105)+SUMPRODUCT((DA3:DA105=V147)*(DD3:DD105=V149)*DB3:DB105)+SUMPRODUCT((DA3:DA105=V148)*(DD3:DD105=V149)*DB3:DB105)</f>
        <v>0</v>
      </c>
      <c r="AB149" s="297">
        <f>Z149-AA149+1000</f>
        <v>1000</v>
      </c>
      <c r="AC149" s="297">
        <f t="shared" si="189"/>
        <v>0</v>
      </c>
      <c r="AD149" s="297">
        <f>IF(V149&lt;&gt;"",VLOOKUP(V149,C4:I70,7,FALSE),"")</f>
        <v>1000</v>
      </c>
      <c r="AE149" s="297">
        <f>IF(V149&lt;&gt;"",VLOOKUP(V149,C4:I70,5,FALSE),"")</f>
        <v>0</v>
      </c>
      <c r="AF149" s="297">
        <f>IF(V149&lt;&gt;"",VLOOKUP(V149,C4:K70,9,FALSE),"")</f>
        <v>-106</v>
      </c>
      <c r="AG149" s="297">
        <f t="shared" si="190"/>
        <v>0</v>
      </c>
      <c r="AH149" s="297">
        <f>IF(V149&lt;&gt;"",RANK(AG149,AG146:AG149),"")</f>
        <v>1</v>
      </c>
      <c r="AI149" s="297">
        <f>IF(V149&lt;&gt;"",SUMPRODUCT((AG146:AG149=AG149)*(AB146:AB149&gt;AB149)),"")</f>
        <v>0</v>
      </c>
      <c r="AJ149" s="297">
        <f>IF(V149&lt;&gt;"",SUMPRODUCT((AG146:AG149=AG149)*(AB146:AB149=AB149)*(Z146:Z149&gt;Z149)),"")</f>
        <v>0</v>
      </c>
      <c r="AK149" s="297">
        <f>IF(V149&lt;&gt;"",SUMPRODUCT((AG146:AG149=AG149)*(AB146:AB149=AB149)*(Z146:Z149=Z149)*(AD146:AD149&gt;AD149)),"")</f>
        <v>0</v>
      </c>
      <c r="AL149" s="297">
        <f>IF(V149&lt;&gt;"",SUMPRODUCT((AG146:AG149=AG149)*(AB146:AB149=AB149)*(Z146:Z149=Z149)*(AD146:AD149=AD149)*(AE146:AE149&gt;AE149)),"")</f>
        <v>0</v>
      </c>
      <c r="AM149" s="297">
        <f>IF(V149&lt;&gt;"",SUMPRODUCT((AG146:AG149=AG149)*(AB146:AB149=AB149)*(Z146:Z149=Z149)*(AD146:AD149=AD149)*(AE146:AE149=AE149)*(AF146:AF149&gt;AF149)),"")</f>
        <v>0</v>
      </c>
      <c r="AN149" s="297">
        <f t="shared" si="191"/>
        <v>1</v>
      </c>
      <c r="AO149" s="297" t="str">
        <f>IF(AP70&lt;&gt;"",SUMPRODUCT((AW67:AW70=AW70)*(AV67:AV70=AV70)*(AT67:AT70=AT70)*(AU67:AU70=AU70)),"")</f>
        <v/>
      </c>
      <c r="AP149" s="297" t="str">
        <f>IF(AND(AO149&lt;&gt;"",AO149&gt;1),AP70,"")</f>
        <v/>
      </c>
      <c r="AQ149" s="297" t="str">
        <f>IF(AP149&lt;&gt;"",SUMPRODUCT((DA3:DA105=AP149)*(DD3:DD105=AP150)*(DE3:DE105="W"))+SUMPRODUCT((DA3:DA105=AP149)*(DD3:DD105=AP147)*(DE3:DE105="W"))+SUMPRODUCT((DA3:DA105=AP149)*(DD3:DD105=AP148)*(DE3:DE105="W"))+SUMPRODUCT((DA3:DA105=AP150)*(DD3:DD105=AP149)*(DF3:DF105="W"))+SUMPRODUCT((DA3:DA105=AP147)*(DD3:DD105=AP149)*(DF3:DF105="W"))+SUMPRODUCT((DA3:DA105=AP148)*(DD3:DD105=AP149)*(DF3:DF105="W")),"")</f>
        <v/>
      </c>
      <c r="AR149" s="297" t="str">
        <f>IF(AP149&lt;&gt;"",SUMPRODUCT((DA3:DA105=AP149)*(DD3:DD105=AP150)*(DE3:DE105="D"))+SUMPRODUCT((DA3:DA105=AP149)*(DD3:DD105=AP147)*(DE3:DE105="D"))+SUMPRODUCT((DA3:DA105=AP149)*(DD3:DD105=AP148)*(DE3:DE105="D"))+SUMPRODUCT((DA3:DA105=AP150)*(DD3:DD105=AP149)*(DE3:DE105="D"))+SUMPRODUCT((DA3:DA105=AP147)*(DD3:DD105=AP149)*(DE3:DE105="D"))+SUMPRODUCT((DA3:DA105=AP148)*(DD3:DD105=AP149)*(DE3:DE105="D")),"")</f>
        <v/>
      </c>
      <c r="AS149" s="297" t="str">
        <f>IF(AP149&lt;&gt;"",SUMPRODUCT((DA3:DA105=AP149)*(DD3:DD105=AP150)*(DE3:DE105="L"))+SUMPRODUCT((DA3:DA105=AP149)*(DD3:DD105=AP147)*(DE3:DE105="L"))+SUMPRODUCT((DA3:DA105=AP149)*(DD3:DD105=AP148)*(DE3:DE105="L"))+SUMPRODUCT((DA3:DA105=AP150)*(DD3:DD105=AP149)*(DF3:DF105="L"))+SUMPRODUCT((DA3:DA105=AP147)*(DD3:DD105=AP149)*(DF3:DF105="L"))+SUMPRODUCT((DA3:DA105=AP148)*(DD3:DD105=AP149)*(DF3:DF105="L")),"")</f>
        <v/>
      </c>
      <c r="AT149" s="297">
        <f>SUMPRODUCT((DA3:DA105=AP149)*(DD3:DD105=AP150)*DB3:DB105)+SUMPRODUCT((DA3:DA105=AP149)*(DD3:DD105=AP146)*DB3:DB105)+SUMPRODUCT((DA3:DA105=AP149)*(DD3:DD105=AP147)*DB3:DB105)+SUMPRODUCT((DA3:DA105=AP149)*(DD3:DD105=AP148)*DB3:DB105)+SUMPRODUCT((DA3:DA105=AP150)*(DD3:DD105=AP149)*DC3:DC105)+SUMPRODUCT((DA3:DA105=AP146)*(DD3:DD105=AP149)*DC3:DC105)+SUMPRODUCT((DA3:DA105=AP147)*(DD3:DD105=AP149)*DC3:DC105)+SUMPRODUCT((DA3:DA105=AP148)*(DD3:DD105=AP149)*DC3:DC105)</f>
        <v>0</v>
      </c>
      <c r="AU149" s="297">
        <f>SUMPRODUCT((DA3:DA105=AP149)*(DD3:DD105=AP150)*DC3:DC105)+SUMPRODUCT((DA3:DA105=AP149)*(DD3:DD105=AP146)*DC3:DC105)+SUMPRODUCT((DA3:DA105=AP149)*(DD3:DD105=AP147)*DC3:DC105)+SUMPRODUCT((DA3:DA105=AP149)*(DD3:DD105=AP148)*DC3:DC105)+SUMPRODUCT((DA3:DA105=AP150)*(DD3:DD105=AP149)*DB3:DB105)+SUMPRODUCT((DA3:DA105=AP146)*(DD3:DD105=AP149)*DB3:DB105)+SUMPRODUCT((DA3:DA105=AP147)*(DD3:DD105=AP149)*DB3:DB105)+SUMPRODUCT((DA3:DA105=AP148)*(DD3:DD105=AP149)*DB3:DB105)</f>
        <v>0</v>
      </c>
      <c r="AV149" s="297">
        <f>AT149-AU149+1000</f>
        <v>1000</v>
      </c>
      <c r="AW149" s="297" t="str">
        <f t="shared" si="192"/>
        <v/>
      </c>
      <c r="AX149" s="297" t="str">
        <f>IF(AP149&lt;&gt;"",VLOOKUP(AP149,C4:I70,7,FALSE),"")</f>
        <v/>
      </c>
      <c r="AY149" s="297" t="str">
        <f>IF(AP149&lt;&gt;"",VLOOKUP(AP149,C4:I70,5,FALSE),"")</f>
        <v/>
      </c>
      <c r="AZ149" s="297" t="str">
        <f>IF(AP149&lt;&gt;"",VLOOKUP(AP149,C4:K70,9,FALSE),"")</f>
        <v/>
      </c>
      <c r="BA149" s="297" t="str">
        <f t="shared" si="193"/>
        <v/>
      </c>
      <c r="BB149" s="297" t="str">
        <f>IF(AP149&lt;&gt;"",RANK(BA149,BA146:BA149),"")</f>
        <v/>
      </c>
      <c r="BC149" s="297" t="str">
        <f>IF(AP149&lt;&gt;"",SUMPRODUCT((BA146:BA149=BA149)*(AV146:AV149&gt;AV149)),"")</f>
        <v/>
      </c>
      <c r="BD149" s="297" t="str">
        <f>IF(AP149&lt;&gt;"",SUMPRODUCT((BA146:BA149=BA149)*(AV146:AV149=AV149)*(AT146:AT149&gt;AT149)),"")</f>
        <v/>
      </c>
      <c r="BE149" s="297" t="str">
        <f>IF(AP149&lt;&gt;"",SUMPRODUCT((BA146:BA149=BA149)*(AV146:AV149=AV149)*(AT146:AT149=AT149)*(AX146:AX149&gt;AX149)),"")</f>
        <v/>
      </c>
      <c r="BF149" s="297" t="str">
        <f>IF(AP149&lt;&gt;"",SUMPRODUCT((BA146:BA149=BA149)*(AV146:AV149=AV149)*(AT146:AT149=AT149)*(AX146:AX149=AX149)*(AY146:AY149&gt;AY149)),"")</f>
        <v/>
      </c>
      <c r="BG149" s="297" t="str">
        <f>IF(AP149&lt;&gt;"",SUMPRODUCT((BA146:BA149=BA149)*(AV146:AV149=AV149)*(AT146:AT149=AT149)*(AX146:AX149=AX149)*(AY146:AY149=AY149)*(AZ146:AZ149&gt;AZ149)),"")</f>
        <v/>
      </c>
      <c r="BH149" s="297" t="str">
        <f t="shared" si="194"/>
        <v/>
      </c>
    </row>
    <row r="151" spans="4:60" x14ac:dyDescent="0.25">
      <c r="U151" s="297">
        <f>IF(V152="",SUM(AH73:AM73),IF(V153="",SUM(AH74:AM74),IF(V154="",SUM(AH75:AM75),IF(V155="",SUM(AH76:AM76),0))))</f>
        <v>0</v>
      </c>
      <c r="AO151" s="297">
        <f>IF(AP153="",SUM(BB74:BG74),IF(AP154="",SUM(BB75:BG75),IF(AP155="",SUM(BB76:BG76),0)))</f>
        <v>0</v>
      </c>
    </row>
    <row r="152" spans="4:60" x14ac:dyDescent="0.25">
      <c r="J152" s="297">
        <f>IF(COUNTIF(J73:J76,4)=4,1,SUMPRODUCT((J73:J76=J73)*(I73:I76=I73)*(G73:G76&gt;G73))+1)</f>
        <v>1</v>
      </c>
      <c r="U152" s="297">
        <f>IF(V73&lt;&gt;"",SUMPRODUCT((AC73:AC76=AC73)*(AB73:AB76=AB73)*(Z73:Z76=Z73)*(AA73:AA76=AA73)),"")</f>
        <v>4</v>
      </c>
      <c r="V152" s="297" t="str">
        <f>IF(AND(U152&lt;&gt;"",U152&gt;1),V73,"")</f>
        <v>Ghana</v>
      </c>
      <c r="W152" s="297">
        <f>SUMPRODUCT((DA3:DA105=V152)*(DD3:DD105=V153)*(DE3:DE105="W"))+SUMPRODUCT((DA3:DA105=V152)*(DD3:DD105=V154)*(DE3:DE105="W"))+SUMPRODUCT((DA3:DA105=V152)*(DD3:DD105=V155)*(DE3:DE105="W"))+SUMPRODUCT((DA3:DA105=V152)*(DD3:DD105=V156)*(DE3:DE105="W"))+SUMPRODUCT((DA3:DA105=V153)*(DD3:DD105=V152)*(DF3:DF105="W"))+SUMPRODUCT((DA3:DA105=V154)*(DD3:DD105=V152)*(DF3:DF105="W"))+SUMPRODUCT((DA3:DA105=V155)*(DD3:DD105=V152)*(DF3:DF105="W"))+SUMPRODUCT((DA3:DA105=V156)*(DD3:DD105=V152)*(DF3:DF105="W"))</f>
        <v>0</v>
      </c>
      <c r="X152" s="297">
        <f>SUMPRODUCT((DA3:DA105=V152)*(DD3:DD105=V153)*(DE3:DE105="D"))+SUMPRODUCT((DA3:DA105=V152)*(DD3:DD105=V154)*(DE3:DE105="D"))+SUMPRODUCT((DA3:DA105=V152)*(DD3:DD105=V155)*(DE3:DE105="D"))+SUMPRODUCT((DA3:DA105=V152)*(DD3:DD105=V156)*(DE3:DE105="D"))+SUMPRODUCT((DA3:DA105=V153)*(DD3:DD105=V152)*(DE3:DE105="D"))+SUMPRODUCT((DA3:DA105=V154)*(DD3:DD105=V152)*(DE3:DE105="D"))+SUMPRODUCT((DA3:DA105=V155)*(DD3:DD105=V152)*(DE3:DE105="D"))+SUMPRODUCT((DA3:DA105=V156)*(DD3:DD105=V152)*(DE3:DE105="D"))</f>
        <v>0</v>
      </c>
      <c r="Y152" s="297">
        <f>SUMPRODUCT((DA3:DA105=V152)*(DD3:DD105=V153)*(DE3:DE105="L"))+SUMPRODUCT((DA3:DA105=V152)*(DD3:DD105=V154)*(DE3:DE105="L"))+SUMPRODUCT((DA3:DA105=V152)*(DD3:DD105=V155)*(DE3:DE105="L"))+SUMPRODUCT((DA3:DA105=V152)*(DD3:DD105=V156)*(DE3:DE105="L"))+SUMPRODUCT((DA3:DA105=V153)*(DD3:DD105=V152)*(DF3:DF105="L"))+SUMPRODUCT((DA3:DA105=V154)*(DD3:DD105=V152)*(DF3:DF105="L"))+SUMPRODUCT((DA3:DA105=V155)*(DD3:DD105=V152)*(DF3:DF105="L"))+SUMPRODUCT((DA3:DA105=V156)*(DD3:DD105=V152)*(DF3:DF105="L"))</f>
        <v>0</v>
      </c>
      <c r="Z152" s="297">
        <f>SUMPRODUCT((DA3:DA105=V152)*(DD3:DD105=V153)*DB3:DB105)+SUMPRODUCT((DA3:DA105=V152)*(DD3:DD105=V154)*DB3:DB105)+SUMPRODUCT((DA3:DA105=V152)*(DD3:DD105=V155)*DB3:DB105)+SUMPRODUCT((DA3:DA105=V152)*(DD3:DD105=V156)*DB3:DB105)+SUMPRODUCT((DA3:DA105=V153)*(DD3:DD105=V152)*DC3:DC105)+SUMPRODUCT((DA3:DA105=V154)*(DD3:DD105=V152)*DC3:DC105)+SUMPRODUCT((DA3:DA105=V155)*(DD3:DD105=V152)*DC3:DC105)+SUMPRODUCT((DA3:DA105=V156)*(DD3:DD105=V152)*DC3:DC105)</f>
        <v>0</v>
      </c>
      <c r="AA152" s="297">
        <f>SUMPRODUCT((DA3:DA105=V152)*(DD3:DD105=V153)*DC3:DC105)+SUMPRODUCT((DA3:DA105=V152)*(DD3:DD105=V154)*DC3:DC105)+SUMPRODUCT((DA3:DA105=V152)*(DD3:DD105=V155)*DC3:DC105)+SUMPRODUCT((DA3:DA105=V152)*(DD3:DD105=V156)*DC3:DC105)+SUMPRODUCT((DA3:DA105=V153)*(DD3:DD105=V152)*DB3:DB105)+SUMPRODUCT((DA3:DA105=V154)*(DD3:DD105=V152)*DB3:DB105)+SUMPRODUCT((DA3:DA105=V155)*(DD3:DD105=V152)*DB3:DB105)+SUMPRODUCT((DA3:DA105=V156)*(DD3:DD105=V152)*DB3:DB105)</f>
        <v>0</v>
      </c>
      <c r="AB152" s="297">
        <f>Z152-AA152+1000</f>
        <v>1000</v>
      </c>
      <c r="AC152" s="297">
        <f>IF(V152&lt;&gt;"",W152*3+X152*1,"")</f>
        <v>0</v>
      </c>
      <c r="AD152" s="297">
        <f>IF(V152&lt;&gt;"",VLOOKUP(V152,C4:I76,7,FALSE),"")</f>
        <v>1000</v>
      </c>
      <c r="AE152" s="297">
        <f>IF(V152&lt;&gt;"",VLOOKUP(V152,C4:I76,5,FALSE),"")</f>
        <v>0</v>
      </c>
      <c r="AF152" s="297">
        <f>IF(V152&lt;&gt;"",VLOOKUP(V152,C4:K76,9,FALSE),"")</f>
        <v>-172</v>
      </c>
      <c r="AG152" s="297">
        <f>AC152</f>
        <v>0</v>
      </c>
      <c r="AH152" s="297">
        <f>IF(V152&lt;&gt;"",RANK(AG152,AG152:AG155),"")</f>
        <v>1</v>
      </c>
      <c r="AI152" s="297">
        <f>IF(V152&lt;&gt;"",SUMPRODUCT((AG152:AG155=AG152)*(AB152:AB155&gt;AB152)),"")</f>
        <v>0</v>
      </c>
      <c r="AJ152" s="297">
        <f>IF(V152&lt;&gt;"",SUMPRODUCT((AG152:AG155=AG152)*(AB152:AB155=AB152)*(Z152:Z155&gt;Z152)),"")</f>
        <v>0</v>
      </c>
      <c r="AK152" s="297">
        <f>IF(V152&lt;&gt;"",SUMPRODUCT((AG152:AG155=AG152)*(AB152:AB155=AB152)*(Z152:Z155=Z152)*(AD152:AD155&gt;AD152)),"")</f>
        <v>0</v>
      </c>
      <c r="AL152" s="297">
        <f>IF(V152&lt;&gt;"",SUMPRODUCT((AG152:AG155=AG152)*(AB152:AB155=AB152)*(Z152:Z155=Z152)*(AD152:AD155=AD152)*(AE152:AE155&gt;AE152)),"")</f>
        <v>0</v>
      </c>
      <c r="AM152" s="297">
        <f>IF(V152&lt;&gt;"",SUMPRODUCT((AG152:AG155=AG152)*(AB152:AB155=AB152)*(Z152:Z155=Z152)*(AD152:AD155=AD152)*(AE152:AE155=AE152)*(AF152:AF155&gt;AF152)),"")</f>
        <v>3</v>
      </c>
      <c r="AN152" s="297">
        <f>IF(V152&lt;&gt;"",SUM(AH152:AM152),"")</f>
        <v>4</v>
      </c>
    </row>
    <row r="153" spans="4:60" x14ac:dyDescent="0.25">
      <c r="J153" s="297">
        <f>IF(COUNTIF(J73:J76,4)=4,1,SUMPRODUCT((J73:J76=J74)*(I73:I76=I74)*(G73:G76&gt;G74))+1)</f>
        <v>1</v>
      </c>
      <c r="U153" s="297">
        <f>IF(V74&lt;&gt;"",SUMPRODUCT((AC73:AC76=AC74)*(AB73:AB76=AB74)*(Z73:Z76=Z74)*(AA73:AA76=AA74)),"")</f>
        <v>4</v>
      </c>
      <c r="V153" s="297" t="str">
        <f>IF(AND(U153&lt;&gt;"",U153&gt;1),V74,"")</f>
        <v>Panama</v>
      </c>
      <c r="W153" s="297">
        <f>SUMPRODUCT((DA3:DA105=V153)*(DD3:DD105=V154)*(DE3:DE105="W"))+SUMPRODUCT((DA3:DA105=V153)*(DD3:DD105=V155)*(DE3:DE105="W"))+SUMPRODUCT((DA3:DA105=V153)*(DD3:DD105=V156)*(DE3:DE105="W"))+SUMPRODUCT((DA3:DA105=V153)*(DD3:DD105=V152)*(DE3:DE105="W"))+SUMPRODUCT((DA3:DA105=V154)*(DD3:DD105=V153)*(DF3:DF105="W"))+SUMPRODUCT((DA3:DA105=V155)*(DD3:DD105=V153)*(DF3:DF105="W"))+SUMPRODUCT((DA3:DA105=V156)*(DD3:DD105=V153)*(DF3:DF105="W"))+SUMPRODUCT((DA3:DA105=V152)*(DD3:DD105=V153)*(DF3:DF105="W"))</f>
        <v>0</v>
      </c>
      <c r="X153" s="297">
        <f>SUMPRODUCT((DA3:DA105=V153)*(DD3:DD105=V154)*(DE3:DE105="D"))+SUMPRODUCT((DA3:DA105=V153)*(DD3:DD105=V155)*(DE3:DE105="D"))+SUMPRODUCT((DA3:DA105=V153)*(DD3:DD105=V156)*(DE3:DE105="D"))+SUMPRODUCT((DA3:DA105=V153)*(DD3:DD105=V152)*(DE3:DE105="D"))+SUMPRODUCT((DA3:DA105=V154)*(DD3:DD105=V153)*(DE3:DE105="D"))+SUMPRODUCT((DA3:DA105=V155)*(DD3:DD105=V153)*(DE3:DE105="D"))+SUMPRODUCT((DA3:DA105=V156)*(DD3:DD105=V153)*(DE3:DE105="D"))+SUMPRODUCT((DA3:DA105=V152)*(DD3:DD105=V153)*(DE3:DE105="D"))</f>
        <v>0</v>
      </c>
      <c r="Y153" s="297">
        <f>SUMPRODUCT((DA3:DA105=V153)*(DD3:DD105=V154)*(DE3:DE105="L"))+SUMPRODUCT((DA3:DA105=V153)*(DD3:DD105=V155)*(DE3:DE105="L"))+SUMPRODUCT((DA3:DA105=V153)*(DD3:DD105=V156)*(DE3:DE105="L"))+SUMPRODUCT((DA3:DA105=V153)*(DD3:DD105=V152)*(DE3:DE105="L"))+SUMPRODUCT((DA3:DA105=V154)*(DD3:DD105=V153)*(DF3:DF105="L"))+SUMPRODUCT((DA3:DA105=V155)*(DD3:DD105=V153)*(DF3:DF105="L"))+SUMPRODUCT((DA3:DA105=V156)*(DD3:DD105=V153)*(DF3:DF105="L"))+SUMPRODUCT((DA3:DA105=V152)*(DD3:DD105=V153)*(DF3:DF105="L"))</f>
        <v>0</v>
      </c>
      <c r="Z153" s="297">
        <f>SUMPRODUCT((DA3:DA105=V153)*(DD3:DD105=V154)*DB3:DB105)+SUMPRODUCT((DA3:DA105=V153)*(DD3:DD105=V155)*DB3:DB105)+SUMPRODUCT((DA3:DA105=V153)*(DD3:DD105=V156)*DB3:DB105)+SUMPRODUCT((DA3:DA105=V153)*(DD3:DD105=V152)*DB3:DB105)+SUMPRODUCT((DA3:DA105=V154)*(DD3:DD105=V153)*DC3:DC105)+SUMPRODUCT((DA3:DA105=V155)*(DD3:DD105=V153)*DC3:DC105)+SUMPRODUCT((DA3:DA105=V156)*(DD3:DD105=V153)*DC3:DC105)+SUMPRODUCT((DA3:DA105=V152)*(DD3:DD105=V153)*DC3:DC105)</f>
        <v>0</v>
      </c>
      <c r="AA153" s="297">
        <f>SUMPRODUCT((DA3:DA105=V153)*(DD3:DD105=V154)*DC3:DC105)+SUMPRODUCT((DA3:DA105=V153)*(DD3:DD105=V155)*DC3:DC105)+SUMPRODUCT((DA3:DA105=V153)*(DD3:DD105=V156)*DC3:DC105)+SUMPRODUCT((DA3:DA105=V153)*(DD3:DD105=V152)*DC3:DC105)+SUMPRODUCT((DA3:DA105=V154)*(DD3:DD105=V153)*DB3:DB105)+SUMPRODUCT((DA3:DA105=V155)*(DD3:DD105=V153)*DB3:DB105)+SUMPRODUCT((DA3:DA105=V156)*(DD3:DD105=V153)*DB3:DB105)+SUMPRODUCT((DA3:DA105=V152)*(DD3:DD105=V153)*DB3:DB105)</f>
        <v>0</v>
      </c>
      <c r="AB153" s="297">
        <f>Z153-AA153+1000</f>
        <v>1000</v>
      </c>
      <c r="AC153" s="297">
        <f t="shared" ref="AC153:AC155" si="195">IF(V153&lt;&gt;"",W153*3+X153*1,"")</f>
        <v>0</v>
      </c>
      <c r="AD153" s="297">
        <f>IF(V153&lt;&gt;"",VLOOKUP(V153,C4:I76,7,FALSE),"")</f>
        <v>1000</v>
      </c>
      <c r="AE153" s="297">
        <f>IF(V153&lt;&gt;"",VLOOKUP(V153,C4:I76,5,FALSE),"")</f>
        <v>0</v>
      </c>
      <c r="AF153" s="297">
        <f>IF(V153&lt;&gt;"",VLOOKUP(V153,C4:K76,9,FALSE),"")</f>
        <v>-133</v>
      </c>
      <c r="AG153" s="297">
        <f t="shared" ref="AG153:AG155" si="196">AC153</f>
        <v>0</v>
      </c>
      <c r="AH153" s="297">
        <f>IF(V153&lt;&gt;"",RANK(AG153,AG152:AG155),"")</f>
        <v>1</v>
      </c>
      <c r="AI153" s="297">
        <f>IF(V153&lt;&gt;"",SUMPRODUCT((AG152:AG155=AG153)*(AB152:AB155&gt;AB153)),"")</f>
        <v>0</v>
      </c>
      <c r="AJ153" s="297">
        <f>IF(V153&lt;&gt;"",SUMPRODUCT((AG152:AG155=AG153)*(AB152:AB155=AB153)*(Z152:Z155&gt;Z153)),"")</f>
        <v>0</v>
      </c>
      <c r="AK153" s="297">
        <f>IF(V153&lt;&gt;"",SUMPRODUCT((AG152:AG155=AG153)*(AB152:AB155=AB153)*(Z152:Z155=Z153)*(AD152:AD155&gt;AD153)),"")</f>
        <v>0</v>
      </c>
      <c r="AL153" s="297">
        <f>IF(V153&lt;&gt;"",SUMPRODUCT((AG152:AG155=AG153)*(AB152:AB155=AB153)*(Z152:Z155=Z153)*(AD152:AD155=AD153)*(AE152:AE155&gt;AE153)),"")</f>
        <v>0</v>
      </c>
      <c r="AM153" s="297">
        <f>IF(V153&lt;&gt;"",SUMPRODUCT((AG152:AG155=AG153)*(AB152:AB155=AB153)*(Z152:Z155=Z153)*(AD152:AD155=AD153)*(AE152:AE155=AE153)*(AF152:AF155&gt;AF153)),"")</f>
        <v>2</v>
      </c>
      <c r="AN153" s="297">
        <f t="shared" ref="AN153:AN155" si="197">IF(V153&lt;&gt;"",SUM(AH153:AM153),"")</f>
        <v>3</v>
      </c>
      <c r="AO153" s="297" t="str">
        <f>IF(AP74&lt;&gt;"",SUMPRODUCT((AW73:AW76=AW74)*(AV73:AV76=AV74)*(AT73:AT76=AT74)*(AU73:AU76=AU74)),"")</f>
        <v/>
      </c>
      <c r="AP153" s="297" t="str">
        <f>IF(AND(AO153&lt;&gt;"",AO153&gt;1),AP74,"")</f>
        <v/>
      </c>
      <c r="AQ153" s="297">
        <f>SUMPRODUCT((DA3:DA105=AP153)*(DD3:DD105=AP154)*(DE3:DE105="W"))+SUMPRODUCT((DA3:DA105=AP153)*(DD3:DD105=AP155)*(DE3:DE105="W"))+SUMPRODUCT((DA3:DA105=AP153)*(DD3:DD105=AP156)*(DE3:DE105="W"))+SUMPRODUCT((DA3:DA105=AP154)*(DD3:DD105=AP153)*(DF3:DF105="W"))+SUMPRODUCT((DA3:DA105=AP155)*(DD3:DD105=AP153)*(DF3:DF105="W"))+SUMPRODUCT((DA3:DA105=AP156)*(DD3:DD105=AP153)*(DF3:DF105="W"))</f>
        <v>0</v>
      </c>
      <c r="AR153" s="297">
        <f>SUMPRODUCT((DA3:DA105=AP153)*(DD3:DD105=AP154)*(DE3:DE105="D"))+SUMPRODUCT((DA3:DA105=AP153)*(DD3:DD105=AP155)*(DE3:DE105="D"))+SUMPRODUCT((DA3:DA105=AP153)*(DD3:DD105=AP156)*(DE3:DE105="D"))+SUMPRODUCT((DA3:DA105=AP154)*(DD3:DD105=AP153)*(DE3:DE105="D"))+SUMPRODUCT((DA3:DA105=AP155)*(DD3:DD105=AP153)*(DE3:DE105="D"))+SUMPRODUCT((DA3:DA105=AP156)*(DD3:DD105=AP153)*(DE3:DE105="D"))</f>
        <v>0</v>
      </c>
      <c r="AS153" s="297">
        <f>SUMPRODUCT((DA3:DA105=AP153)*(DD3:DD105=AP154)*(DE3:DE105="L"))+SUMPRODUCT((DA3:DA105=AP153)*(DD3:DD105=AP155)*(DE3:DE105="L"))+SUMPRODUCT((DA3:DA105=AP153)*(DD3:DD105=AP156)*(DE3:DE105="L"))+SUMPRODUCT((DA3:DA105=AP154)*(DD3:DD105=AP153)*(DF3:DF105="L"))+SUMPRODUCT((DA3:DA105=AP155)*(DD3:DD105=AP153)*(DF3:DF105="L"))+SUMPRODUCT((DA3:DA105=AP156)*(DD3:DD105=AP153)*(DF3:DF105="L"))</f>
        <v>0</v>
      </c>
      <c r="AT153" s="297">
        <f>SUMPRODUCT((DA3:DA105=AP153)*(DD3:DD105=AP154)*DB3:DB105)+SUMPRODUCT((DA3:DA105=AP153)*(DD3:DD105=AP155)*DB3:DB105)+SUMPRODUCT((DA3:DA105=AP153)*(DD3:DD105=AP156)*DB3:DB105)+SUMPRODUCT((DA3:DA105=AP153)*(DD3:DD105=AP152)*DB3:DB105)+SUMPRODUCT((DA3:DA105=AP154)*(DD3:DD105=AP153)*DC3:DC105)+SUMPRODUCT((DA3:DA105=AP155)*(DD3:DD105=AP153)*DC3:DC105)+SUMPRODUCT((DA3:DA105=AP156)*(DD3:DD105=AP153)*DC3:DC105)+SUMPRODUCT((DA3:DA105=AP152)*(DD3:DD105=AP153)*DC3:DC105)</f>
        <v>0</v>
      </c>
      <c r="AU153" s="297">
        <f>SUMPRODUCT((DA3:DA105=AP153)*(DD3:DD105=AP154)*DC3:DC105)+SUMPRODUCT((DA3:DA105=AP153)*(DD3:DD105=AP155)*DC3:DC105)+SUMPRODUCT((DA3:DA105=AP153)*(DD3:DD105=AP156)*DC3:DC105)+SUMPRODUCT((DA3:DA105=AP153)*(DD3:DD105=AP152)*DC3:DC105)+SUMPRODUCT((DA3:DA105=AP154)*(DD3:DD105=AP153)*DB3:DB105)+SUMPRODUCT((DA3:DA105=AP155)*(DD3:DD105=AP153)*DB3:DB105)+SUMPRODUCT((DA3:DA105=AP156)*(DD3:DD105=AP153)*DB3:DB105)+SUMPRODUCT((DA3:DA105=AP152)*(DD3:DD105=AP153)*DB3:DB105)</f>
        <v>0</v>
      </c>
      <c r="AV153" s="297">
        <f>AT153-AU153+1000</f>
        <v>1000</v>
      </c>
      <c r="AW153" s="297" t="str">
        <f t="shared" ref="AW153:AW155" si="198">IF(AP153&lt;&gt;"",AQ153*3+AR153*1,"")</f>
        <v/>
      </c>
      <c r="AX153" s="297" t="str">
        <f>IF(AP153&lt;&gt;"",VLOOKUP(AP153,C4:I76,7,FALSE),"")</f>
        <v/>
      </c>
      <c r="AY153" s="297" t="str">
        <f>IF(AP153&lt;&gt;"",VLOOKUP(AP153,C4:I76,5,FALSE),"")</f>
        <v/>
      </c>
      <c r="AZ153" s="297" t="str">
        <f>IF(AP153&lt;&gt;"",VLOOKUP(AP153,C4:K76,9,FALSE),"")</f>
        <v/>
      </c>
      <c r="BA153" s="297" t="str">
        <f t="shared" ref="BA153:BA155" si="199">AW153</f>
        <v/>
      </c>
      <c r="BB153" s="297" t="str">
        <f>IF(AP153&lt;&gt;"",RANK(BA153,BA152:BA155),"")</f>
        <v/>
      </c>
      <c r="BC153" s="297" t="str">
        <f>IF(AP153&lt;&gt;"",SUMPRODUCT((BA152:BA155=BA153)*(AV152:AV155&gt;AV153)),"")</f>
        <v/>
      </c>
      <c r="BD153" s="297" t="str">
        <f>IF(AP153&lt;&gt;"",SUMPRODUCT((BA152:BA155=BA153)*(AV152:AV155=AV153)*(AT152:AT155&gt;AT153)),"")</f>
        <v/>
      </c>
      <c r="BE153" s="297" t="str">
        <f>IF(AP153&lt;&gt;"",SUMPRODUCT((BA152:BA155=BA153)*(AV152:AV155=AV153)*(AT152:AT155=AT153)*(AX152:AX155&gt;AX153)),"")</f>
        <v/>
      </c>
      <c r="BF153" s="297" t="str">
        <f>IF(AP153&lt;&gt;"",SUMPRODUCT((BA152:BA155=BA153)*(AV152:AV155=AV153)*(AT152:AT155=AT153)*(AX152:AX155=AX153)*(AY152:AY155&gt;AY153)),"")</f>
        <v/>
      </c>
      <c r="BG153" s="297" t="str">
        <f>IF(AP153&lt;&gt;"",SUMPRODUCT((BA152:BA155=BA153)*(AV152:AV155=AV153)*(AT152:AT155=AT153)*(AX152:AX155=AX153)*(AY152:AY155=AY153)*(AZ152:AZ155&gt;AZ153)),"")</f>
        <v/>
      </c>
      <c r="BH153" s="297" t="str">
        <f>IF(AP153&lt;&gt;"",SUM(BB153:BG153)+1,"")</f>
        <v/>
      </c>
    </row>
    <row r="154" spans="4:60" x14ac:dyDescent="0.25">
      <c r="J154" s="297">
        <f>IF(COUNTIF(J73:J76,4)=4,1,SUMPRODUCT((J73:J76=J75)*(I73:I76=I75)*(G73:G76&gt;G75))+1)</f>
        <v>1</v>
      </c>
      <c r="U154" s="297">
        <f>IF(V75&lt;&gt;"",SUMPRODUCT((AC73:AC76=AC75)*(AB73:AB76=AB75)*(Z73:Z76=Z75)*(AA73:AA76=AA75)),"")</f>
        <v>4</v>
      </c>
      <c r="V154" s="297" t="str">
        <f>IF(AND(U154&lt;&gt;"",U154&gt;1),V75,"")</f>
        <v>Croatia</v>
      </c>
      <c r="W154" s="297">
        <f>SUMPRODUCT((DA3:DA105=V154)*(DD3:DD105=V155)*(DE3:DE105="W"))+SUMPRODUCT((DA3:DA105=V154)*(DD3:DD105=V156)*(DE3:DE105="W"))+SUMPRODUCT((DA3:DA105=V154)*(DD3:DD105=V152)*(DE3:DE105="W"))+SUMPRODUCT((DA3:DA105=V154)*(DD3:DD105=V153)*(DE3:DE105="W"))+SUMPRODUCT((DA3:DA105=V155)*(DD3:DD105=V154)*(DF3:DF105="W"))+SUMPRODUCT((DA3:DA105=V156)*(DD3:DD105=V154)*(DF3:DF105="W"))+SUMPRODUCT((DA3:DA105=V152)*(DD3:DD105=V154)*(DF3:DF105="W"))+SUMPRODUCT((DA3:DA105=V153)*(DD3:DD105=V154)*(DF3:DF105="W"))</f>
        <v>0</v>
      </c>
      <c r="X154" s="297">
        <f>SUMPRODUCT((DA3:DA105=V154)*(DD3:DD105=V155)*(DE3:DE105="D"))+SUMPRODUCT((DA3:DA105=V154)*(DD3:DD105=V156)*(DE3:DE105="D"))+SUMPRODUCT((DA3:DA105=V154)*(DD3:DD105=V152)*(DE3:DE105="D"))+SUMPRODUCT((DA3:DA105=V154)*(DD3:DD105=V153)*(DE3:DE105="D"))+SUMPRODUCT((DA3:DA105=V155)*(DD3:DD105=V154)*(DE3:DE105="D"))+SUMPRODUCT((DA3:DA105=V156)*(DD3:DD105=V154)*(DE3:DE105="D"))+SUMPRODUCT((DA3:DA105=V152)*(DD3:DD105=V154)*(DE3:DE105="D"))+SUMPRODUCT((DA3:DA105=V153)*(DD3:DD105=V154)*(DE3:DE105="D"))</f>
        <v>0</v>
      </c>
      <c r="Y154" s="297">
        <f>SUMPRODUCT((DA3:DA105=V154)*(DD3:DD105=V155)*(DE3:DE105="L"))+SUMPRODUCT((DA3:DA105=V154)*(DD3:DD105=V156)*(DE3:DE105="L"))+SUMPRODUCT((DA3:DA105=V154)*(DD3:DD105=V152)*(DE3:DE105="L"))+SUMPRODUCT((DA3:DA105=V154)*(DD3:DD105=V153)*(DE3:DE105="L"))+SUMPRODUCT((DA3:DA105=V155)*(DD3:DD105=V154)*(DF3:DF105="L"))+SUMPRODUCT((DA3:DA105=V156)*(DD3:DD105=V154)*(DF3:DF105="L"))+SUMPRODUCT((DA3:DA105=V152)*(DD3:DD105=V154)*(DF3:DF105="L"))+SUMPRODUCT((DA3:DA105=V153)*(DD3:DD105=V154)*(DF3:DF105="L"))</f>
        <v>0</v>
      </c>
      <c r="Z154" s="297">
        <f>SUMPRODUCT((DA3:DA105=V154)*(DD3:DD105=V155)*DB3:DB105)+SUMPRODUCT((DA3:DA105=V154)*(DD3:DD105=V156)*DB3:DB105)+SUMPRODUCT((DA3:DA105=V154)*(DD3:DD105=V152)*DB3:DB105)+SUMPRODUCT((DA3:DA105=V154)*(DD3:DD105=V153)*DB3:DB105)+SUMPRODUCT((DA3:DA105=V155)*(DD3:DD105=V154)*DC3:DC105)+SUMPRODUCT((DA3:DA105=V156)*(DD3:DD105=V154)*DC3:DC105)+SUMPRODUCT((DA3:DA105=V152)*(DD3:DD105=V154)*DC3:DC105)+SUMPRODUCT((DA3:DA105=V153)*(DD3:DD105=V154)*DC3:DC105)</f>
        <v>0</v>
      </c>
      <c r="AA154" s="297">
        <f>SUMPRODUCT((DA3:DA105=V154)*(DD3:DD105=V155)*DC3:DC105)+SUMPRODUCT((DA3:DA105=V154)*(DD3:DD105=V156)*DC3:DC105)+SUMPRODUCT((DA3:DA105=V154)*(DD3:DD105=V152)*DC3:DC105)+SUMPRODUCT((DA3:DA105=V154)*(DD3:DD105=V153)*DC3:DC105)+SUMPRODUCT((DA3:DA105=V155)*(DD3:DD105=V154)*DB3:DB105)+SUMPRODUCT((DA3:DA105=V156)*(DD3:DD105=V154)*DB3:DB105)+SUMPRODUCT((DA3:DA105=V152)*(DD3:DD105=V154)*DB3:DB105)+SUMPRODUCT((DA3:DA105=V153)*(DD3:DD105=V154)*DB3:DB105)</f>
        <v>0</v>
      </c>
      <c r="AB154" s="297">
        <f>Z154-AA154+1000</f>
        <v>1000</v>
      </c>
      <c r="AC154" s="297">
        <f t="shared" si="195"/>
        <v>0</v>
      </c>
      <c r="AD154" s="297">
        <f>IF(V154&lt;&gt;"",VLOOKUP(V154,C4:I76,7,FALSE),"")</f>
        <v>1000</v>
      </c>
      <c r="AE154" s="297">
        <f>IF(V154&lt;&gt;"",VLOOKUP(V154,C4:I76,5,FALSE),"")</f>
        <v>0</v>
      </c>
      <c r="AF154" s="297">
        <f>IF(V154&lt;&gt;"",VLOOKUP(V154,C4:K76,9,FALSE),"")</f>
        <v>-111</v>
      </c>
      <c r="AG154" s="297">
        <f t="shared" si="196"/>
        <v>0</v>
      </c>
      <c r="AH154" s="297">
        <f>IF(V154&lt;&gt;"",RANK(AG154,AG152:AG155),"")</f>
        <v>1</v>
      </c>
      <c r="AI154" s="297">
        <f>IF(V154&lt;&gt;"",SUMPRODUCT((AG152:AG155=AG154)*(AB152:AB155&gt;AB154)),"")</f>
        <v>0</v>
      </c>
      <c r="AJ154" s="297">
        <f>IF(V154&lt;&gt;"",SUMPRODUCT((AG152:AG155=AG154)*(AB152:AB155=AB154)*(Z152:Z155&gt;Z154)),"")</f>
        <v>0</v>
      </c>
      <c r="AK154" s="297">
        <f>IF(V154&lt;&gt;"",SUMPRODUCT((AG152:AG155=AG154)*(AB152:AB155=AB154)*(Z152:Z155=Z154)*(AD152:AD155&gt;AD154)),"")</f>
        <v>0</v>
      </c>
      <c r="AL154" s="297">
        <f>IF(V154&lt;&gt;"",SUMPRODUCT((AG152:AG155=AG154)*(AB152:AB155=AB154)*(Z152:Z155=Z154)*(AD152:AD155=AD154)*(AE152:AE155&gt;AE154)),"")</f>
        <v>0</v>
      </c>
      <c r="AM154" s="297">
        <f>IF(V154&lt;&gt;"",SUMPRODUCT((AG152:AG155=AG154)*(AB152:AB155=AB154)*(Z152:Z155=Z154)*(AD152:AD155=AD154)*(AE152:AE155=AE154)*(AF152:AF155&gt;AF154)),"")</f>
        <v>1</v>
      </c>
      <c r="AN154" s="297">
        <f t="shared" si="197"/>
        <v>2</v>
      </c>
      <c r="AO154" s="297" t="str">
        <f>IF(AP75&lt;&gt;"",SUMPRODUCT((AW73:AW76=AW75)*(AV73:AV76=AV75)*(AT73:AT76=AT75)*(AU73:AU76=AU75)),"")</f>
        <v/>
      </c>
      <c r="AP154" s="297" t="str">
        <f>IF(AND(AO154&lt;&gt;"",AO154&gt;1),AP75,"")</f>
        <v/>
      </c>
      <c r="AQ154" s="297">
        <f>SUMPRODUCT((DA3:DA105=AP154)*(DD3:DD105=AP155)*(DE3:DE105="W"))+SUMPRODUCT((DA3:DA105=AP154)*(DD3:DD105=AP156)*(DE3:DE105="W"))+SUMPRODUCT((DA3:DA105=AP154)*(DD3:DD105=AP153)*(DE3:DE105="W"))+SUMPRODUCT((DA3:DA105=AP155)*(DD3:DD105=AP154)*(DF3:DF105="W"))+SUMPRODUCT((DA3:DA105=AP156)*(DD3:DD105=AP154)*(DF3:DF105="W"))+SUMPRODUCT((DA3:DA105=AP153)*(DD3:DD105=AP154)*(DF3:DF105="W"))</f>
        <v>0</v>
      </c>
      <c r="AR154" s="297">
        <f>SUMPRODUCT((DA3:DA105=AP154)*(DD3:DD105=AP155)*(DE3:DE105="D"))+SUMPRODUCT((DA3:DA105=AP154)*(DD3:DD105=AP156)*(DE3:DE105="D"))+SUMPRODUCT((DA3:DA105=AP154)*(DD3:DD105=AP153)*(DE3:DE105="D"))+SUMPRODUCT((DA3:DA105=AP155)*(DD3:DD105=AP154)*(DE3:DE105="D"))+SUMPRODUCT((DA3:DA105=AP156)*(DD3:DD105=AP154)*(DE3:DE105="D"))+SUMPRODUCT((DA3:DA105=AP153)*(DD3:DD105=AP154)*(DE3:DE105="D"))</f>
        <v>0</v>
      </c>
      <c r="AS154" s="297">
        <f>SUMPRODUCT((DA3:DA105=AP154)*(DD3:DD105=AP155)*(DE3:DE105="L"))+SUMPRODUCT((DA3:DA105=AP154)*(DD3:DD105=AP156)*(DE3:DE105="L"))+SUMPRODUCT((DA3:DA105=AP154)*(DD3:DD105=AP153)*(DE3:DE105="L"))+SUMPRODUCT((DA3:DA105=AP155)*(DD3:DD105=AP154)*(DF3:DF105="L"))+SUMPRODUCT((DA3:DA105=AP156)*(DD3:DD105=AP154)*(DF3:DF105="L"))+SUMPRODUCT((DA3:DA105=AP153)*(DD3:DD105=AP154)*(DF3:DF105="L"))</f>
        <v>0</v>
      </c>
      <c r="AT154" s="297">
        <f>SUMPRODUCT((DA3:DA105=AP154)*(DD3:DD105=AP155)*DB3:DB105)+SUMPRODUCT((DA3:DA105=AP154)*(DD3:DD105=AP156)*DB3:DB105)+SUMPRODUCT((DA3:DA105=AP154)*(DD3:DD105=AP152)*DB3:DB105)+SUMPRODUCT((DA3:DA105=AP154)*(DD3:DD105=AP153)*DB3:DB105)+SUMPRODUCT((DA3:DA105=AP155)*(DD3:DD105=AP154)*DC3:DC105)+SUMPRODUCT((DA3:DA105=AP156)*(DD3:DD105=AP154)*DC3:DC105)+SUMPRODUCT((DA3:DA105=AP152)*(DD3:DD105=AP154)*DC3:DC105)+SUMPRODUCT((DA3:DA105=AP153)*(DD3:DD105=AP154)*DC3:DC105)</f>
        <v>0</v>
      </c>
      <c r="AU154" s="297">
        <f>SUMPRODUCT((DA3:DA105=AP154)*(DD3:DD105=AP155)*DC3:DC105)+SUMPRODUCT((DA3:DA105=AP154)*(DD3:DD105=AP156)*DC3:DC105)+SUMPRODUCT((DA3:DA105=AP154)*(DD3:DD105=AP152)*DC3:DC105)+SUMPRODUCT((DA3:DA105=AP154)*(DD3:DD105=AP153)*DC3:DC105)+SUMPRODUCT((DA3:DA105=AP155)*(DD3:DD105=AP154)*DB3:DB105)+SUMPRODUCT((DA3:DA105=AP156)*(DD3:DD105=AP154)*DB3:DB105)+SUMPRODUCT((DA3:DA105=AP152)*(DD3:DD105=AP154)*DB3:DB105)+SUMPRODUCT((DA3:DA105=AP153)*(DD3:DD105=AP154)*DB3:DB105)</f>
        <v>0</v>
      </c>
      <c r="AV154" s="297">
        <f>AT154-AU154+1000</f>
        <v>1000</v>
      </c>
      <c r="AW154" s="297" t="str">
        <f t="shared" si="198"/>
        <v/>
      </c>
      <c r="AX154" s="297" t="str">
        <f>IF(AP154&lt;&gt;"",VLOOKUP(AP154,C4:I76,7,FALSE),"")</f>
        <v/>
      </c>
      <c r="AY154" s="297" t="str">
        <f>IF(AP154&lt;&gt;"",VLOOKUP(AP154,C4:I76,5,FALSE),"")</f>
        <v/>
      </c>
      <c r="AZ154" s="297" t="str">
        <f>IF(AP154&lt;&gt;"",VLOOKUP(AP154,C4:K76,9,FALSE),"")</f>
        <v/>
      </c>
      <c r="BA154" s="297" t="str">
        <f t="shared" si="199"/>
        <v/>
      </c>
      <c r="BB154" s="297" t="str">
        <f>IF(AP154&lt;&gt;"",RANK(BA154,BA152:BA155),"")</f>
        <v/>
      </c>
      <c r="BC154" s="297" t="str">
        <f>IF(AP154&lt;&gt;"",SUMPRODUCT((BA152:BA155=BA154)*(AV152:AV155&gt;AV154)),"")</f>
        <v/>
      </c>
      <c r="BD154" s="297" t="str">
        <f>IF(AP154&lt;&gt;"",SUMPRODUCT((BA152:BA155=BA154)*(AV152:AV155=AV154)*(AT152:AT155&gt;AT154)),"")</f>
        <v/>
      </c>
      <c r="BE154" s="297" t="str">
        <f>IF(AP154&lt;&gt;"",SUMPRODUCT((BA152:BA155=BA154)*(AV152:AV155=AV154)*(AT152:AT155=AT154)*(AX152:AX155&gt;AX154)),"")</f>
        <v/>
      </c>
      <c r="BF154" s="297" t="str">
        <f>IF(AP154&lt;&gt;"",SUMPRODUCT((BA152:BA155=BA154)*(AV152:AV155=AV154)*(AT152:AT155=AT154)*(AX152:AX155=AX154)*(AY152:AY155&gt;AY154)),"")</f>
        <v/>
      </c>
      <c r="BG154" s="297" t="str">
        <f>IF(AP154&lt;&gt;"",SUMPRODUCT((BA152:BA155=BA154)*(AV152:AV155=AV154)*(AT152:AT155=AT154)*(AX152:AX155=AX154)*(AY152:AY155=AY154)*(AZ152:AZ155&gt;AZ154)),"")</f>
        <v/>
      </c>
      <c r="BH154" s="297" t="str">
        <f t="shared" ref="BH154:BH155" si="200">IF(AP154&lt;&gt;"",SUM(BB154:BG154)+1,"")</f>
        <v/>
      </c>
    </row>
    <row r="155" spans="4:60" x14ac:dyDescent="0.25">
      <c r="J155" s="297">
        <f>IF(COUNTIF(J73:J76,4)=4,1,SUMPRODUCT((J73:J76=J76)*(I73:I76=I76)*(G73:G76&gt;G76))+1)</f>
        <v>1</v>
      </c>
      <c r="U155" s="297">
        <f>IF(V76&lt;&gt;"",SUMPRODUCT((AC73:AC76=AC76)*(AB73:AB76=AB76)*(Z73:Z76=Z76)*(AA73:AA76=AA76)),"")</f>
        <v>4</v>
      </c>
      <c r="V155" s="297" t="str">
        <f>IF(AND(U155&lt;&gt;"",U155&gt;1),V76,"")</f>
        <v>England</v>
      </c>
      <c r="W155" s="297">
        <f>SUMPRODUCT((DA3:DA105=V155)*(DD3:DD105=V156)*(DE3:DE105="W"))+SUMPRODUCT((DA3:DA105=V155)*(DD3:DD105=V152)*(DE3:DE105="W"))+SUMPRODUCT((DA3:DA105=V155)*(DD3:DD105=V153)*(DE3:DE105="W"))+SUMPRODUCT((DA3:DA105=V155)*(DD3:DD105=V154)*(DE3:DE105="W"))+SUMPRODUCT((DA3:DA105=V156)*(DD3:DD105=V155)*(DF3:DF105="W"))+SUMPRODUCT((DA3:DA105=V152)*(DD3:DD105=V155)*(DF3:DF105="W"))+SUMPRODUCT((DA3:DA105=V153)*(DD3:DD105=V155)*(DF3:DF105="W"))+SUMPRODUCT((DA3:DA105=V154)*(DD3:DD105=V155)*(DF3:DF105="W"))</f>
        <v>0</v>
      </c>
      <c r="X155" s="297">
        <f>SUMPRODUCT((DA3:DA105=V155)*(DD3:DD105=V156)*(DE3:DE105="D"))+SUMPRODUCT((DA3:DA105=V155)*(DD3:DD105=V152)*(DE3:DE105="D"))+SUMPRODUCT((DA3:DA105=V155)*(DD3:DD105=V153)*(DE3:DE105="D"))+SUMPRODUCT((DA3:DA105=V155)*(DD3:DD105=V154)*(DE3:DE105="D"))+SUMPRODUCT((DA3:DA105=V156)*(DD3:DD105=V155)*(DE3:DE105="D"))+SUMPRODUCT((DA3:DA105=V152)*(DD3:DD105=V155)*(DE3:DE105="D"))+SUMPRODUCT((DA3:DA105=V153)*(DD3:DD105=V155)*(DE3:DE105="D"))+SUMPRODUCT((DA3:DA105=V154)*(DD3:DD105=V155)*(DE3:DE105="D"))</f>
        <v>0</v>
      </c>
      <c r="Y155" s="297">
        <f>SUMPRODUCT((DA3:DA105=V155)*(DD3:DD105=V156)*(DE3:DE105="L"))+SUMPRODUCT((DA3:DA105=V155)*(DD3:DD105=V152)*(DE3:DE105="L"))+SUMPRODUCT((DA3:DA105=V155)*(DD3:DD105=V153)*(DE3:DE105="L"))+SUMPRODUCT((DA3:DA105=V155)*(DD3:DD105=V154)*(DE3:DE105="L"))+SUMPRODUCT((DA3:DA105=V156)*(DD3:DD105=V155)*(DF3:DF105="L"))+SUMPRODUCT((DA3:DA105=V152)*(DD3:DD105=V155)*(DF3:DF105="L"))+SUMPRODUCT((DA3:DA105=V153)*(DD3:DD105=V155)*(DF3:DF105="L"))+SUMPRODUCT((DA3:DA105=V154)*(DD3:DD105=V155)*(DF3:DF105="L"))</f>
        <v>0</v>
      </c>
      <c r="Z155" s="297">
        <f>SUMPRODUCT((DA3:DA105=V155)*(DD3:DD105=V156)*DB3:DB105)+SUMPRODUCT((DA3:DA105=V155)*(DD3:DD105=V152)*DB3:DB105)+SUMPRODUCT((DA3:DA105=V155)*(DD3:DD105=V153)*DB3:DB105)+SUMPRODUCT((DA3:DA105=V155)*(DD3:DD105=V154)*DB3:DB105)+SUMPRODUCT((DA3:DA105=V156)*(DD3:DD105=V155)*DC3:DC105)+SUMPRODUCT((DA3:DA105=V152)*(DD3:DD105=V155)*DC3:DC105)+SUMPRODUCT((DA3:DA105=V153)*(DD3:DD105=V155)*DC3:DC105)+SUMPRODUCT((DA3:DA105=V154)*(DD3:DD105=V155)*DC3:DC105)</f>
        <v>0</v>
      </c>
      <c r="AA155" s="297">
        <f>SUMPRODUCT((DA3:DA105=V155)*(DD3:DD105=V156)*DC3:DC105)+SUMPRODUCT((DA3:DA105=V155)*(DD3:DD105=V152)*DC3:DC105)+SUMPRODUCT((DA3:DA105=V155)*(DD3:DD105=V153)*DC3:DC105)+SUMPRODUCT((DA3:DA105=V155)*(DD3:DD105=V154)*DC3:DC105)+SUMPRODUCT((DA3:DA105=V156)*(DD3:DD105=V155)*DB3:DB105)+SUMPRODUCT((DA3:DA105=V152)*(DD3:DD105=V155)*DB3:DB105)+SUMPRODUCT((DA3:DA105=V153)*(DD3:DD105=V155)*DB3:DB105)+SUMPRODUCT((DA3:DA105=V154)*(DD3:DD105=V155)*DB3:DB105)</f>
        <v>0</v>
      </c>
      <c r="AB155" s="297">
        <f>Z155-AA155+1000</f>
        <v>1000</v>
      </c>
      <c r="AC155" s="297">
        <f t="shared" si="195"/>
        <v>0</v>
      </c>
      <c r="AD155" s="297">
        <f>IF(V155&lt;&gt;"",VLOOKUP(V155,C4:I76,7,FALSE),"")</f>
        <v>1000</v>
      </c>
      <c r="AE155" s="297">
        <f>IF(V155&lt;&gt;"",VLOOKUP(V155,C4:I76,5,FALSE),"")</f>
        <v>0</v>
      </c>
      <c r="AF155" s="297">
        <f>IF(V155&lt;&gt;"",VLOOKUP(V155,C4:K76,9,FALSE),"")</f>
        <v>-104</v>
      </c>
      <c r="AG155" s="297">
        <f t="shared" si="196"/>
        <v>0</v>
      </c>
      <c r="AH155" s="297">
        <f>IF(V155&lt;&gt;"",RANK(AG155,AG152:AG155),"")</f>
        <v>1</v>
      </c>
      <c r="AI155" s="297">
        <f>IF(V155&lt;&gt;"",SUMPRODUCT((AG152:AG155=AG155)*(AB152:AB155&gt;AB155)),"")</f>
        <v>0</v>
      </c>
      <c r="AJ155" s="297">
        <f>IF(V155&lt;&gt;"",SUMPRODUCT((AG152:AG155=AG155)*(AB152:AB155=AB155)*(Z152:Z155&gt;Z155)),"")</f>
        <v>0</v>
      </c>
      <c r="AK155" s="297">
        <f>IF(V155&lt;&gt;"",SUMPRODUCT((AG152:AG155=AG155)*(AB152:AB155=AB155)*(Z152:Z155=Z155)*(AD152:AD155&gt;AD155)),"")</f>
        <v>0</v>
      </c>
      <c r="AL155" s="297">
        <f>IF(V155&lt;&gt;"",SUMPRODUCT((AG152:AG155=AG155)*(AB152:AB155=AB155)*(Z152:Z155=Z155)*(AD152:AD155=AD155)*(AE152:AE155&gt;AE155)),"")</f>
        <v>0</v>
      </c>
      <c r="AM155" s="297">
        <f>IF(V155&lt;&gt;"",SUMPRODUCT((AG152:AG155=AG155)*(AB152:AB155=AB155)*(Z152:Z155=Z155)*(AD152:AD155=AD155)*(AE152:AE155=AE155)*(AF152:AF155&gt;AF155)),"")</f>
        <v>0</v>
      </c>
      <c r="AN155" s="297">
        <f t="shared" si="197"/>
        <v>1</v>
      </c>
      <c r="AO155" s="297" t="str">
        <f>IF(AP76&lt;&gt;"",SUMPRODUCT((AW73:AW76=AW76)*(AV73:AV76=AV76)*(AT73:AT76=AT76)*(AU73:AU76=AU76)),"")</f>
        <v/>
      </c>
      <c r="AP155" s="297" t="str">
        <f>IF(AND(AO155&lt;&gt;"",AO155&gt;1),AP76,"")</f>
        <v/>
      </c>
      <c r="AQ155" s="297" t="str">
        <f>IF(AP155&lt;&gt;"",SUMPRODUCT((DA3:DA105=AP155)*(DD3:DD105=AP156)*(DE3:DE105="W"))+SUMPRODUCT((DA3:DA105=AP155)*(DD3:DD105=AP153)*(DE3:DE105="W"))+SUMPRODUCT((DA3:DA105=AP155)*(DD3:DD105=AP154)*(DE3:DE105="W"))+SUMPRODUCT((DA3:DA105=AP156)*(DD3:DD105=AP155)*(DF3:DF105="W"))+SUMPRODUCT((DA3:DA105=AP153)*(DD3:DD105=AP155)*(DF3:DF105="W"))+SUMPRODUCT((DA3:DA105=AP154)*(DD3:DD105=AP155)*(DF3:DF105="W")),"")</f>
        <v/>
      </c>
      <c r="AR155" s="297" t="str">
        <f>IF(AP155&lt;&gt;"",SUMPRODUCT((DA3:DA105=AP155)*(DD3:DD105=AP156)*(DE3:DE105="D"))+SUMPRODUCT((DA3:DA105=AP155)*(DD3:DD105=AP153)*(DE3:DE105="D"))+SUMPRODUCT((DA3:DA105=AP155)*(DD3:DD105=AP154)*(DE3:DE105="D"))+SUMPRODUCT((DA3:DA105=AP156)*(DD3:DD105=AP155)*(DE3:DE105="D"))+SUMPRODUCT((DA3:DA105=AP153)*(DD3:DD105=AP155)*(DE3:DE105="D"))+SUMPRODUCT((DA3:DA105=AP154)*(DD3:DD105=AP155)*(DE3:DE105="D")),"")</f>
        <v/>
      </c>
      <c r="AS155" s="297" t="str">
        <f>IF(AP155&lt;&gt;"",SUMPRODUCT((DA3:DA105=AP155)*(DD3:DD105=AP156)*(DE3:DE105="L"))+SUMPRODUCT((DA3:DA105=AP155)*(DD3:DD105=AP153)*(DE3:DE105="L"))+SUMPRODUCT((DA3:DA105=AP155)*(DD3:DD105=AP154)*(DE3:DE105="L"))+SUMPRODUCT((DA3:DA105=AP156)*(DD3:DD105=AP155)*(DF3:DF105="L"))+SUMPRODUCT((DA3:DA105=AP153)*(DD3:DD105=AP155)*(DF3:DF105="L"))+SUMPRODUCT((DA3:DA105=AP154)*(DD3:DD105=AP155)*(DF3:DF105="L")),"")</f>
        <v/>
      </c>
      <c r="AT155" s="297">
        <f>SUMPRODUCT((DA3:DA105=AP155)*(DD3:DD105=AP156)*DB3:DB105)+SUMPRODUCT((DA3:DA105=AP155)*(DD3:DD105=AP152)*DB3:DB105)+SUMPRODUCT((DA3:DA105=AP155)*(DD3:DD105=AP153)*DB3:DB105)+SUMPRODUCT((DA3:DA105=AP155)*(DD3:DD105=AP154)*DB3:DB105)+SUMPRODUCT((DA3:DA105=AP156)*(DD3:DD105=AP155)*DC3:DC105)+SUMPRODUCT((DA3:DA105=AP152)*(DD3:DD105=AP155)*DC3:DC105)+SUMPRODUCT((DA3:DA105=AP153)*(DD3:DD105=AP155)*DC3:DC105)+SUMPRODUCT((DA3:DA105=AP154)*(DD3:DD105=AP155)*DC3:DC105)</f>
        <v>0</v>
      </c>
      <c r="AU155" s="297">
        <f>SUMPRODUCT((DA3:DA105=AP155)*(DD3:DD105=AP156)*DC3:DC105)+SUMPRODUCT((DA3:DA105=AP155)*(DD3:DD105=AP152)*DC3:DC105)+SUMPRODUCT((DA3:DA105=AP155)*(DD3:DD105=AP153)*DC3:DC105)+SUMPRODUCT((DA3:DA105=AP155)*(DD3:DD105=AP154)*DC3:DC105)+SUMPRODUCT((DA3:DA105=AP156)*(DD3:DD105=AP155)*DB3:DB105)+SUMPRODUCT((DA3:DA105=AP152)*(DD3:DD105=AP155)*DB3:DB105)+SUMPRODUCT((DA3:DA105=AP153)*(DD3:DD105=AP155)*DB3:DB105)+SUMPRODUCT((DA3:DA105=AP154)*(DD3:DD105=AP155)*DB3:DB105)</f>
        <v>0</v>
      </c>
      <c r="AV155" s="297">
        <f>AT155-AU155+1000</f>
        <v>1000</v>
      </c>
      <c r="AW155" s="297" t="str">
        <f t="shared" si="198"/>
        <v/>
      </c>
      <c r="AX155" s="297" t="str">
        <f>IF(AP155&lt;&gt;"",VLOOKUP(AP155,C4:I76,7,FALSE),"")</f>
        <v/>
      </c>
      <c r="AY155" s="297" t="str">
        <f>IF(AP155&lt;&gt;"",VLOOKUP(AP155,C4:I76,5,FALSE),"")</f>
        <v/>
      </c>
      <c r="AZ155" s="297" t="str">
        <f>IF(AP155&lt;&gt;"",VLOOKUP(AP155,C4:K76,9,FALSE),"")</f>
        <v/>
      </c>
      <c r="BA155" s="297" t="str">
        <f t="shared" si="199"/>
        <v/>
      </c>
      <c r="BB155" s="297" t="str">
        <f>IF(AP155&lt;&gt;"",RANK(BA155,BA152:BA155),"")</f>
        <v/>
      </c>
      <c r="BC155" s="297" t="str">
        <f>IF(AP155&lt;&gt;"",SUMPRODUCT((BA152:BA155=BA155)*(AV152:AV155&gt;AV155)),"")</f>
        <v/>
      </c>
      <c r="BD155" s="297" t="str">
        <f>IF(AP155&lt;&gt;"",SUMPRODUCT((BA152:BA155=BA155)*(AV152:AV155=AV155)*(AT152:AT155&gt;AT155)),"")</f>
        <v/>
      </c>
      <c r="BE155" s="297" t="str">
        <f>IF(AP155&lt;&gt;"",SUMPRODUCT((BA152:BA155=BA155)*(AV152:AV155=AV155)*(AT152:AT155=AT155)*(AX152:AX155&gt;AX155)),"")</f>
        <v/>
      </c>
      <c r="BF155" s="297" t="str">
        <f>IF(AP155&lt;&gt;"",SUMPRODUCT((BA152:BA155=BA155)*(AV152:AV155=AV155)*(AT152:AT155=AT155)*(AX152:AX155=AX155)*(AY152:AY155&gt;AY155)),"")</f>
        <v/>
      </c>
      <c r="BG155" s="297" t="str">
        <f>IF(AP155&lt;&gt;"",SUMPRODUCT((BA152:BA155=BA155)*(AV152:AV155=AV155)*(AT152:AT155=AT155)*(AX152:AX155=AX155)*(AY152:AY155=AY155)*(AZ152:AZ155&gt;AZ155)),"")</f>
        <v/>
      </c>
      <c r="BH155" s="297" t="str">
        <f t="shared" si="200"/>
        <v/>
      </c>
    </row>
    <row r="157" spans="4:60" x14ac:dyDescent="0.25">
      <c r="AA157" s="297" t="s">
        <v>39</v>
      </c>
      <c r="AB157" s="297" t="s">
        <v>40</v>
      </c>
      <c r="AC157" s="297" t="s">
        <v>41</v>
      </c>
      <c r="AD157" s="297" t="s">
        <v>36</v>
      </c>
      <c r="AE157" s="297" t="s">
        <v>42</v>
      </c>
      <c r="AF157" s="297" t="s">
        <v>38</v>
      </c>
      <c r="AG157" s="297" t="s">
        <v>31</v>
      </c>
      <c r="AH157" s="297" t="s">
        <v>92</v>
      </c>
      <c r="AI157" s="297" t="s">
        <v>162</v>
      </c>
      <c r="AJ157" s="297" t="s">
        <v>164</v>
      </c>
      <c r="AK157" s="297" t="s">
        <v>168</v>
      </c>
      <c r="AL157" s="297" t="s">
        <v>37</v>
      </c>
    </row>
    <row r="158" spans="4:60" x14ac:dyDescent="0.25">
      <c r="D158" s="297" t="s">
        <v>211</v>
      </c>
      <c r="R158" s="297" t="s">
        <v>212</v>
      </c>
      <c r="S158" s="297" t="s">
        <v>213</v>
      </c>
      <c r="T158" s="297" t="s">
        <v>214</v>
      </c>
      <c r="U158" s="297" t="s">
        <v>215</v>
      </c>
      <c r="V158" s="297" t="s">
        <v>216</v>
      </c>
      <c r="W158" s="297" t="s">
        <v>217</v>
      </c>
      <c r="X158" s="297" t="s">
        <v>218</v>
      </c>
      <c r="Y158" s="297" t="s">
        <v>219</v>
      </c>
      <c r="AA158" s="297">
        <f>IFERROR(IF(MATCH(AA157,T658:T665,0),1,0),0)</f>
        <v>0</v>
      </c>
      <c r="AB158" s="297">
        <f>IFERROR(IF(MATCH(AB157,T658:T665,0),1,0),0)</f>
        <v>0</v>
      </c>
      <c r="AC158" s="297">
        <f>IFERROR(IF(MATCH(AC157,T658:T665,0),1,0),0)</f>
        <v>1</v>
      </c>
      <c r="AD158" s="297">
        <f>IFERROR(IF(MATCH(AD157,T658:T665,0),1,0),0)</f>
        <v>1</v>
      </c>
      <c r="AE158" s="297">
        <f>IFERROR(IF(MATCH(AE157,T658:T665,0),1,0),0)</f>
        <v>1</v>
      </c>
      <c r="AF158" s="297">
        <f>IFERROR(IF(MATCH(AF157,T658:T665,0),1,0),0)</f>
        <v>1</v>
      </c>
      <c r="AG158" s="297">
        <f>IFERROR(IF(MATCH(AG157,T658:T665,0),1,0),0)</f>
        <v>1</v>
      </c>
      <c r="AH158" s="297">
        <f>IFERROR(IF(MATCH(AH157,T658:T665,0),1,0),0)</f>
        <v>0</v>
      </c>
      <c r="AI158" s="297">
        <f>IFERROR(IF(MATCH(AI157,T658:T665,0),1,0),0)</f>
        <v>1</v>
      </c>
      <c r="AJ158" s="297">
        <f>IFERROR(IF(MATCH(AJ157,T658:T665,0),1,0),0)</f>
        <v>1</v>
      </c>
      <c r="AK158" s="297">
        <f>IFERROR(IF(MATCH(AK157,T658:T665,0),1,0),0)</f>
        <v>0</v>
      </c>
      <c r="AL158" s="297">
        <f>IFERROR(IF(MATCH(AL157,T658:T665,0),1,0),0)</f>
        <v>1</v>
      </c>
      <c r="AM158" s="297" t="s">
        <v>220</v>
      </c>
    </row>
    <row r="159" spans="4:60" x14ac:dyDescent="0.25">
      <c r="D159" s="297">
        <v>1</v>
      </c>
      <c r="I159" s="297" t="s">
        <v>42</v>
      </c>
      <c r="J159" s="297" t="s">
        <v>38</v>
      </c>
      <c r="K159" s="297" t="s">
        <v>31</v>
      </c>
      <c r="L159" s="297" t="s">
        <v>92</v>
      </c>
      <c r="M159" s="297" t="s">
        <v>162</v>
      </c>
      <c r="N159" s="297" t="s">
        <v>164</v>
      </c>
      <c r="O159" s="298" t="s">
        <v>168</v>
      </c>
      <c r="P159" s="297" t="s">
        <v>37</v>
      </c>
      <c r="R159" s="297" t="s">
        <v>221</v>
      </c>
      <c r="S159" s="297" t="s">
        <v>222</v>
      </c>
      <c r="T159" s="297" t="s">
        <v>223</v>
      </c>
      <c r="U159" s="297" t="s">
        <v>224</v>
      </c>
      <c r="V159" s="297" t="s">
        <v>225</v>
      </c>
      <c r="W159" s="297" t="s">
        <v>226</v>
      </c>
      <c r="X159" s="297" t="s">
        <v>227</v>
      </c>
      <c r="Y159" s="297" t="s">
        <v>228</v>
      </c>
      <c r="AA159" s="297">
        <f t="shared" ref="AA159:AL159" si="201">IF(AND(E159&lt;&gt;"",AA158=1),1,0)</f>
        <v>0</v>
      </c>
      <c r="AB159" s="297">
        <f t="shared" si="201"/>
        <v>0</v>
      </c>
      <c r="AC159" s="297">
        <f t="shared" si="201"/>
        <v>0</v>
      </c>
      <c r="AD159" s="297">
        <f t="shared" si="201"/>
        <v>0</v>
      </c>
      <c r="AE159" s="297">
        <f t="shared" si="201"/>
        <v>1</v>
      </c>
      <c r="AF159" s="297">
        <f t="shared" si="201"/>
        <v>1</v>
      </c>
      <c r="AG159" s="297">
        <f t="shared" si="201"/>
        <v>1</v>
      </c>
      <c r="AH159" s="297">
        <f t="shared" si="201"/>
        <v>0</v>
      </c>
      <c r="AI159" s="297">
        <f t="shared" si="201"/>
        <v>1</v>
      </c>
      <c r="AJ159" s="297">
        <f t="shared" si="201"/>
        <v>1</v>
      </c>
      <c r="AK159" s="297">
        <f t="shared" si="201"/>
        <v>0</v>
      </c>
      <c r="AL159" s="297">
        <f t="shared" si="201"/>
        <v>1</v>
      </c>
      <c r="AM159" s="297">
        <f>SUM(AA159:AL159)</f>
        <v>6</v>
      </c>
    </row>
    <row r="160" spans="4:60" x14ac:dyDescent="0.25">
      <c r="D160" s="297">
        <v>2</v>
      </c>
      <c r="H160" s="297" t="s">
        <v>36</v>
      </c>
      <c r="J160" s="297" t="s">
        <v>38</v>
      </c>
      <c r="K160" s="297" t="s">
        <v>31</v>
      </c>
      <c r="L160" s="297" t="s">
        <v>92</v>
      </c>
      <c r="M160" s="297" t="s">
        <v>162</v>
      </c>
      <c r="N160" s="297" t="s">
        <v>164</v>
      </c>
      <c r="O160" s="298" t="s">
        <v>168</v>
      </c>
      <c r="P160" s="297" t="s">
        <v>37</v>
      </c>
      <c r="R160" s="297" t="s">
        <v>225</v>
      </c>
      <c r="S160" s="297" t="s">
        <v>226</v>
      </c>
      <c r="T160" s="297" t="s">
        <v>223</v>
      </c>
      <c r="U160" s="297" t="s">
        <v>229</v>
      </c>
      <c r="V160" s="297" t="s">
        <v>222</v>
      </c>
      <c r="W160" s="297" t="s">
        <v>224</v>
      </c>
      <c r="X160" s="297" t="s">
        <v>227</v>
      </c>
      <c r="Y160" s="297" t="s">
        <v>228</v>
      </c>
      <c r="AA160" s="297">
        <f t="shared" ref="AA160:AL160" si="202">IF(AND(E160&lt;&gt;"",AA158=1),1,0)</f>
        <v>0</v>
      </c>
      <c r="AB160" s="297">
        <f t="shared" si="202"/>
        <v>0</v>
      </c>
      <c r="AC160" s="297">
        <f t="shared" si="202"/>
        <v>0</v>
      </c>
      <c r="AD160" s="297">
        <f t="shared" si="202"/>
        <v>1</v>
      </c>
      <c r="AE160" s="297">
        <f t="shared" si="202"/>
        <v>0</v>
      </c>
      <c r="AF160" s="297">
        <f t="shared" si="202"/>
        <v>1</v>
      </c>
      <c r="AG160" s="297">
        <f t="shared" si="202"/>
        <v>1</v>
      </c>
      <c r="AH160" s="297">
        <f t="shared" si="202"/>
        <v>0</v>
      </c>
      <c r="AI160" s="297">
        <f t="shared" si="202"/>
        <v>1</v>
      </c>
      <c r="AJ160" s="297">
        <f t="shared" si="202"/>
        <v>1</v>
      </c>
      <c r="AK160" s="297">
        <f t="shared" si="202"/>
        <v>0</v>
      </c>
      <c r="AL160" s="297">
        <f t="shared" si="202"/>
        <v>1</v>
      </c>
      <c r="AM160" s="297">
        <f t="shared" ref="AM160:AM223" si="203">SUM(AA160:AL160)</f>
        <v>6</v>
      </c>
    </row>
    <row r="161" spans="4:39" x14ac:dyDescent="0.25">
      <c r="D161" s="297">
        <v>3</v>
      </c>
      <c r="H161" s="297" t="s">
        <v>36</v>
      </c>
      <c r="I161" s="297" t="s">
        <v>42</v>
      </c>
      <c r="K161" s="297" t="s">
        <v>31</v>
      </c>
      <c r="L161" s="297" t="s">
        <v>92</v>
      </c>
      <c r="M161" s="297" t="s">
        <v>162</v>
      </c>
      <c r="N161" s="297" t="s">
        <v>164</v>
      </c>
      <c r="O161" s="298" t="s">
        <v>168</v>
      </c>
      <c r="P161" s="297" t="s">
        <v>37</v>
      </c>
      <c r="R161" s="297" t="s">
        <v>221</v>
      </c>
      <c r="S161" s="297" t="s">
        <v>222</v>
      </c>
      <c r="T161" s="297" t="s">
        <v>223</v>
      </c>
      <c r="U161" s="297" t="s">
        <v>229</v>
      </c>
      <c r="V161" s="297" t="s">
        <v>225</v>
      </c>
      <c r="W161" s="297" t="s">
        <v>226</v>
      </c>
      <c r="X161" s="297" t="s">
        <v>227</v>
      </c>
      <c r="Y161" s="297" t="s">
        <v>228</v>
      </c>
      <c r="AA161" s="297">
        <f t="shared" ref="AA161:AL161" si="204">IF(AND(E161&lt;&gt;"",AA158=1),1,0)</f>
        <v>0</v>
      </c>
      <c r="AB161" s="297">
        <f t="shared" si="204"/>
        <v>0</v>
      </c>
      <c r="AC161" s="297">
        <f t="shared" si="204"/>
        <v>0</v>
      </c>
      <c r="AD161" s="297">
        <f t="shared" si="204"/>
        <v>1</v>
      </c>
      <c r="AE161" s="297">
        <f t="shared" si="204"/>
        <v>1</v>
      </c>
      <c r="AF161" s="297">
        <f t="shared" si="204"/>
        <v>0</v>
      </c>
      <c r="AG161" s="297">
        <f t="shared" si="204"/>
        <v>1</v>
      </c>
      <c r="AH161" s="297">
        <f t="shared" si="204"/>
        <v>0</v>
      </c>
      <c r="AI161" s="297">
        <f t="shared" si="204"/>
        <v>1</v>
      </c>
      <c r="AJ161" s="297">
        <f t="shared" si="204"/>
        <v>1</v>
      </c>
      <c r="AK161" s="297">
        <f t="shared" si="204"/>
        <v>0</v>
      </c>
      <c r="AL161" s="297">
        <f t="shared" si="204"/>
        <v>1</v>
      </c>
      <c r="AM161" s="297">
        <f t="shared" si="203"/>
        <v>6</v>
      </c>
    </row>
    <row r="162" spans="4:39" x14ac:dyDescent="0.25">
      <c r="D162" s="297">
        <v>4</v>
      </c>
      <c r="H162" s="297" t="s">
        <v>36</v>
      </c>
      <c r="I162" s="297" t="s">
        <v>42</v>
      </c>
      <c r="J162" s="297" t="s">
        <v>38</v>
      </c>
      <c r="L162" s="297" t="s">
        <v>92</v>
      </c>
      <c r="M162" s="297" t="s">
        <v>162</v>
      </c>
      <c r="N162" s="297" t="s">
        <v>164</v>
      </c>
      <c r="O162" s="298" t="s">
        <v>168</v>
      </c>
      <c r="P162" s="297" t="s">
        <v>37</v>
      </c>
      <c r="R162" s="297" t="s">
        <v>221</v>
      </c>
      <c r="S162" s="297" t="s">
        <v>222</v>
      </c>
      <c r="T162" s="297" t="s">
        <v>223</v>
      </c>
      <c r="U162" s="297" t="s">
        <v>229</v>
      </c>
      <c r="V162" s="297" t="s">
        <v>225</v>
      </c>
      <c r="W162" s="297" t="s">
        <v>224</v>
      </c>
      <c r="X162" s="297" t="s">
        <v>227</v>
      </c>
      <c r="Y162" s="297" t="s">
        <v>228</v>
      </c>
      <c r="AA162" s="297">
        <f t="shared" ref="AA162:AL162" si="205">IF(AND(E162&lt;&gt;"",AA158=1),1,0)</f>
        <v>0</v>
      </c>
      <c r="AB162" s="297">
        <f t="shared" si="205"/>
        <v>0</v>
      </c>
      <c r="AC162" s="297">
        <f t="shared" si="205"/>
        <v>0</v>
      </c>
      <c r="AD162" s="297">
        <f t="shared" si="205"/>
        <v>1</v>
      </c>
      <c r="AE162" s="297">
        <f t="shared" si="205"/>
        <v>1</v>
      </c>
      <c r="AF162" s="297">
        <f t="shared" si="205"/>
        <v>1</v>
      </c>
      <c r="AG162" s="297">
        <f t="shared" si="205"/>
        <v>0</v>
      </c>
      <c r="AH162" s="297">
        <f t="shared" si="205"/>
        <v>0</v>
      </c>
      <c r="AI162" s="297">
        <f t="shared" si="205"/>
        <v>1</v>
      </c>
      <c r="AJ162" s="297">
        <f t="shared" si="205"/>
        <v>1</v>
      </c>
      <c r="AK162" s="297">
        <f t="shared" si="205"/>
        <v>0</v>
      </c>
      <c r="AL162" s="297">
        <f t="shared" si="205"/>
        <v>1</v>
      </c>
      <c r="AM162" s="297">
        <f t="shared" si="203"/>
        <v>6</v>
      </c>
    </row>
    <row r="163" spans="4:39" x14ac:dyDescent="0.25">
      <c r="D163" s="297">
        <v>5</v>
      </c>
      <c r="H163" s="297" t="s">
        <v>36</v>
      </c>
      <c r="I163" s="297" t="s">
        <v>42</v>
      </c>
      <c r="J163" s="297" t="s">
        <v>38</v>
      </c>
      <c r="K163" s="297" t="s">
        <v>31</v>
      </c>
      <c r="M163" s="297" t="s">
        <v>162</v>
      </c>
      <c r="N163" s="297" t="s">
        <v>164</v>
      </c>
      <c r="O163" s="298" t="s">
        <v>168</v>
      </c>
      <c r="P163" s="297" t="s">
        <v>37</v>
      </c>
      <c r="R163" s="297" t="s">
        <v>221</v>
      </c>
      <c r="S163" s="297" t="s">
        <v>226</v>
      </c>
      <c r="T163" s="297" t="s">
        <v>223</v>
      </c>
      <c r="U163" s="297" t="s">
        <v>229</v>
      </c>
      <c r="V163" s="297" t="s">
        <v>222</v>
      </c>
      <c r="W163" s="297" t="s">
        <v>224</v>
      </c>
      <c r="X163" s="297" t="s">
        <v>227</v>
      </c>
      <c r="Y163" s="297" t="s">
        <v>228</v>
      </c>
      <c r="AA163" s="297">
        <f t="shared" ref="AA163:AL163" si="206">IF(AND(E163&lt;&gt;"",AA158=1),1,0)</f>
        <v>0</v>
      </c>
      <c r="AB163" s="297">
        <f t="shared" si="206"/>
        <v>0</v>
      </c>
      <c r="AC163" s="297">
        <f t="shared" si="206"/>
        <v>0</v>
      </c>
      <c r="AD163" s="297">
        <f t="shared" si="206"/>
        <v>1</v>
      </c>
      <c r="AE163" s="297">
        <f t="shared" si="206"/>
        <v>1</v>
      </c>
      <c r="AF163" s="297">
        <f t="shared" si="206"/>
        <v>1</v>
      </c>
      <c r="AG163" s="297">
        <f t="shared" si="206"/>
        <v>1</v>
      </c>
      <c r="AH163" s="297">
        <f t="shared" si="206"/>
        <v>0</v>
      </c>
      <c r="AI163" s="297">
        <f t="shared" si="206"/>
        <v>1</v>
      </c>
      <c r="AJ163" s="297">
        <f t="shared" si="206"/>
        <v>1</v>
      </c>
      <c r="AK163" s="297">
        <f t="shared" si="206"/>
        <v>0</v>
      </c>
      <c r="AL163" s="297">
        <f t="shared" si="206"/>
        <v>1</v>
      </c>
      <c r="AM163" s="297">
        <f t="shared" si="203"/>
        <v>7</v>
      </c>
    </row>
    <row r="164" spans="4:39" x14ac:dyDescent="0.25">
      <c r="D164" s="297">
        <v>6</v>
      </c>
      <c r="H164" s="297" t="s">
        <v>36</v>
      </c>
      <c r="I164" s="297" t="s">
        <v>42</v>
      </c>
      <c r="J164" s="297" t="s">
        <v>38</v>
      </c>
      <c r="K164" s="297" t="s">
        <v>31</v>
      </c>
      <c r="L164" s="297" t="s">
        <v>92</v>
      </c>
      <c r="N164" s="297" t="s">
        <v>164</v>
      </c>
      <c r="O164" s="298" t="s">
        <v>168</v>
      </c>
      <c r="P164" s="297" t="s">
        <v>37</v>
      </c>
      <c r="R164" s="297" t="s">
        <v>221</v>
      </c>
      <c r="S164" s="297" t="s">
        <v>226</v>
      </c>
      <c r="T164" s="297" t="s">
        <v>222</v>
      </c>
      <c r="U164" s="297" t="s">
        <v>229</v>
      </c>
      <c r="V164" s="297" t="s">
        <v>225</v>
      </c>
      <c r="W164" s="297" t="s">
        <v>224</v>
      </c>
      <c r="X164" s="297" t="s">
        <v>227</v>
      </c>
      <c r="Y164" s="297" t="s">
        <v>228</v>
      </c>
      <c r="AA164" s="297">
        <f t="shared" ref="AA164:AL164" si="207">IF(AND(E164&lt;&gt;"",AA158=1),1,0)</f>
        <v>0</v>
      </c>
      <c r="AB164" s="297">
        <f t="shared" si="207"/>
        <v>0</v>
      </c>
      <c r="AC164" s="297">
        <f t="shared" si="207"/>
        <v>0</v>
      </c>
      <c r="AD164" s="297">
        <f t="shared" si="207"/>
        <v>1</v>
      </c>
      <c r="AE164" s="297">
        <f t="shared" si="207"/>
        <v>1</v>
      </c>
      <c r="AF164" s="297">
        <f t="shared" si="207"/>
        <v>1</v>
      </c>
      <c r="AG164" s="297">
        <f t="shared" si="207"/>
        <v>1</v>
      </c>
      <c r="AH164" s="297">
        <f t="shared" si="207"/>
        <v>0</v>
      </c>
      <c r="AI164" s="297">
        <f t="shared" si="207"/>
        <v>0</v>
      </c>
      <c r="AJ164" s="297">
        <f t="shared" si="207"/>
        <v>1</v>
      </c>
      <c r="AK164" s="297">
        <f t="shared" si="207"/>
        <v>0</v>
      </c>
      <c r="AL164" s="297">
        <f t="shared" si="207"/>
        <v>1</v>
      </c>
      <c r="AM164" s="297">
        <f t="shared" si="203"/>
        <v>6</v>
      </c>
    </row>
    <row r="165" spans="4:39" x14ac:dyDescent="0.25">
      <c r="D165" s="297">
        <v>7</v>
      </c>
      <c r="H165" s="297" t="s">
        <v>36</v>
      </c>
      <c r="I165" s="297" t="s">
        <v>42</v>
      </c>
      <c r="J165" s="297" t="s">
        <v>38</v>
      </c>
      <c r="K165" s="297" t="s">
        <v>31</v>
      </c>
      <c r="L165" s="297" t="s">
        <v>92</v>
      </c>
      <c r="M165" s="297" t="s">
        <v>162</v>
      </c>
      <c r="O165" s="298" t="s">
        <v>168</v>
      </c>
      <c r="P165" s="297" t="s">
        <v>37</v>
      </c>
      <c r="R165" s="297" t="s">
        <v>221</v>
      </c>
      <c r="S165" s="297" t="s">
        <v>226</v>
      </c>
      <c r="T165" s="297" t="s">
        <v>223</v>
      </c>
      <c r="U165" s="297" t="s">
        <v>229</v>
      </c>
      <c r="V165" s="297" t="s">
        <v>225</v>
      </c>
      <c r="W165" s="297" t="s">
        <v>224</v>
      </c>
      <c r="X165" s="297" t="s">
        <v>227</v>
      </c>
      <c r="Y165" s="297" t="s">
        <v>228</v>
      </c>
      <c r="AA165" s="297">
        <f t="shared" ref="AA165:AL165" si="208">IF(AND(E165&lt;&gt;"",AA158=1),1,0)</f>
        <v>0</v>
      </c>
      <c r="AB165" s="297">
        <f t="shared" si="208"/>
        <v>0</v>
      </c>
      <c r="AC165" s="297">
        <f t="shared" si="208"/>
        <v>0</v>
      </c>
      <c r="AD165" s="297">
        <f t="shared" si="208"/>
        <v>1</v>
      </c>
      <c r="AE165" s="297">
        <f t="shared" si="208"/>
        <v>1</v>
      </c>
      <c r="AF165" s="297">
        <f t="shared" si="208"/>
        <v>1</v>
      </c>
      <c r="AG165" s="297">
        <f t="shared" si="208"/>
        <v>1</v>
      </c>
      <c r="AH165" s="297">
        <f t="shared" si="208"/>
        <v>0</v>
      </c>
      <c r="AI165" s="297">
        <f t="shared" si="208"/>
        <v>1</v>
      </c>
      <c r="AJ165" s="297">
        <f t="shared" si="208"/>
        <v>0</v>
      </c>
      <c r="AK165" s="297">
        <f t="shared" si="208"/>
        <v>0</v>
      </c>
      <c r="AL165" s="297">
        <f t="shared" si="208"/>
        <v>1</v>
      </c>
      <c r="AM165" s="297">
        <f t="shared" si="203"/>
        <v>6</v>
      </c>
    </row>
    <row r="166" spans="4:39" x14ac:dyDescent="0.25">
      <c r="D166" s="297">
        <v>8</v>
      </c>
      <c r="H166" s="297" t="s">
        <v>36</v>
      </c>
      <c r="I166" s="297" t="s">
        <v>42</v>
      </c>
      <c r="J166" s="297" t="s">
        <v>38</v>
      </c>
      <c r="K166" s="297" t="s">
        <v>31</v>
      </c>
      <c r="L166" s="297" t="s">
        <v>92</v>
      </c>
      <c r="M166" s="297" t="s">
        <v>162</v>
      </c>
      <c r="N166" s="297" t="s">
        <v>164</v>
      </c>
      <c r="P166" s="297" t="s">
        <v>37</v>
      </c>
      <c r="R166" s="297" t="s">
        <v>221</v>
      </c>
      <c r="S166" s="297" t="s">
        <v>226</v>
      </c>
      <c r="T166" s="297" t="s">
        <v>222</v>
      </c>
      <c r="U166" s="297" t="s">
        <v>229</v>
      </c>
      <c r="V166" s="297" t="s">
        <v>225</v>
      </c>
      <c r="W166" s="297" t="s">
        <v>224</v>
      </c>
      <c r="X166" s="297" t="s">
        <v>227</v>
      </c>
      <c r="Y166" s="297" t="s">
        <v>223</v>
      </c>
      <c r="AA166" s="297">
        <f t="shared" ref="AA166:AL166" si="209">IF(AND(E166&lt;&gt;"",AA158=1),1,0)</f>
        <v>0</v>
      </c>
      <c r="AB166" s="297">
        <f t="shared" si="209"/>
        <v>0</v>
      </c>
      <c r="AC166" s="297">
        <f t="shared" si="209"/>
        <v>0</v>
      </c>
      <c r="AD166" s="297">
        <f t="shared" si="209"/>
        <v>1</v>
      </c>
      <c r="AE166" s="297">
        <f t="shared" si="209"/>
        <v>1</v>
      </c>
      <c r="AF166" s="297">
        <f t="shared" si="209"/>
        <v>1</v>
      </c>
      <c r="AG166" s="297">
        <f t="shared" si="209"/>
        <v>1</v>
      </c>
      <c r="AH166" s="297">
        <f t="shared" si="209"/>
        <v>0</v>
      </c>
      <c r="AI166" s="297">
        <f t="shared" si="209"/>
        <v>1</v>
      </c>
      <c r="AJ166" s="297">
        <f t="shared" si="209"/>
        <v>1</v>
      </c>
      <c r="AK166" s="297">
        <f t="shared" si="209"/>
        <v>0</v>
      </c>
      <c r="AL166" s="297">
        <f t="shared" si="209"/>
        <v>1</v>
      </c>
      <c r="AM166" s="297">
        <f t="shared" si="203"/>
        <v>7</v>
      </c>
    </row>
    <row r="167" spans="4:39" x14ac:dyDescent="0.25">
      <c r="D167" s="297">
        <v>9</v>
      </c>
      <c r="H167" s="297" t="s">
        <v>36</v>
      </c>
      <c r="I167" s="297" t="s">
        <v>42</v>
      </c>
      <c r="J167" s="297" t="s">
        <v>38</v>
      </c>
      <c r="K167" s="297" t="s">
        <v>31</v>
      </c>
      <c r="L167" s="297" t="s">
        <v>92</v>
      </c>
      <c r="M167" s="297" t="s">
        <v>162</v>
      </c>
      <c r="N167" s="297" t="s">
        <v>164</v>
      </c>
      <c r="O167" s="298" t="s">
        <v>168</v>
      </c>
      <c r="R167" s="297" t="s">
        <v>221</v>
      </c>
      <c r="S167" s="297" t="s">
        <v>226</v>
      </c>
      <c r="T167" s="297" t="s">
        <v>222</v>
      </c>
      <c r="U167" s="297" t="s">
        <v>229</v>
      </c>
      <c r="V167" s="297" t="s">
        <v>225</v>
      </c>
      <c r="W167" s="297" t="s">
        <v>224</v>
      </c>
      <c r="X167" s="297" t="s">
        <v>223</v>
      </c>
      <c r="Y167" s="297" t="s">
        <v>228</v>
      </c>
      <c r="AA167" s="297">
        <f t="shared" ref="AA167:AL167" si="210">IF(AND(E167&lt;&gt;"",AA158=1),1,0)</f>
        <v>0</v>
      </c>
      <c r="AB167" s="297">
        <f t="shared" si="210"/>
        <v>0</v>
      </c>
      <c r="AC167" s="297">
        <f t="shared" si="210"/>
        <v>0</v>
      </c>
      <c r="AD167" s="297">
        <f t="shared" si="210"/>
        <v>1</v>
      </c>
      <c r="AE167" s="297">
        <f t="shared" si="210"/>
        <v>1</v>
      </c>
      <c r="AF167" s="297">
        <f t="shared" si="210"/>
        <v>1</v>
      </c>
      <c r="AG167" s="297">
        <f t="shared" si="210"/>
        <v>1</v>
      </c>
      <c r="AH167" s="297">
        <f t="shared" si="210"/>
        <v>0</v>
      </c>
      <c r="AI167" s="297">
        <f t="shared" si="210"/>
        <v>1</v>
      </c>
      <c r="AJ167" s="297">
        <f t="shared" si="210"/>
        <v>1</v>
      </c>
      <c r="AK167" s="297">
        <f t="shared" si="210"/>
        <v>0</v>
      </c>
      <c r="AL167" s="297">
        <f t="shared" si="210"/>
        <v>0</v>
      </c>
      <c r="AM167" s="297">
        <f t="shared" si="203"/>
        <v>6</v>
      </c>
    </row>
    <row r="168" spans="4:39" x14ac:dyDescent="0.25">
      <c r="D168" s="297">
        <v>10</v>
      </c>
      <c r="G168" s="297" t="s">
        <v>41</v>
      </c>
      <c r="J168" s="297" t="s">
        <v>38</v>
      </c>
      <c r="K168" s="297" t="s">
        <v>31</v>
      </c>
      <c r="L168" s="297" t="s">
        <v>92</v>
      </c>
      <c r="M168" s="297" t="s">
        <v>162</v>
      </c>
      <c r="N168" s="297" t="s">
        <v>164</v>
      </c>
      <c r="O168" s="298" t="s">
        <v>168</v>
      </c>
      <c r="P168" s="297" t="s">
        <v>37</v>
      </c>
      <c r="R168" s="297" t="s">
        <v>225</v>
      </c>
      <c r="S168" s="297" t="s">
        <v>226</v>
      </c>
      <c r="T168" s="297" t="s">
        <v>223</v>
      </c>
      <c r="U168" s="297" t="s">
        <v>230</v>
      </c>
      <c r="V168" s="297" t="s">
        <v>222</v>
      </c>
      <c r="W168" s="297" t="s">
        <v>224</v>
      </c>
      <c r="X168" s="297" t="s">
        <v>227</v>
      </c>
      <c r="Y168" s="297" t="s">
        <v>228</v>
      </c>
      <c r="AA168" s="297">
        <f t="shared" ref="AA168:AL168" si="211">IF(AND(E168&lt;&gt;"",AA158=1),1,0)</f>
        <v>0</v>
      </c>
      <c r="AB168" s="297">
        <f t="shared" si="211"/>
        <v>0</v>
      </c>
      <c r="AC168" s="297">
        <f t="shared" si="211"/>
        <v>1</v>
      </c>
      <c r="AD168" s="297">
        <f t="shared" si="211"/>
        <v>0</v>
      </c>
      <c r="AE168" s="297">
        <f t="shared" si="211"/>
        <v>0</v>
      </c>
      <c r="AF168" s="297">
        <f t="shared" si="211"/>
        <v>1</v>
      </c>
      <c r="AG168" s="297">
        <f t="shared" si="211"/>
        <v>1</v>
      </c>
      <c r="AH168" s="297">
        <f t="shared" si="211"/>
        <v>0</v>
      </c>
      <c r="AI168" s="297">
        <f t="shared" si="211"/>
        <v>1</v>
      </c>
      <c r="AJ168" s="297">
        <f t="shared" si="211"/>
        <v>1</v>
      </c>
      <c r="AK168" s="297">
        <f t="shared" si="211"/>
        <v>0</v>
      </c>
      <c r="AL168" s="297">
        <f t="shared" si="211"/>
        <v>1</v>
      </c>
      <c r="AM168" s="297">
        <f t="shared" si="203"/>
        <v>6</v>
      </c>
    </row>
    <row r="169" spans="4:39" x14ac:dyDescent="0.25">
      <c r="D169" s="297">
        <v>11</v>
      </c>
      <c r="G169" s="297" t="s">
        <v>41</v>
      </c>
      <c r="I169" s="297" t="s">
        <v>42</v>
      </c>
      <c r="K169" s="297" t="s">
        <v>31</v>
      </c>
      <c r="L169" s="297" t="s">
        <v>92</v>
      </c>
      <c r="M169" s="297" t="s">
        <v>162</v>
      </c>
      <c r="N169" s="297" t="s">
        <v>164</v>
      </c>
      <c r="O169" s="298" t="s">
        <v>168</v>
      </c>
      <c r="P169" s="297" t="s">
        <v>37</v>
      </c>
      <c r="R169" s="297" t="s">
        <v>221</v>
      </c>
      <c r="S169" s="297" t="s">
        <v>222</v>
      </c>
      <c r="T169" s="297" t="s">
        <v>223</v>
      </c>
      <c r="U169" s="297" t="s">
        <v>230</v>
      </c>
      <c r="V169" s="297" t="s">
        <v>225</v>
      </c>
      <c r="W169" s="297" t="s">
        <v>226</v>
      </c>
      <c r="X169" s="297" t="s">
        <v>227</v>
      </c>
      <c r="Y169" s="297" t="s">
        <v>228</v>
      </c>
      <c r="AA169" s="297">
        <f t="shared" ref="AA169:AL169" si="212">IF(AND(E169&lt;&gt;"",AA158=1),1,0)</f>
        <v>0</v>
      </c>
      <c r="AB169" s="297">
        <f t="shared" si="212"/>
        <v>0</v>
      </c>
      <c r="AC169" s="297">
        <f t="shared" si="212"/>
        <v>1</v>
      </c>
      <c r="AD169" s="297">
        <f t="shared" si="212"/>
        <v>0</v>
      </c>
      <c r="AE169" s="297">
        <f t="shared" si="212"/>
        <v>1</v>
      </c>
      <c r="AF169" s="297">
        <f t="shared" si="212"/>
        <v>0</v>
      </c>
      <c r="AG169" s="297">
        <f t="shared" si="212"/>
        <v>1</v>
      </c>
      <c r="AH169" s="297">
        <f t="shared" si="212"/>
        <v>0</v>
      </c>
      <c r="AI169" s="297">
        <f t="shared" si="212"/>
        <v>1</v>
      </c>
      <c r="AJ169" s="297">
        <f t="shared" si="212"/>
        <v>1</v>
      </c>
      <c r="AK169" s="297">
        <f t="shared" si="212"/>
        <v>0</v>
      </c>
      <c r="AL169" s="297">
        <f t="shared" si="212"/>
        <v>1</v>
      </c>
      <c r="AM169" s="297">
        <f t="shared" si="203"/>
        <v>6</v>
      </c>
    </row>
    <row r="170" spans="4:39" x14ac:dyDescent="0.25">
      <c r="D170" s="297">
        <v>12</v>
      </c>
      <c r="G170" s="297" t="s">
        <v>41</v>
      </c>
      <c r="I170" s="297" t="s">
        <v>42</v>
      </c>
      <c r="J170" s="297" t="s">
        <v>38</v>
      </c>
      <c r="L170" s="297" t="s">
        <v>92</v>
      </c>
      <c r="M170" s="297" t="s">
        <v>162</v>
      </c>
      <c r="N170" s="297" t="s">
        <v>164</v>
      </c>
      <c r="O170" s="298" t="s">
        <v>168</v>
      </c>
      <c r="P170" s="297" t="s">
        <v>37</v>
      </c>
      <c r="R170" s="297" t="s">
        <v>221</v>
      </c>
      <c r="S170" s="297" t="s">
        <v>222</v>
      </c>
      <c r="T170" s="297" t="s">
        <v>223</v>
      </c>
      <c r="U170" s="297" t="s">
        <v>230</v>
      </c>
      <c r="V170" s="297" t="s">
        <v>225</v>
      </c>
      <c r="W170" s="297" t="s">
        <v>224</v>
      </c>
      <c r="X170" s="297" t="s">
        <v>227</v>
      </c>
      <c r="Y170" s="297" t="s">
        <v>228</v>
      </c>
      <c r="AA170" s="297">
        <f t="shared" ref="AA170:AL170" si="213">IF(AND(E170&lt;&gt;"",AA158=1),1,0)</f>
        <v>0</v>
      </c>
      <c r="AB170" s="297">
        <f t="shared" si="213"/>
        <v>0</v>
      </c>
      <c r="AC170" s="297">
        <f t="shared" si="213"/>
        <v>1</v>
      </c>
      <c r="AD170" s="297">
        <f t="shared" si="213"/>
        <v>0</v>
      </c>
      <c r="AE170" s="297">
        <f t="shared" si="213"/>
        <v>1</v>
      </c>
      <c r="AF170" s="297">
        <f t="shared" si="213"/>
        <v>1</v>
      </c>
      <c r="AG170" s="297">
        <f t="shared" si="213"/>
        <v>0</v>
      </c>
      <c r="AH170" s="297">
        <f t="shared" si="213"/>
        <v>0</v>
      </c>
      <c r="AI170" s="297">
        <f t="shared" si="213"/>
        <v>1</v>
      </c>
      <c r="AJ170" s="297">
        <f t="shared" si="213"/>
        <v>1</v>
      </c>
      <c r="AK170" s="297">
        <f t="shared" si="213"/>
        <v>0</v>
      </c>
      <c r="AL170" s="297">
        <f t="shared" si="213"/>
        <v>1</v>
      </c>
      <c r="AM170" s="297">
        <f t="shared" si="203"/>
        <v>6</v>
      </c>
    </row>
    <row r="171" spans="4:39" x14ac:dyDescent="0.25">
      <c r="D171" s="297">
        <v>13</v>
      </c>
      <c r="G171" s="297" t="s">
        <v>41</v>
      </c>
      <c r="I171" s="297" t="s">
        <v>42</v>
      </c>
      <c r="J171" s="297" t="s">
        <v>38</v>
      </c>
      <c r="K171" s="297" t="s">
        <v>31</v>
      </c>
      <c r="M171" s="297" t="s">
        <v>162</v>
      </c>
      <c r="N171" s="297" t="s">
        <v>164</v>
      </c>
      <c r="O171" s="298" t="s">
        <v>168</v>
      </c>
      <c r="P171" s="297" t="s">
        <v>37</v>
      </c>
      <c r="R171" s="297" t="s">
        <v>221</v>
      </c>
      <c r="S171" s="297" t="s">
        <v>226</v>
      </c>
      <c r="T171" s="297" t="s">
        <v>223</v>
      </c>
      <c r="U171" s="297" t="s">
        <v>230</v>
      </c>
      <c r="V171" s="297" t="s">
        <v>222</v>
      </c>
      <c r="W171" s="297" t="s">
        <v>224</v>
      </c>
      <c r="X171" s="297" t="s">
        <v>227</v>
      </c>
      <c r="Y171" s="297" t="s">
        <v>228</v>
      </c>
      <c r="AA171" s="297">
        <f t="shared" ref="AA171:AL171" si="214">IF(AND(E171&lt;&gt;"",AA158=1),1,0)</f>
        <v>0</v>
      </c>
      <c r="AB171" s="297">
        <f t="shared" si="214"/>
        <v>0</v>
      </c>
      <c r="AC171" s="297">
        <f t="shared" si="214"/>
        <v>1</v>
      </c>
      <c r="AD171" s="297">
        <f t="shared" si="214"/>
        <v>0</v>
      </c>
      <c r="AE171" s="297">
        <f t="shared" si="214"/>
        <v>1</v>
      </c>
      <c r="AF171" s="297">
        <f t="shared" si="214"/>
        <v>1</v>
      </c>
      <c r="AG171" s="297">
        <f t="shared" si="214"/>
        <v>1</v>
      </c>
      <c r="AH171" s="297">
        <f t="shared" si="214"/>
        <v>0</v>
      </c>
      <c r="AI171" s="297">
        <f t="shared" si="214"/>
        <v>1</v>
      </c>
      <c r="AJ171" s="297">
        <f t="shared" si="214"/>
        <v>1</v>
      </c>
      <c r="AK171" s="297">
        <f t="shared" si="214"/>
        <v>0</v>
      </c>
      <c r="AL171" s="297">
        <f t="shared" si="214"/>
        <v>1</v>
      </c>
      <c r="AM171" s="297">
        <f t="shared" si="203"/>
        <v>7</v>
      </c>
    </row>
    <row r="172" spans="4:39" x14ac:dyDescent="0.25">
      <c r="D172" s="297">
        <v>14</v>
      </c>
      <c r="G172" s="297" t="s">
        <v>41</v>
      </c>
      <c r="I172" s="297" t="s">
        <v>42</v>
      </c>
      <c r="J172" s="297" t="s">
        <v>38</v>
      </c>
      <c r="K172" s="297" t="s">
        <v>31</v>
      </c>
      <c r="L172" s="297" t="s">
        <v>92</v>
      </c>
      <c r="N172" s="297" t="s">
        <v>164</v>
      </c>
      <c r="O172" s="298" t="s">
        <v>168</v>
      </c>
      <c r="P172" s="297" t="s">
        <v>37</v>
      </c>
      <c r="R172" s="297" t="s">
        <v>221</v>
      </c>
      <c r="S172" s="297" t="s">
        <v>226</v>
      </c>
      <c r="T172" s="297" t="s">
        <v>222</v>
      </c>
      <c r="U172" s="297" t="s">
        <v>230</v>
      </c>
      <c r="V172" s="297" t="s">
        <v>225</v>
      </c>
      <c r="W172" s="297" t="s">
        <v>224</v>
      </c>
      <c r="X172" s="297" t="s">
        <v>227</v>
      </c>
      <c r="Y172" s="297" t="s">
        <v>228</v>
      </c>
      <c r="AA172" s="297">
        <f t="shared" ref="AA172:AL172" si="215">IF(AND(E172&lt;&gt;"",AA158=1),1,0)</f>
        <v>0</v>
      </c>
      <c r="AB172" s="297">
        <f t="shared" si="215"/>
        <v>0</v>
      </c>
      <c r="AC172" s="297">
        <f t="shared" si="215"/>
        <v>1</v>
      </c>
      <c r="AD172" s="297">
        <f t="shared" si="215"/>
        <v>0</v>
      </c>
      <c r="AE172" s="297">
        <f t="shared" si="215"/>
        <v>1</v>
      </c>
      <c r="AF172" s="297">
        <f t="shared" si="215"/>
        <v>1</v>
      </c>
      <c r="AG172" s="297">
        <f t="shared" si="215"/>
        <v>1</v>
      </c>
      <c r="AH172" s="297">
        <f t="shared" si="215"/>
        <v>0</v>
      </c>
      <c r="AI172" s="297">
        <f t="shared" si="215"/>
        <v>0</v>
      </c>
      <c r="AJ172" s="297">
        <f t="shared" si="215"/>
        <v>1</v>
      </c>
      <c r="AK172" s="297">
        <f t="shared" si="215"/>
        <v>0</v>
      </c>
      <c r="AL172" s="297">
        <f t="shared" si="215"/>
        <v>1</v>
      </c>
      <c r="AM172" s="297">
        <f t="shared" si="203"/>
        <v>6</v>
      </c>
    </row>
    <row r="173" spans="4:39" x14ac:dyDescent="0.25">
      <c r="D173" s="297">
        <v>15</v>
      </c>
      <c r="G173" s="297" t="s">
        <v>41</v>
      </c>
      <c r="I173" s="297" t="s">
        <v>42</v>
      </c>
      <c r="J173" s="297" t="s">
        <v>38</v>
      </c>
      <c r="K173" s="297" t="s">
        <v>31</v>
      </c>
      <c r="L173" s="297" t="s">
        <v>92</v>
      </c>
      <c r="M173" s="297" t="s">
        <v>162</v>
      </c>
      <c r="O173" s="298" t="s">
        <v>168</v>
      </c>
      <c r="P173" s="297" t="s">
        <v>37</v>
      </c>
      <c r="R173" s="297" t="s">
        <v>221</v>
      </c>
      <c r="S173" s="297" t="s">
        <v>226</v>
      </c>
      <c r="T173" s="297" t="s">
        <v>223</v>
      </c>
      <c r="U173" s="297" t="s">
        <v>230</v>
      </c>
      <c r="V173" s="297" t="s">
        <v>225</v>
      </c>
      <c r="W173" s="297" t="s">
        <v>224</v>
      </c>
      <c r="X173" s="297" t="s">
        <v>227</v>
      </c>
      <c r="Y173" s="297" t="s">
        <v>228</v>
      </c>
      <c r="AA173" s="297">
        <f t="shared" ref="AA173:AL173" si="216">IF(AND(E173&lt;&gt;"",AA158=1),1,0)</f>
        <v>0</v>
      </c>
      <c r="AB173" s="297">
        <f t="shared" si="216"/>
        <v>0</v>
      </c>
      <c r="AC173" s="297">
        <f t="shared" si="216"/>
        <v>1</v>
      </c>
      <c r="AD173" s="297">
        <f t="shared" si="216"/>
        <v>0</v>
      </c>
      <c r="AE173" s="297">
        <f t="shared" si="216"/>
        <v>1</v>
      </c>
      <c r="AF173" s="297">
        <f t="shared" si="216"/>
        <v>1</v>
      </c>
      <c r="AG173" s="297">
        <f t="shared" si="216"/>
        <v>1</v>
      </c>
      <c r="AH173" s="297">
        <f t="shared" si="216"/>
        <v>0</v>
      </c>
      <c r="AI173" s="297">
        <f t="shared" si="216"/>
        <v>1</v>
      </c>
      <c r="AJ173" s="297">
        <f t="shared" si="216"/>
        <v>0</v>
      </c>
      <c r="AK173" s="297">
        <f t="shared" si="216"/>
        <v>0</v>
      </c>
      <c r="AL173" s="297">
        <f t="shared" si="216"/>
        <v>1</v>
      </c>
      <c r="AM173" s="297">
        <f t="shared" si="203"/>
        <v>6</v>
      </c>
    </row>
    <row r="174" spans="4:39" x14ac:dyDescent="0.25">
      <c r="D174" s="297">
        <v>16</v>
      </c>
      <c r="G174" s="297" t="s">
        <v>41</v>
      </c>
      <c r="I174" s="297" t="s">
        <v>42</v>
      </c>
      <c r="J174" s="297" t="s">
        <v>38</v>
      </c>
      <c r="K174" s="297" t="s">
        <v>31</v>
      </c>
      <c r="L174" s="297" t="s">
        <v>92</v>
      </c>
      <c r="M174" s="297" t="s">
        <v>162</v>
      </c>
      <c r="N174" s="297" t="s">
        <v>164</v>
      </c>
      <c r="P174" s="297" t="s">
        <v>37</v>
      </c>
      <c r="R174" s="297" t="s">
        <v>221</v>
      </c>
      <c r="S174" s="297" t="s">
        <v>226</v>
      </c>
      <c r="T174" s="297" t="s">
        <v>222</v>
      </c>
      <c r="U174" s="297" t="s">
        <v>230</v>
      </c>
      <c r="V174" s="297" t="s">
        <v>225</v>
      </c>
      <c r="W174" s="297" t="s">
        <v>224</v>
      </c>
      <c r="X174" s="297" t="s">
        <v>227</v>
      </c>
      <c r="Y174" s="297" t="s">
        <v>223</v>
      </c>
      <c r="AA174" s="297">
        <f t="shared" ref="AA174:AL174" si="217">IF(AND(E174&lt;&gt;"",AA158=1),1,0)</f>
        <v>0</v>
      </c>
      <c r="AB174" s="297">
        <f t="shared" si="217"/>
        <v>0</v>
      </c>
      <c r="AC174" s="297">
        <f t="shared" si="217"/>
        <v>1</v>
      </c>
      <c r="AD174" s="297">
        <f t="shared" si="217"/>
        <v>0</v>
      </c>
      <c r="AE174" s="297">
        <f t="shared" si="217"/>
        <v>1</v>
      </c>
      <c r="AF174" s="297">
        <f t="shared" si="217"/>
        <v>1</v>
      </c>
      <c r="AG174" s="297">
        <f t="shared" si="217"/>
        <v>1</v>
      </c>
      <c r="AH174" s="297">
        <f t="shared" si="217"/>
        <v>0</v>
      </c>
      <c r="AI174" s="297">
        <f t="shared" si="217"/>
        <v>1</v>
      </c>
      <c r="AJ174" s="297">
        <f t="shared" si="217"/>
        <v>1</v>
      </c>
      <c r="AK174" s="297">
        <f t="shared" si="217"/>
        <v>0</v>
      </c>
      <c r="AL174" s="297">
        <f t="shared" si="217"/>
        <v>1</v>
      </c>
      <c r="AM174" s="297">
        <f t="shared" si="203"/>
        <v>7</v>
      </c>
    </row>
    <row r="175" spans="4:39" x14ac:dyDescent="0.25">
      <c r="D175" s="297">
        <v>17</v>
      </c>
      <c r="G175" s="297" t="s">
        <v>41</v>
      </c>
      <c r="I175" s="297" t="s">
        <v>42</v>
      </c>
      <c r="J175" s="297" t="s">
        <v>38</v>
      </c>
      <c r="K175" s="297" t="s">
        <v>31</v>
      </c>
      <c r="L175" s="297" t="s">
        <v>92</v>
      </c>
      <c r="M175" s="297" t="s">
        <v>162</v>
      </c>
      <c r="N175" s="297" t="s">
        <v>164</v>
      </c>
      <c r="O175" s="298" t="s">
        <v>168</v>
      </c>
      <c r="R175" s="297" t="s">
        <v>221</v>
      </c>
      <c r="S175" s="297" t="s">
        <v>226</v>
      </c>
      <c r="T175" s="297" t="s">
        <v>222</v>
      </c>
      <c r="U175" s="297" t="s">
        <v>230</v>
      </c>
      <c r="V175" s="297" t="s">
        <v>225</v>
      </c>
      <c r="W175" s="297" t="s">
        <v>224</v>
      </c>
      <c r="X175" s="297" t="s">
        <v>223</v>
      </c>
      <c r="Y175" s="297" t="s">
        <v>228</v>
      </c>
      <c r="AA175" s="297">
        <f t="shared" ref="AA175:AL175" si="218">IF(AND(E175&lt;&gt;"",AA158=1),1,0)</f>
        <v>0</v>
      </c>
      <c r="AB175" s="297">
        <f t="shared" si="218"/>
        <v>0</v>
      </c>
      <c r="AC175" s="297">
        <f t="shared" si="218"/>
        <v>1</v>
      </c>
      <c r="AD175" s="297">
        <f t="shared" si="218"/>
        <v>0</v>
      </c>
      <c r="AE175" s="297">
        <f t="shared" si="218"/>
        <v>1</v>
      </c>
      <c r="AF175" s="297">
        <f t="shared" si="218"/>
        <v>1</v>
      </c>
      <c r="AG175" s="297">
        <f t="shared" si="218"/>
        <v>1</v>
      </c>
      <c r="AH175" s="297">
        <f t="shared" si="218"/>
        <v>0</v>
      </c>
      <c r="AI175" s="297">
        <f t="shared" si="218"/>
        <v>1</v>
      </c>
      <c r="AJ175" s="297">
        <f t="shared" si="218"/>
        <v>1</v>
      </c>
      <c r="AK175" s="297">
        <f t="shared" si="218"/>
        <v>0</v>
      </c>
      <c r="AL175" s="297">
        <f t="shared" si="218"/>
        <v>0</v>
      </c>
      <c r="AM175" s="297">
        <f t="shared" si="203"/>
        <v>6</v>
      </c>
    </row>
    <row r="176" spans="4:39" x14ac:dyDescent="0.25">
      <c r="D176" s="297">
        <v>18</v>
      </c>
      <c r="G176" s="297" t="s">
        <v>41</v>
      </c>
      <c r="H176" s="297" t="s">
        <v>36</v>
      </c>
      <c r="K176" s="297" t="s">
        <v>31</v>
      </c>
      <c r="L176" s="297" t="s">
        <v>92</v>
      </c>
      <c r="M176" s="297" t="s">
        <v>162</v>
      </c>
      <c r="N176" s="297" t="s">
        <v>164</v>
      </c>
      <c r="O176" s="298" t="s">
        <v>168</v>
      </c>
      <c r="P176" s="297" t="s">
        <v>37</v>
      </c>
      <c r="R176" s="297" t="s">
        <v>225</v>
      </c>
      <c r="S176" s="297" t="s">
        <v>226</v>
      </c>
      <c r="T176" s="297" t="s">
        <v>223</v>
      </c>
      <c r="U176" s="297" t="s">
        <v>230</v>
      </c>
      <c r="V176" s="297" t="s">
        <v>222</v>
      </c>
      <c r="W176" s="297" t="s">
        <v>229</v>
      </c>
      <c r="X176" s="297" t="s">
        <v>227</v>
      </c>
      <c r="Y176" s="297" t="s">
        <v>228</v>
      </c>
      <c r="AA176" s="297">
        <f t="shared" ref="AA176:AL176" si="219">IF(AND(E176&lt;&gt;"",AA158=1),1,0)</f>
        <v>0</v>
      </c>
      <c r="AB176" s="297">
        <f t="shared" si="219"/>
        <v>0</v>
      </c>
      <c r="AC176" s="297">
        <f t="shared" si="219"/>
        <v>1</v>
      </c>
      <c r="AD176" s="297">
        <f t="shared" si="219"/>
        <v>1</v>
      </c>
      <c r="AE176" s="297">
        <f t="shared" si="219"/>
        <v>0</v>
      </c>
      <c r="AF176" s="297">
        <f t="shared" si="219"/>
        <v>0</v>
      </c>
      <c r="AG176" s="297">
        <f t="shared" si="219"/>
        <v>1</v>
      </c>
      <c r="AH176" s="297">
        <f t="shared" si="219"/>
        <v>0</v>
      </c>
      <c r="AI176" s="297">
        <f t="shared" si="219"/>
        <v>1</v>
      </c>
      <c r="AJ176" s="297">
        <f t="shared" si="219"/>
        <v>1</v>
      </c>
      <c r="AK176" s="297">
        <f t="shared" si="219"/>
        <v>0</v>
      </c>
      <c r="AL176" s="297">
        <f t="shared" si="219"/>
        <v>1</v>
      </c>
      <c r="AM176" s="297">
        <f t="shared" si="203"/>
        <v>6</v>
      </c>
    </row>
    <row r="177" spans="4:39" x14ac:dyDescent="0.25">
      <c r="D177" s="297">
        <v>19</v>
      </c>
      <c r="G177" s="297" t="s">
        <v>41</v>
      </c>
      <c r="H177" s="297" t="s">
        <v>36</v>
      </c>
      <c r="J177" s="297" t="s">
        <v>38</v>
      </c>
      <c r="L177" s="297" t="s">
        <v>92</v>
      </c>
      <c r="M177" s="297" t="s">
        <v>162</v>
      </c>
      <c r="N177" s="297" t="s">
        <v>164</v>
      </c>
      <c r="O177" s="298" t="s">
        <v>168</v>
      </c>
      <c r="P177" s="297" t="s">
        <v>37</v>
      </c>
      <c r="R177" s="297" t="s">
        <v>230</v>
      </c>
      <c r="S177" s="297" t="s">
        <v>222</v>
      </c>
      <c r="T177" s="297" t="s">
        <v>223</v>
      </c>
      <c r="U177" s="297" t="s">
        <v>229</v>
      </c>
      <c r="V177" s="297" t="s">
        <v>225</v>
      </c>
      <c r="W177" s="297" t="s">
        <v>224</v>
      </c>
      <c r="X177" s="297" t="s">
        <v>227</v>
      </c>
      <c r="Y177" s="297" t="s">
        <v>228</v>
      </c>
      <c r="AA177" s="297">
        <f t="shared" ref="AA177:AL177" si="220">IF(AND(E177&lt;&gt;"",AA158=1),1,0)</f>
        <v>0</v>
      </c>
      <c r="AB177" s="297">
        <f t="shared" si="220"/>
        <v>0</v>
      </c>
      <c r="AC177" s="297">
        <f t="shared" si="220"/>
        <v>1</v>
      </c>
      <c r="AD177" s="297">
        <f t="shared" si="220"/>
        <v>1</v>
      </c>
      <c r="AE177" s="297">
        <f t="shared" si="220"/>
        <v>0</v>
      </c>
      <c r="AF177" s="297">
        <f t="shared" si="220"/>
        <v>1</v>
      </c>
      <c r="AG177" s="297">
        <f t="shared" si="220"/>
        <v>0</v>
      </c>
      <c r="AH177" s="297">
        <f t="shared" si="220"/>
        <v>0</v>
      </c>
      <c r="AI177" s="297">
        <f t="shared" si="220"/>
        <v>1</v>
      </c>
      <c r="AJ177" s="297">
        <f t="shared" si="220"/>
        <v>1</v>
      </c>
      <c r="AK177" s="297">
        <f t="shared" si="220"/>
        <v>0</v>
      </c>
      <c r="AL177" s="297">
        <f t="shared" si="220"/>
        <v>1</v>
      </c>
      <c r="AM177" s="297">
        <f t="shared" si="203"/>
        <v>6</v>
      </c>
    </row>
    <row r="178" spans="4:39" x14ac:dyDescent="0.25">
      <c r="D178" s="297">
        <v>20</v>
      </c>
      <c r="G178" s="297" t="s">
        <v>41</v>
      </c>
      <c r="H178" s="297" t="s">
        <v>36</v>
      </c>
      <c r="J178" s="297" t="s">
        <v>38</v>
      </c>
      <c r="K178" s="297" t="s">
        <v>31</v>
      </c>
      <c r="M178" s="297" t="s">
        <v>162</v>
      </c>
      <c r="N178" s="297" t="s">
        <v>164</v>
      </c>
      <c r="O178" s="298" t="s">
        <v>168</v>
      </c>
      <c r="P178" s="297" t="s">
        <v>37</v>
      </c>
      <c r="R178" s="297" t="s">
        <v>230</v>
      </c>
      <c r="S178" s="297" t="s">
        <v>226</v>
      </c>
      <c r="T178" s="297" t="s">
        <v>223</v>
      </c>
      <c r="U178" s="297" t="s">
        <v>229</v>
      </c>
      <c r="V178" s="297" t="s">
        <v>222</v>
      </c>
      <c r="W178" s="297" t="s">
        <v>224</v>
      </c>
      <c r="X178" s="297" t="s">
        <v>227</v>
      </c>
      <c r="Y178" s="297" t="s">
        <v>228</v>
      </c>
      <c r="AA178" s="297">
        <f t="shared" ref="AA178:AL178" si="221">IF(AND(E178&lt;&gt;"",AA158=1),1,0)</f>
        <v>0</v>
      </c>
      <c r="AB178" s="297">
        <f t="shared" si="221"/>
        <v>0</v>
      </c>
      <c r="AC178" s="297">
        <f t="shared" si="221"/>
        <v>1</v>
      </c>
      <c r="AD178" s="297">
        <f t="shared" si="221"/>
        <v>1</v>
      </c>
      <c r="AE178" s="297">
        <f t="shared" si="221"/>
        <v>0</v>
      </c>
      <c r="AF178" s="297">
        <f t="shared" si="221"/>
        <v>1</v>
      </c>
      <c r="AG178" s="297">
        <f t="shared" si="221"/>
        <v>1</v>
      </c>
      <c r="AH178" s="297">
        <f t="shared" si="221"/>
        <v>0</v>
      </c>
      <c r="AI178" s="297">
        <f t="shared" si="221"/>
        <v>1</v>
      </c>
      <c r="AJ178" s="297">
        <f t="shared" si="221"/>
        <v>1</v>
      </c>
      <c r="AK178" s="297">
        <f t="shared" si="221"/>
        <v>0</v>
      </c>
      <c r="AL178" s="297">
        <f t="shared" si="221"/>
        <v>1</v>
      </c>
      <c r="AM178" s="297">
        <f t="shared" si="203"/>
        <v>7</v>
      </c>
    </row>
    <row r="179" spans="4:39" x14ac:dyDescent="0.25">
      <c r="D179" s="297">
        <v>21</v>
      </c>
      <c r="G179" s="297" t="s">
        <v>41</v>
      </c>
      <c r="H179" s="297" t="s">
        <v>36</v>
      </c>
      <c r="J179" s="297" t="s">
        <v>38</v>
      </c>
      <c r="K179" s="297" t="s">
        <v>31</v>
      </c>
      <c r="L179" s="297" t="s">
        <v>92</v>
      </c>
      <c r="N179" s="297" t="s">
        <v>164</v>
      </c>
      <c r="O179" s="298" t="s">
        <v>168</v>
      </c>
      <c r="P179" s="297" t="s">
        <v>37</v>
      </c>
      <c r="R179" s="297" t="s">
        <v>230</v>
      </c>
      <c r="S179" s="297" t="s">
        <v>226</v>
      </c>
      <c r="T179" s="297" t="s">
        <v>222</v>
      </c>
      <c r="U179" s="297" t="s">
        <v>229</v>
      </c>
      <c r="V179" s="297" t="s">
        <v>225</v>
      </c>
      <c r="W179" s="297" t="s">
        <v>224</v>
      </c>
      <c r="X179" s="297" t="s">
        <v>227</v>
      </c>
      <c r="Y179" s="297" t="s">
        <v>228</v>
      </c>
      <c r="AA179" s="297">
        <f t="shared" ref="AA179:AL179" si="222">IF(AND(E179&lt;&gt;"",AA158=1),1,0)</f>
        <v>0</v>
      </c>
      <c r="AB179" s="297">
        <f t="shared" si="222"/>
        <v>0</v>
      </c>
      <c r="AC179" s="297">
        <f t="shared" si="222"/>
        <v>1</v>
      </c>
      <c r="AD179" s="297">
        <f t="shared" si="222"/>
        <v>1</v>
      </c>
      <c r="AE179" s="297">
        <f t="shared" si="222"/>
        <v>0</v>
      </c>
      <c r="AF179" s="297">
        <f t="shared" si="222"/>
        <v>1</v>
      </c>
      <c r="AG179" s="297">
        <f t="shared" si="222"/>
        <v>1</v>
      </c>
      <c r="AH179" s="297">
        <f t="shared" si="222"/>
        <v>0</v>
      </c>
      <c r="AI179" s="297">
        <f t="shared" si="222"/>
        <v>0</v>
      </c>
      <c r="AJ179" s="297">
        <f t="shared" si="222"/>
        <v>1</v>
      </c>
      <c r="AK179" s="297">
        <f t="shared" si="222"/>
        <v>0</v>
      </c>
      <c r="AL179" s="297">
        <f t="shared" si="222"/>
        <v>1</v>
      </c>
      <c r="AM179" s="297">
        <f t="shared" si="203"/>
        <v>6</v>
      </c>
    </row>
    <row r="180" spans="4:39" x14ac:dyDescent="0.25">
      <c r="D180" s="297">
        <v>22</v>
      </c>
      <c r="G180" s="297" t="s">
        <v>41</v>
      </c>
      <c r="H180" s="297" t="s">
        <v>36</v>
      </c>
      <c r="J180" s="297" t="s">
        <v>38</v>
      </c>
      <c r="K180" s="297" t="s">
        <v>31</v>
      </c>
      <c r="L180" s="297" t="s">
        <v>92</v>
      </c>
      <c r="M180" s="297" t="s">
        <v>162</v>
      </c>
      <c r="O180" s="298" t="s">
        <v>168</v>
      </c>
      <c r="P180" s="297" t="s">
        <v>37</v>
      </c>
      <c r="R180" s="297" t="s">
        <v>230</v>
      </c>
      <c r="S180" s="297" t="s">
        <v>226</v>
      </c>
      <c r="T180" s="297" t="s">
        <v>223</v>
      </c>
      <c r="U180" s="297" t="s">
        <v>229</v>
      </c>
      <c r="V180" s="297" t="s">
        <v>225</v>
      </c>
      <c r="W180" s="297" t="s">
        <v>224</v>
      </c>
      <c r="X180" s="297" t="s">
        <v>227</v>
      </c>
      <c r="Y180" s="297" t="s">
        <v>228</v>
      </c>
      <c r="AA180" s="297">
        <f t="shared" ref="AA180:AL180" si="223">IF(AND(E180&lt;&gt;"",AA158=1),1,0)</f>
        <v>0</v>
      </c>
      <c r="AB180" s="297">
        <f t="shared" si="223"/>
        <v>0</v>
      </c>
      <c r="AC180" s="297">
        <f t="shared" si="223"/>
        <v>1</v>
      </c>
      <c r="AD180" s="297">
        <f t="shared" si="223"/>
        <v>1</v>
      </c>
      <c r="AE180" s="297">
        <f t="shared" si="223"/>
        <v>0</v>
      </c>
      <c r="AF180" s="297">
        <f t="shared" si="223"/>
        <v>1</v>
      </c>
      <c r="AG180" s="297">
        <f t="shared" si="223"/>
        <v>1</v>
      </c>
      <c r="AH180" s="297">
        <f t="shared" si="223"/>
        <v>0</v>
      </c>
      <c r="AI180" s="297">
        <f t="shared" si="223"/>
        <v>1</v>
      </c>
      <c r="AJ180" s="297">
        <f t="shared" si="223"/>
        <v>0</v>
      </c>
      <c r="AK180" s="297">
        <f t="shared" si="223"/>
        <v>0</v>
      </c>
      <c r="AL180" s="297">
        <f t="shared" si="223"/>
        <v>1</v>
      </c>
      <c r="AM180" s="297">
        <f t="shared" si="203"/>
        <v>6</v>
      </c>
    </row>
    <row r="181" spans="4:39" x14ac:dyDescent="0.25">
      <c r="D181" s="297">
        <v>23</v>
      </c>
      <c r="G181" s="297" t="s">
        <v>41</v>
      </c>
      <c r="H181" s="297" t="s">
        <v>36</v>
      </c>
      <c r="J181" s="297" t="s">
        <v>38</v>
      </c>
      <c r="K181" s="297" t="s">
        <v>31</v>
      </c>
      <c r="L181" s="297" t="s">
        <v>92</v>
      </c>
      <c r="M181" s="297" t="s">
        <v>162</v>
      </c>
      <c r="N181" s="297" t="s">
        <v>164</v>
      </c>
      <c r="P181" s="297" t="s">
        <v>37</v>
      </c>
      <c r="R181" s="297" t="s">
        <v>230</v>
      </c>
      <c r="S181" s="297" t="s">
        <v>226</v>
      </c>
      <c r="T181" s="297" t="s">
        <v>222</v>
      </c>
      <c r="U181" s="297" t="s">
        <v>229</v>
      </c>
      <c r="V181" s="297" t="s">
        <v>225</v>
      </c>
      <c r="W181" s="297" t="s">
        <v>224</v>
      </c>
      <c r="X181" s="297" t="s">
        <v>227</v>
      </c>
      <c r="Y181" s="297" t="s">
        <v>223</v>
      </c>
      <c r="AA181" s="297">
        <f t="shared" ref="AA181:AL181" si="224">IF(AND(E181&lt;&gt;"",AA158=1),1,0)</f>
        <v>0</v>
      </c>
      <c r="AB181" s="297">
        <f t="shared" si="224"/>
        <v>0</v>
      </c>
      <c r="AC181" s="297">
        <f t="shared" si="224"/>
        <v>1</v>
      </c>
      <c r="AD181" s="297">
        <f t="shared" si="224"/>
        <v>1</v>
      </c>
      <c r="AE181" s="297">
        <f t="shared" si="224"/>
        <v>0</v>
      </c>
      <c r="AF181" s="297">
        <f t="shared" si="224"/>
        <v>1</v>
      </c>
      <c r="AG181" s="297">
        <f t="shared" si="224"/>
        <v>1</v>
      </c>
      <c r="AH181" s="297">
        <f t="shared" si="224"/>
        <v>0</v>
      </c>
      <c r="AI181" s="297">
        <f t="shared" si="224"/>
        <v>1</v>
      </c>
      <c r="AJ181" s="297">
        <f t="shared" si="224"/>
        <v>1</v>
      </c>
      <c r="AK181" s="297">
        <f t="shared" si="224"/>
        <v>0</v>
      </c>
      <c r="AL181" s="297">
        <f t="shared" si="224"/>
        <v>1</v>
      </c>
      <c r="AM181" s="297">
        <f t="shared" si="203"/>
        <v>7</v>
      </c>
    </row>
    <row r="182" spans="4:39" x14ac:dyDescent="0.25">
      <c r="D182" s="297">
        <v>24</v>
      </c>
      <c r="G182" s="297" t="s">
        <v>41</v>
      </c>
      <c r="H182" s="297" t="s">
        <v>36</v>
      </c>
      <c r="J182" s="297" t="s">
        <v>38</v>
      </c>
      <c r="K182" s="297" t="s">
        <v>31</v>
      </c>
      <c r="L182" s="297" t="s">
        <v>92</v>
      </c>
      <c r="M182" s="297" t="s">
        <v>162</v>
      </c>
      <c r="N182" s="297" t="s">
        <v>164</v>
      </c>
      <c r="O182" s="298" t="s">
        <v>168</v>
      </c>
      <c r="R182" s="297" t="s">
        <v>230</v>
      </c>
      <c r="S182" s="297" t="s">
        <v>226</v>
      </c>
      <c r="T182" s="297" t="s">
        <v>222</v>
      </c>
      <c r="U182" s="297" t="s">
        <v>229</v>
      </c>
      <c r="V182" s="297" t="s">
        <v>225</v>
      </c>
      <c r="W182" s="297" t="s">
        <v>224</v>
      </c>
      <c r="X182" s="297" t="s">
        <v>223</v>
      </c>
      <c r="Y182" s="297" t="s">
        <v>228</v>
      </c>
      <c r="AA182" s="297">
        <f t="shared" ref="AA182:AL182" si="225">IF(AND(E182&lt;&gt;"",AA158=1),1,0)</f>
        <v>0</v>
      </c>
      <c r="AB182" s="297">
        <f t="shared" si="225"/>
        <v>0</v>
      </c>
      <c r="AC182" s="297">
        <f t="shared" si="225"/>
        <v>1</v>
      </c>
      <c r="AD182" s="297">
        <f t="shared" si="225"/>
        <v>1</v>
      </c>
      <c r="AE182" s="297">
        <f t="shared" si="225"/>
        <v>0</v>
      </c>
      <c r="AF182" s="297">
        <f t="shared" si="225"/>
        <v>1</v>
      </c>
      <c r="AG182" s="297">
        <f t="shared" si="225"/>
        <v>1</v>
      </c>
      <c r="AH182" s="297">
        <f t="shared" si="225"/>
        <v>0</v>
      </c>
      <c r="AI182" s="297">
        <f t="shared" si="225"/>
        <v>1</v>
      </c>
      <c r="AJ182" s="297">
        <f t="shared" si="225"/>
        <v>1</v>
      </c>
      <c r="AK182" s="297">
        <f t="shared" si="225"/>
        <v>0</v>
      </c>
      <c r="AL182" s="297">
        <f t="shared" si="225"/>
        <v>0</v>
      </c>
      <c r="AM182" s="297">
        <f t="shared" si="203"/>
        <v>6</v>
      </c>
    </row>
    <row r="183" spans="4:39" x14ac:dyDescent="0.25">
      <c r="D183" s="297">
        <v>25</v>
      </c>
      <c r="G183" s="297" t="s">
        <v>41</v>
      </c>
      <c r="H183" s="297" t="s">
        <v>36</v>
      </c>
      <c r="I183" s="297" t="s">
        <v>42</v>
      </c>
      <c r="L183" s="297" t="s">
        <v>92</v>
      </c>
      <c r="M183" s="297" t="s">
        <v>162</v>
      </c>
      <c r="N183" s="297" t="s">
        <v>164</v>
      </c>
      <c r="O183" s="298" t="s">
        <v>168</v>
      </c>
      <c r="P183" s="297" t="s">
        <v>37</v>
      </c>
      <c r="R183" s="297" t="s">
        <v>221</v>
      </c>
      <c r="S183" s="297" t="s">
        <v>222</v>
      </c>
      <c r="T183" s="297" t="s">
        <v>223</v>
      </c>
      <c r="U183" s="297" t="s">
        <v>230</v>
      </c>
      <c r="V183" s="297" t="s">
        <v>225</v>
      </c>
      <c r="W183" s="297" t="s">
        <v>229</v>
      </c>
      <c r="X183" s="297" t="s">
        <v>227</v>
      </c>
      <c r="Y183" s="297" t="s">
        <v>228</v>
      </c>
      <c r="AA183" s="297">
        <f t="shared" ref="AA183:AL183" si="226">IF(AND(E183&lt;&gt;"",AA158=1),1,0)</f>
        <v>0</v>
      </c>
      <c r="AB183" s="297">
        <f t="shared" si="226"/>
        <v>0</v>
      </c>
      <c r="AC183" s="297">
        <f t="shared" si="226"/>
        <v>1</v>
      </c>
      <c r="AD183" s="297">
        <f t="shared" si="226"/>
        <v>1</v>
      </c>
      <c r="AE183" s="297">
        <f t="shared" si="226"/>
        <v>1</v>
      </c>
      <c r="AF183" s="297">
        <f t="shared" si="226"/>
        <v>0</v>
      </c>
      <c r="AG183" s="297">
        <f t="shared" si="226"/>
        <v>0</v>
      </c>
      <c r="AH183" s="297">
        <f t="shared" si="226"/>
        <v>0</v>
      </c>
      <c r="AI183" s="297">
        <f t="shared" si="226"/>
        <v>1</v>
      </c>
      <c r="AJ183" s="297">
        <f t="shared" si="226"/>
        <v>1</v>
      </c>
      <c r="AK183" s="297">
        <f t="shared" si="226"/>
        <v>0</v>
      </c>
      <c r="AL183" s="297">
        <f t="shared" si="226"/>
        <v>1</v>
      </c>
      <c r="AM183" s="297">
        <f t="shared" si="203"/>
        <v>6</v>
      </c>
    </row>
    <row r="184" spans="4:39" x14ac:dyDescent="0.25">
      <c r="D184" s="297">
        <v>26</v>
      </c>
      <c r="G184" s="297" t="s">
        <v>41</v>
      </c>
      <c r="H184" s="297" t="s">
        <v>36</v>
      </c>
      <c r="I184" s="297" t="s">
        <v>42</v>
      </c>
      <c r="K184" s="297" t="s">
        <v>31</v>
      </c>
      <c r="M184" s="297" t="s">
        <v>162</v>
      </c>
      <c r="N184" s="297" t="s">
        <v>164</v>
      </c>
      <c r="O184" s="298" t="s">
        <v>168</v>
      </c>
      <c r="P184" s="297" t="s">
        <v>37</v>
      </c>
      <c r="R184" s="297" t="s">
        <v>221</v>
      </c>
      <c r="S184" s="297" t="s">
        <v>226</v>
      </c>
      <c r="T184" s="297" t="s">
        <v>223</v>
      </c>
      <c r="U184" s="297" t="s">
        <v>230</v>
      </c>
      <c r="V184" s="297" t="s">
        <v>222</v>
      </c>
      <c r="W184" s="297" t="s">
        <v>229</v>
      </c>
      <c r="X184" s="297" t="s">
        <v>227</v>
      </c>
      <c r="Y184" s="297" t="s">
        <v>228</v>
      </c>
      <c r="AA184" s="297">
        <f t="shared" ref="AA184:AL184" si="227">IF(AND(E184&lt;&gt;"",AA158=1),1,0)</f>
        <v>0</v>
      </c>
      <c r="AB184" s="297">
        <f t="shared" si="227"/>
        <v>0</v>
      </c>
      <c r="AC184" s="297">
        <f t="shared" si="227"/>
        <v>1</v>
      </c>
      <c r="AD184" s="297">
        <f t="shared" si="227"/>
        <v>1</v>
      </c>
      <c r="AE184" s="297">
        <f t="shared" si="227"/>
        <v>1</v>
      </c>
      <c r="AF184" s="297">
        <f t="shared" si="227"/>
        <v>0</v>
      </c>
      <c r="AG184" s="297">
        <f t="shared" si="227"/>
        <v>1</v>
      </c>
      <c r="AH184" s="297">
        <f t="shared" si="227"/>
        <v>0</v>
      </c>
      <c r="AI184" s="297">
        <f t="shared" si="227"/>
        <v>1</v>
      </c>
      <c r="AJ184" s="297">
        <f t="shared" si="227"/>
        <v>1</v>
      </c>
      <c r="AK184" s="297">
        <f t="shared" si="227"/>
        <v>0</v>
      </c>
      <c r="AL184" s="297">
        <f t="shared" si="227"/>
        <v>1</v>
      </c>
      <c r="AM184" s="297">
        <f t="shared" si="203"/>
        <v>7</v>
      </c>
    </row>
    <row r="185" spans="4:39" x14ac:dyDescent="0.25">
      <c r="D185" s="297">
        <v>27</v>
      </c>
      <c r="G185" s="297" t="s">
        <v>41</v>
      </c>
      <c r="H185" s="297" t="s">
        <v>36</v>
      </c>
      <c r="I185" s="297" t="s">
        <v>42</v>
      </c>
      <c r="K185" s="297" t="s">
        <v>31</v>
      </c>
      <c r="L185" s="297" t="s">
        <v>92</v>
      </c>
      <c r="N185" s="297" t="s">
        <v>164</v>
      </c>
      <c r="O185" s="298" t="s">
        <v>168</v>
      </c>
      <c r="P185" s="297" t="s">
        <v>37</v>
      </c>
      <c r="R185" s="297" t="s">
        <v>221</v>
      </c>
      <c r="S185" s="297" t="s">
        <v>226</v>
      </c>
      <c r="T185" s="297" t="s">
        <v>222</v>
      </c>
      <c r="U185" s="297" t="s">
        <v>230</v>
      </c>
      <c r="V185" s="297" t="s">
        <v>225</v>
      </c>
      <c r="W185" s="297" t="s">
        <v>229</v>
      </c>
      <c r="X185" s="297" t="s">
        <v>227</v>
      </c>
      <c r="Y185" s="297" t="s">
        <v>228</v>
      </c>
      <c r="AA185" s="297">
        <f t="shared" ref="AA185:AL185" si="228">IF(AND(E185&lt;&gt;"",AA158=1),1,0)</f>
        <v>0</v>
      </c>
      <c r="AB185" s="297">
        <f t="shared" si="228"/>
        <v>0</v>
      </c>
      <c r="AC185" s="297">
        <f t="shared" si="228"/>
        <v>1</v>
      </c>
      <c r="AD185" s="297">
        <f t="shared" si="228"/>
        <v>1</v>
      </c>
      <c r="AE185" s="297">
        <f t="shared" si="228"/>
        <v>1</v>
      </c>
      <c r="AF185" s="297">
        <f t="shared" si="228"/>
        <v>0</v>
      </c>
      <c r="AG185" s="297">
        <f t="shared" si="228"/>
        <v>1</v>
      </c>
      <c r="AH185" s="297">
        <f t="shared" si="228"/>
        <v>0</v>
      </c>
      <c r="AI185" s="297">
        <f t="shared" si="228"/>
        <v>0</v>
      </c>
      <c r="AJ185" s="297">
        <f t="shared" si="228"/>
        <v>1</v>
      </c>
      <c r="AK185" s="297">
        <f t="shared" si="228"/>
        <v>0</v>
      </c>
      <c r="AL185" s="297">
        <f t="shared" si="228"/>
        <v>1</v>
      </c>
      <c r="AM185" s="297">
        <f t="shared" si="203"/>
        <v>6</v>
      </c>
    </row>
    <row r="186" spans="4:39" x14ac:dyDescent="0.25">
      <c r="D186" s="297">
        <v>28</v>
      </c>
      <c r="G186" s="297" t="s">
        <v>41</v>
      </c>
      <c r="H186" s="297" t="s">
        <v>36</v>
      </c>
      <c r="I186" s="297" t="s">
        <v>42</v>
      </c>
      <c r="K186" s="297" t="s">
        <v>31</v>
      </c>
      <c r="L186" s="297" t="s">
        <v>92</v>
      </c>
      <c r="M186" s="297" t="s">
        <v>162</v>
      </c>
      <c r="O186" s="298" t="s">
        <v>168</v>
      </c>
      <c r="P186" s="297" t="s">
        <v>37</v>
      </c>
      <c r="R186" s="297" t="s">
        <v>221</v>
      </c>
      <c r="S186" s="297" t="s">
        <v>226</v>
      </c>
      <c r="T186" s="297" t="s">
        <v>223</v>
      </c>
      <c r="U186" s="297" t="s">
        <v>230</v>
      </c>
      <c r="V186" s="297" t="s">
        <v>225</v>
      </c>
      <c r="W186" s="297" t="s">
        <v>229</v>
      </c>
      <c r="X186" s="297" t="s">
        <v>227</v>
      </c>
      <c r="Y186" s="297" t="s">
        <v>228</v>
      </c>
      <c r="AA186" s="297">
        <f t="shared" ref="AA186:AL186" si="229">IF(AND(E186&lt;&gt;"",AA158=1),1,0)</f>
        <v>0</v>
      </c>
      <c r="AB186" s="297">
        <f t="shared" si="229"/>
        <v>0</v>
      </c>
      <c r="AC186" s="297">
        <f t="shared" si="229"/>
        <v>1</v>
      </c>
      <c r="AD186" s="297">
        <f t="shared" si="229"/>
        <v>1</v>
      </c>
      <c r="AE186" s="297">
        <f t="shared" si="229"/>
        <v>1</v>
      </c>
      <c r="AF186" s="297">
        <f t="shared" si="229"/>
        <v>0</v>
      </c>
      <c r="AG186" s="297">
        <f t="shared" si="229"/>
        <v>1</v>
      </c>
      <c r="AH186" s="297">
        <f t="shared" si="229"/>
        <v>0</v>
      </c>
      <c r="AI186" s="297">
        <f t="shared" si="229"/>
        <v>1</v>
      </c>
      <c r="AJ186" s="297">
        <f t="shared" si="229"/>
        <v>0</v>
      </c>
      <c r="AK186" s="297">
        <f t="shared" si="229"/>
        <v>0</v>
      </c>
      <c r="AL186" s="297">
        <f t="shared" si="229"/>
        <v>1</v>
      </c>
      <c r="AM186" s="297">
        <f t="shared" si="203"/>
        <v>6</v>
      </c>
    </row>
    <row r="187" spans="4:39" x14ac:dyDescent="0.25">
      <c r="D187" s="297">
        <v>29</v>
      </c>
      <c r="G187" s="297" t="s">
        <v>41</v>
      </c>
      <c r="H187" s="297" t="s">
        <v>36</v>
      </c>
      <c r="I187" s="297" t="s">
        <v>42</v>
      </c>
      <c r="K187" s="297" t="s">
        <v>31</v>
      </c>
      <c r="L187" s="297" t="s">
        <v>92</v>
      </c>
      <c r="M187" s="297" t="s">
        <v>162</v>
      </c>
      <c r="N187" s="297" t="s">
        <v>164</v>
      </c>
      <c r="P187" s="297" t="s">
        <v>37</v>
      </c>
      <c r="R187" s="297" t="s">
        <v>221</v>
      </c>
      <c r="S187" s="297" t="s">
        <v>226</v>
      </c>
      <c r="T187" s="297" t="s">
        <v>222</v>
      </c>
      <c r="U187" s="297" t="s">
        <v>230</v>
      </c>
      <c r="V187" s="297" t="s">
        <v>225</v>
      </c>
      <c r="W187" s="297" t="s">
        <v>229</v>
      </c>
      <c r="X187" s="297" t="s">
        <v>227</v>
      </c>
      <c r="Y187" s="297" t="s">
        <v>223</v>
      </c>
      <c r="AA187" s="297">
        <f t="shared" ref="AA187:AL187" si="230">IF(AND(E187&lt;&gt;"",AA158=1),1,0)</f>
        <v>0</v>
      </c>
      <c r="AB187" s="297">
        <f t="shared" si="230"/>
        <v>0</v>
      </c>
      <c r="AC187" s="297">
        <f t="shared" si="230"/>
        <v>1</v>
      </c>
      <c r="AD187" s="297">
        <f t="shared" si="230"/>
        <v>1</v>
      </c>
      <c r="AE187" s="297">
        <f t="shared" si="230"/>
        <v>1</v>
      </c>
      <c r="AF187" s="297">
        <f t="shared" si="230"/>
        <v>0</v>
      </c>
      <c r="AG187" s="297">
        <f t="shared" si="230"/>
        <v>1</v>
      </c>
      <c r="AH187" s="297">
        <f t="shared" si="230"/>
        <v>0</v>
      </c>
      <c r="AI187" s="297">
        <f t="shared" si="230"/>
        <v>1</v>
      </c>
      <c r="AJ187" s="297">
        <f t="shared" si="230"/>
        <v>1</v>
      </c>
      <c r="AK187" s="297">
        <f t="shared" si="230"/>
        <v>0</v>
      </c>
      <c r="AL187" s="297">
        <f t="shared" si="230"/>
        <v>1</v>
      </c>
      <c r="AM187" s="297">
        <f t="shared" si="203"/>
        <v>7</v>
      </c>
    </row>
    <row r="188" spans="4:39" x14ac:dyDescent="0.25">
      <c r="D188" s="297">
        <v>30</v>
      </c>
      <c r="G188" s="297" t="s">
        <v>41</v>
      </c>
      <c r="H188" s="297" t="s">
        <v>36</v>
      </c>
      <c r="I188" s="297" t="s">
        <v>42</v>
      </c>
      <c r="K188" s="297" t="s">
        <v>31</v>
      </c>
      <c r="L188" s="297" t="s">
        <v>92</v>
      </c>
      <c r="M188" s="297" t="s">
        <v>162</v>
      </c>
      <c r="N188" s="297" t="s">
        <v>164</v>
      </c>
      <c r="O188" s="298" t="s">
        <v>168</v>
      </c>
      <c r="R188" s="297" t="s">
        <v>221</v>
      </c>
      <c r="S188" s="297" t="s">
        <v>226</v>
      </c>
      <c r="T188" s="297" t="s">
        <v>222</v>
      </c>
      <c r="U188" s="297" t="s">
        <v>230</v>
      </c>
      <c r="V188" s="297" t="s">
        <v>225</v>
      </c>
      <c r="W188" s="297" t="s">
        <v>229</v>
      </c>
      <c r="X188" s="297" t="s">
        <v>223</v>
      </c>
      <c r="Y188" s="297" t="s">
        <v>228</v>
      </c>
      <c r="AA188" s="297">
        <f t="shared" ref="AA188:AL188" si="231">IF(AND(E188&lt;&gt;"",AA158=1),1,0)</f>
        <v>0</v>
      </c>
      <c r="AB188" s="297">
        <f t="shared" si="231"/>
        <v>0</v>
      </c>
      <c r="AC188" s="297">
        <f t="shared" si="231"/>
        <v>1</v>
      </c>
      <c r="AD188" s="297">
        <f t="shared" si="231"/>
        <v>1</v>
      </c>
      <c r="AE188" s="297">
        <f t="shared" si="231"/>
        <v>1</v>
      </c>
      <c r="AF188" s="297">
        <f t="shared" si="231"/>
        <v>0</v>
      </c>
      <c r="AG188" s="297">
        <f t="shared" si="231"/>
        <v>1</v>
      </c>
      <c r="AH188" s="297">
        <f t="shared" si="231"/>
        <v>0</v>
      </c>
      <c r="AI188" s="297">
        <f t="shared" si="231"/>
        <v>1</v>
      </c>
      <c r="AJ188" s="297">
        <f t="shared" si="231"/>
        <v>1</v>
      </c>
      <c r="AK188" s="297">
        <f t="shared" si="231"/>
        <v>0</v>
      </c>
      <c r="AL188" s="297">
        <f t="shared" si="231"/>
        <v>0</v>
      </c>
      <c r="AM188" s="297">
        <f t="shared" si="203"/>
        <v>6</v>
      </c>
    </row>
    <row r="189" spans="4:39" x14ac:dyDescent="0.25">
      <c r="D189" s="297">
        <v>31</v>
      </c>
      <c r="G189" s="297" t="s">
        <v>41</v>
      </c>
      <c r="H189" s="297" t="s">
        <v>36</v>
      </c>
      <c r="I189" s="297" t="s">
        <v>42</v>
      </c>
      <c r="J189" s="297" t="s">
        <v>38</v>
      </c>
      <c r="M189" s="297" t="s">
        <v>162</v>
      </c>
      <c r="N189" s="297" t="s">
        <v>164</v>
      </c>
      <c r="O189" s="298" t="s">
        <v>168</v>
      </c>
      <c r="P189" s="297" t="s">
        <v>37</v>
      </c>
      <c r="R189" s="297" t="s">
        <v>230</v>
      </c>
      <c r="S189" s="297" t="s">
        <v>222</v>
      </c>
      <c r="T189" s="297" t="s">
        <v>221</v>
      </c>
      <c r="U189" s="297" t="s">
        <v>229</v>
      </c>
      <c r="V189" s="297" t="s">
        <v>223</v>
      </c>
      <c r="W189" s="297" t="s">
        <v>224</v>
      </c>
      <c r="X189" s="297" t="s">
        <v>227</v>
      </c>
      <c r="Y189" s="297" t="s">
        <v>228</v>
      </c>
      <c r="AA189" s="297">
        <f t="shared" ref="AA189:AL189" si="232">IF(AND(E189&lt;&gt;"",AA158=1),1,0)</f>
        <v>0</v>
      </c>
      <c r="AB189" s="297">
        <f t="shared" si="232"/>
        <v>0</v>
      </c>
      <c r="AC189" s="297">
        <f t="shared" si="232"/>
        <v>1</v>
      </c>
      <c r="AD189" s="297">
        <f t="shared" si="232"/>
        <v>1</v>
      </c>
      <c r="AE189" s="297">
        <f t="shared" si="232"/>
        <v>1</v>
      </c>
      <c r="AF189" s="297">
        <f t="shared" si="232"/>
        <v>1</v>
      </c>
      <c r="AG189" s="297">
        <f t="shared" si="232"/>
        <v>0</v>
      </c>
      <c r="AH189" s="297">
        <f t="shared" si="232"/>
        <v>0</v>
      </c>
      <c r="AI189" s="297">
        <f t="shared" si="232"/>
        <v>1</v>
      </c>
      <c r="AJ189" s="297">
        <f t="shared" si="232"/>
        <v>1</v>
      </c>
      <c r="AK189" s="297">
        <f t="shared" si="232"/>
        <v>0</v>
      </c>
      <c r="AL189" s="297">
        <f t="shared" si="232"/>
        <v>1</v>
      </c>
      <c r="AM189" s="297">
        <f t="shared" si="203"/>
        <v>7</v>
      </c>
    </row>
    <row r="190" spans="4:39" x14ac:dyDescent="0.25">
      <c r="D190" s="297">
        <v>32</v>
      </c>
      <c r="G190" s="297" t="s">
        <v>41</v>
      </c>
      <c r="H190" s="297" t="s">
        <v>36</v>
      </c>
      <c r="I190" s="297" t="s">
        <v>42</v>
      </c>
      <c r="J190" s="297" t="s">
        <v>38</v>
      </c>
      <c r="L190" s="297" t="s">
        <v>92</v>
      </c>
      <c r="N190" s="297" t="s">
        <v>164</v>
      </c>
      <c r="O190" s="298" t="s">
        <v>168</v>
      </c>
      <c r="P190" s="297" t="s">
        <v>37</v>
      </c>
      <c r="R190" s="297" t="s">
        <v>230</v>
      </c>
      <c r="S190" s="297" t="s">
        <v>222</v>
      </c>
      <c r="T190" s="297" t="s">
        <v>221</v>
      </c>
      <c r="U190" s="297" t="s">
        <v>229</v>
      </c>
      <c r="V190" s="297" t="s">
        <v>225</v>
      </c>
      <c r="W190" s="297" t="s">
        <v>224</v>
      </c>
      <c r="X190" s="297" t="s">
        <v>227</v>
      </c>
      <c r="Y190" s="297" t="s">
        <v>228</v>
      </c>
      <c r="AA190" s="297">
        <f t="shared" ref="AA190:AL190" si="233">IF(AND(E190&lt;&gt;"",AA158=1),1,0)</f>
        <v>0</v>
      </c>
      <c r="AB190" s="297">
        <f t="shared" si="233"/>
        <v>0</v>
      </c>
      <c r="AC190" s="297">
        <f t="shared" si="233"/>
        <v>1</v>
      </c>
      <c r="AD190" s="297">
        <f t="shared" si="233"/>
        <v>1</v>
      </c>
      <c r="AE190" s="297">
        <f t="shared" si="233"/>
        <v>1</v>
      </c>
      <c r="AF190" s="297">
        <f t="shared" si="233"/>
        <v>1</v>
      </c>
      <c r="AG190" s="297">
        <f t="shared" si="233"/>
        <v>0</v>
      </c>
      <c r="AH190" s="297">
        <f t="shared" si="233"/>
        <v>0</v>
      </c>
      <c r="AI190" s="297">
        <f t="shared" si="233"/>
        <v>0</v>
      </c>
      <c r="AJ190" s="297">
        <f t="shared" si="233"/>
        <v>1</v>
      </c>
      <c r="AK190" s="297">
        <f t="shared" si="233"/>
        <v>0</v>
      </c>
      <c r="AL190" s="297">
        <f t="shared" si="233"/>
        <v>1</v>
      </c>
      <c r="AM190" s="297">
        <f t="shared" si="203"/>
        <v>6</v>
      </c>
    </row>
    <row r="191" spans="4:39" x14ac:dyDescent="0.25">
      <c r="D191" s="297">
        <v>33</v>
      </c>
      <c r="G191" s="297" t="s">
        <v>41</v>
      </c>
      <c r="H191" s="297" t="s">
        <v>36</v>
      </c>
      <c r="I191" s="297" t="s">
        <v>42</v>
      </c>
      <c r="J191" s="297" t="s">
        <v>38</v>
      </c>
      <c r="L191" s="297" t="s">
        <v>92</v>
      </c>
      <c r="M191" s="297" t="s">
        <v>162</v>
      </c>
      <c r="O191" s="298" t="s">
        <v>168</v>
      </c>
      <c r="P191" s="297" t="s">
        <v>37</v>
      </c>
      <c r="R191" s="297" t="s">
        <v>230</v>
      </c>
      <c r="S191" s="297" t="s">
        <v>221</v>
      </c>
      <c r="T191" s="297" t="s">
        <v>223</v>
      </c>
      <c r="U191" s="297" t="s">
        <v>229</v>
      </c>
      <c r="V191" s="297" t="s">
        <v>225</v>
      </c>
      <c r="W191" s="297" t="s">
        <v>224</v>
      </c>
      <c r="X191" s="297" t="s">
        <v>227</v>
      </c>
      <c r="Y191" s="297" t="s">
        <v>228</v>
      </c>
      <c r="AA191" s="297">
        <f t="shared" ref="AA191:AL191" si="234">IF(AND(E191&lt;&gt;"",AA158=1),1,0)</f>
        <v>0</v>
      </c>
      <c r="AB191" s="297">
        <f t="shared" si="234"/>
        <v>0</v>
      </c>
      <c r="AC191" s="297">
        <f t="shared" si="234"/>
        <v>1</v>
      </c>
      <c r="AD191" s="297">
        <f t="shared" si="234"/>
        <v>1</v>
      </c>
      <c r="AE191" s="297">
        <f t="shared" si="234"/>
        <v>1</v>
      </c>
      <c r="AF191" s="297">
        <f t="shared" si="234"/>
        <v>1</v>
      </c>
      <c r="AG191" s="297">
        <f t="shared" si="234"/>
        <v>0</v>
      </c>
      <c r="AH191" s="297">
        <f t="shared" si="234"/>
        <v>0</v>
      </c>
      <c r="AI191" s="297">
        <f t="shared" si="234"/>
        <v>1</v>
      </c>
      <c r="AJ191" s="297">
        <f t="shared" si="234"/>
        <v>0</v>
      </c>
      <c r="AK191" s="297">
        <f t="shared" si="234"/>
        <v>0</v>
      </c>
      <c r="AL191" s="297">
        <f t="shared" si="234"/>
        <v>1</v>
      </c>
      <c r="AM191" s="297">
        <f t="shared" si="203"/>
        <v>6</v>
      </c>
    </row>
    <row r="192" spans="4:39" x14ac:dyDescent="0.25">
      <c r="D192" s="297">
        <v>34</v>
      </c>
      <c r="G192" s="297" t="s">
        <v>41</v>
      </c>
      <c r="H192" s="297" t="s">
        <v>36</v>
      </c>
      <c r="I192" s="297" t="s">
        <v>42</v>
      </c>
      <c r="J192" s="297" t="s">
        <v>38</v>
      </c>
      <c r="L192" s="297" t="s">
        <v>92</v>
      </c>
      <c r="M192" s="297" t="s">
        <v>162</v>
      </c>
      <c r="N192" s="297" t="s">
        <v>164</v>
      </c>
      <c r="P192" s="297" t="s">
        <v>37</v>
      </c>
      <c r="R192" s="297" t="s">
        <v>230</v>
      </c>
      <c r="S192" s="297" t="s">
        <v>222</v>
      </c>
      <c r="T192" s="297" t="s">
        <v>221</v>
      </c>
      <c r="U192" s="297" t="s">
        <v>229</v>
      </c>
      <c r="V192" s="297" t="s">
        <v>225</v>
      </c>
      <c r="W192" s="297" t="s">
        <v>224</v>
      </c>
      <c r="X192" s="297" t="s">
        <v>227</v>
      </c>
      <c r="Y192" s="297" t="s">
        <v>223</v>
      </c>
      <c r="AA192" s="297">
        <f t="shared" ref="AA192:AL192" si="235">IF(AND(E192&lt;&gt;"",AA158=1),1,0)</f>
        <v>0</v>
      </c>
      <c r="AB192" s="297">
        <f t="shared" si="235"/>
        <v>0</v>
      </c>
      <c r="AC192" s="297">
        <f t="shared" si="235"/>
        <v>1</v>
      </c>
      <c r="AD192" s="297">
        <f t="shared" si="235"/>
        <v>1</v>
      </c>
      <c r="AE192" s="297">
        <f t="shared" si="235"/>
        <v>1</v>
      </c>
      <c r="AF192" s="297">
        <f t="shared" si="235"/>
        <v>1</v>
      </c>
      <c r="AG192" s="297">
        <f t="shared" si="235"/>
        <v>0</v>
      </c>
      <c r="AH192" s="297">
        <f t="shared" si="235"/>
        <v>0</v>
      </c>
      <c r="AI192" s="297">
        <f t="shared" si="235"/>
        <v>1</v>
      </c>
      <c r="AJ192" s="297">
        <f t="shared" si="235"/>
        <v>1</v>
      </c>
      <c r="AK192" s="297">
        <f t="shared" si="235"/>
        <v>0</v>
      </c>
      <c r="AL192" s="297">
        <f t="shared" si="235"/>
        <v>1</v>
      </c>
      <c r="AM192" s="297">
        <f t="shared" si="203"/>
        <v>7</v>
      </c>
    </row>
    <row r="193" spans="4:39" x14ac:dyDescent="0.25">
      <c r="D193" s="297">
        <v>35</v>
      </c>
      <c r="G193" s="297" t="s">
        <v>41</v>
      </c>
      <c r="H193" s="297" t="s">
        <v>36</v>
      </c>
      <c r="I193" s="297" t="s">
        <v>42</v>
      </c>
      <c r="J193" s="297" t="s">
        <v>38</v>
      </c>
      <c r="L193" s="297" t="s">
        <v>92</v>
      </c>
      <c r="M193" s="297" t="s">
        <v>162</v>
      </c>
      <c r="N193" s="297" t="s">
        <v>164</v>
      </c>
      <c r="O193" s="298" t="s">
        <v>168</v>
      </c>
      <c r="R193" s="297" t="s">
        <v>230</v>
      </c>
      <c r="S193" s="297" t="s">
        <v>222</v>
      </c>
      <c r="T193" s="297" t="s">
        <v>221</v>
      </c>
      <c r="U193" s="297" t="s">
        <v>229</v>
      </c>
      <c r="V193" s="297" t="s">
        <v>225</v>
      </c>
      <c r="W193" s="297" t="s">
        <v>224</v>
      </c>
      <c r="X193" s="297" t="s">
        <v>223</v>
      </c>
      <c r="Y193" s="297" t="s">
        <v>228</v>
      </c>
      <c r="AA193" s="297">
        <f t="shared" ref="AA193:AL193" si="236">IF(AND(E193&lt;&gt;"",AA158=1),1,0)</f>
        <v>0</v>
      </c>
      <c r="AB193" s="297">
        <f t="shared" si="236"/>
        <v>0</v>
      </c>
      <c r="AC193" s="297">
        <f t="shared" si="236"/>
        <v>1</v>
      </c>
      <c r="AD193" s="297">
        <f t="shared" si="236"/>
        <v>1</v>
      </c>
      <c r="AE193" s="297">
        <f t="shared" si="236"/>
        <v>1</v>
      </c>
      <c r="AF193" s="297">
        <f t="shared" si="236"/>
        <v>1</v>
      </c>
      <c r="AG193" s="297">
        <f t="shared" si="236"/>
        <v>0</v>
      </c>
      <c r="AH193" s="297">
        <f t="shared" si="236"/>
        <v>0</v>
      </c>
      <c r="AI193" s="297">
        <f t="shared" si="236"/>
        <v>1</v>
      </c>
      <c r="AJ193" s="297">
        <f t="shared" si="236"/>
        <v>1</v>
      </c>
      <c r="AK193" s="297">
        <f t="shared" si="236"/>
        <v>0</v>
      </c>
      <c r="AL193" s="297">
        <f t="shared" si="236"/>
        <v>0</v>
      </c>
      <c r="AM193" s="297">
        <f t="shared" si="203"/>
        <v>6</v>
      </c>
    </row>
    <row r="194" spans="4:39" x14ac:dyDescent="0.25">
      <c r="D194" s="297">
        <v>36</v>
      </c>
      <c r="G194" s="297" t="s">
        <v>41</v>
      </c>
      <c r="H194" s="297" t="s">
        <v>36</v>
      </c>
      <c r="I194" s="297" t="s">
        <v>42</v>
      </c>
      <c r="J194" s="297" t="s">
        <v>38</v>
      </c>
      <c r="K194" s="297" t="s">
        <v>31</v>
      </c>
      <c r="N194" s="297" t="s">
        <v>164</v>
      </c>
      <c r="O194" s="298" t="s">
        <v>168</v>
      </c>
      <c r="P194" s="297" t="s">
        <v>37</v>
      </c>
      <c r="R194" s="297" t="s">
        <v>230</v>
      </c>
      <c r="S194" s="297" t="s">
        <v>226</v>
      </c>
      <c r="T194" s="297" t="s">
        <v>221</v>
      </c>
      <c r="U194" s="297" t="s">
        <v>229</v>
      </c>
      <c r="V194" s="297" t="s">
        <v>222</v>
      </c>
      <c r="W194" s="297" t="s">
        <v>224</v>
      </c>
      <c r="X194" s="297" t="s">
        <v>227</v>
      </c>
      <c r="Y194" s="297" t="s">
        <v>228</v>
      </c>
      <c r="AA194" s="297">
        <f t="shared" ref="AA194:AL194" si="237">IF(AND(E194&lt;&gt;"",AA158=1),1,0)</f>
        <v>0</v>
      </c>
      <c r="AB194" s="297">
        <f t="shared" si="237"/>
        <v>0</v>
      </c>
      <c r="AC194" s="297">
        <f t="shared" si="237"/>
        <v>1</v>
      </c>
      <c r="AD194" s="297">
        <f t="shared" si="237"/>
        <v>1</v>
      </c>
      <c r="AE194" s="297">
        <f t="shared" si="237"/>
        <v>1</v>
      </c>
      <c r="AF194" s="297">
        <f t="shared" si="237"/>
        <v>1</v>
      </c>
      <c r="AG194" s="297">
        <f t="shared" si="237"/>
        <v>1</v>
      </c>
      <c r="AH194" s="297">
        <f t="shared" si="237"/>
        <v>0</v>
      </c>
      <c r="AI194" s="297">
        <f t="shared" si="237"/>
        <v>0</v>
      </c>
      <c r="AJ194" s="297">
        <f t="shared" si="237"/>
        <v>1</v>
      </c>
      <c r="AK194" s="297">
        <f t="shared" si="237"/>
        <v>0</v>
      </c>
      <c r="AL194" s="297">
        <f t="shared" si="237"/>
        <v>1</v>
      </c>
      <c r="AM194" s="297">
        <f t="shared" si="203"/>
        <v>7</v>
      </c>
    </row>
    <row r="195" spans="4:39" x14ac:dyDescent="0.25">
      <c r="D195" s="297">
        <v>37</v>
      </c>
      <c r="G195" s="297" t="s">
        <v>41</v>
      </c>
      <c r="H195" s="297" t="s">
        <v>36</v>
      </c>
      <c r="I195" s="297" t="s">
        <v>42</v>
      </c>
      <c r="J195" s="297" t="s">
        <v>38</v>
      </c>
      <c r="K195" s="297" t="s">
        <v>31</v>
      </c>
      <c r="M195" s="297" t="s">
        <v>162</v>
      </c>
      <c r="O195" s="298" t="s">
        <v>168</v>
      </c>
      <c r="P195" s="297" t="s">
        <v>37</v>
      </c>
      <c r="R195" s="297" t="s">
        <v>230</v>
      </c>
      <c r="S195" s="297" t="s">
        <v>226</v>
      </c>
      <c r="T195" s="297" t="s">
        <v>221</v>
      </c>
      <c r="U195" s="297" t="s">
        <v>229</v>
      </c>
      <c r="V195" s="297" t="s">
        <v>223</v>
      </c>
      <c r="W195" s="297" t="s">
        <v>224</v>
      </c>
      <c r="X195" s="297" t="s">
        <v>227</v>
      </c>
      <c r="Y195" s="297" t="s">
        <v>228</v>
      </c>
      <c r="AA195" s="297">
        <f t="shared" ref="AA195:AL195" si="238">IF(AND(E195&lt;&gt;"",AA158=1),1,0)</f>
        <v>0</v>
      </c>
      <c r="AB195" s="297">
        <f t="shared" si="238"/>
        <v>0</v>
      </c>
      <c r="AC195" s="297">
        <f t="shared" si="238"/>
        <v>1</v>
      </c>
      <c r="AD195" s="297">
        <f t="shared" si="238"/>
        <v>1</v>
      </c>
      <c r="AE195" s="297">
        <f t="shared" si="238"/>
        <v>1</v>
      </c>
      <c r="AF195" s="297">
        <f t="shared" si="238"/>
        <v>1</v>
      </c>
      <c r="AG195" s="297">
        <f t="shared" si="238"/>
        <v>1</v>
      </c>
      <c r="AH195" s="297">
        <f t="shared" si="238"/>
        <v>0</v>
      </c>
      <c r="AI195" s="297">
        <f t="shared" si="238"/>
        <v>1</v>
      </c>
      <c r="AJ195" s="297">
        <f t="shared" si="238"/>
        <v>0</v>
      </c>
      <c r="AK195" s="297">
        <f t="shared" si="238"/>
        <v>0</v>
      </c>
      <c r="AL195" s="297">
        <f t="shared" si="238"/>
        <v>1</v>
      </c>
      <c r="AM195" s="297">
        <f t="shared" si="203"/>
        <v>7</v>
      </c>
    </row>
    <row r="196" spans="4:39" x14ac:dyDescent="0.25">
      <c r="D196" s="297">
        <v>38</v>
      </c>
      <c r="G196" s="297" t="s">
        <v>41</v>
      </c>
      <c r="H196" s="297" t="s">
        <v>36</v>
      </c>
      <c r="I196" s="297" t="s">
        <v>42</v>
      </c>
      <c r="J196" s="297" t="s">
        <v>38</v>
      </c>
      <c r="K196" s="297" t="s">
        <v>31</v>
      </c>
      <c r="M196" s="297" t="s">
        <v>162</v>
      </c>
      <c r="N196" s="297" t="s">
        <v>164</v>
      </c>
      <c r="P196" s="297" t="s">
        <v>37</v>
      </c>
      <c r="R196" s="297" t="s">
        <v>230</v>
      </c>
      <c r="S196" s="297" t="s">
        <v>226</v>
      </c>
      <c r="T196" s="297" t="s">
        <v>221</v>
      </c>
      <c r="U196" s="297" t="s">
        <v>229</v>
      </c>
      <c r="V196" s="297" t="s">
        <v>222</v>
      </c>
      <c r="W196" s="297" t="s">
        <v>224</v>
      </c>
      <c r="X196" s="297" t="s">
        <v>227</v>
      </c>
      <c r="Y196" s="297" t="s">
        <v>223</v>
      </c>
      <c r="AA196" s="297">
        <f t="shared" ref="AA196:AL196" si="239">IF(AND(E196&lt;&gt;"",AA158=1),1,0)</f>
        <v>0</v>
      </c>
      <c r="AB196" s="297">
        <f t="shared" si="239"/>
        <v>0</v>
      </c>
      <c r="AC196" s="297">
        <f t="shared" si="239"/>
        <v>1</v>
      </c>
      <c r="AD196" s="297">
        <f t="shared" si="239"/>
        <v>1</v>
      </c>
      <c r="AE196" s="297">
        <f t="shared" si="239"/>
        <v>1</v>
      </c>
      <c r="AF196" s="297">
        <f t="shared" si="239"/>
        <v>1</v>
      </c>
      <c r="AG196" s="297">
        <f t="shared" si="239"/>
        <v>1</v>
      </c>
      <c r="AH196" s="297">
        <f t="shared" si="239"/>
        <v>0</v>
      </c>
      <c r="AI196" s="297">
        <f t="shared" si="239"/>
        <v>1</v>
      </c>
      <c r="AJ196" s="297">
        <f t="shared" si="239"/>
        <v>1</v>
      </c>
      <c r="AK196" s="297">
        <f t="shared" si="239"/>
        <v>0</v>
      </c>
      <c r="AL196" s="297">
        <f t="shared" si="239"/>
        <v>1</v>
      </c>
      <c r="AM196" s="297">
        <f t="shared" si="203"/>
        <v>8</v>
      </c>
    </row>
    <row r="197" spans="4:39" x14ac:dyDescent="0.25">
      <c r="D197" s="297">
        <v>39</v>
      </c>
      <c r="G197" s="297" t="s">
        <v>41</v>
      </c>
      <c r="H197" s="297" t="s">
        <v>36</v>
      </c>
      <c r="I197" s="297" t="s">
        <v>42</v>
      </c>
      <c r="J197" s="297" t="s">
        <v>38</v>
      </c>
      <c r="K197" s="297" t="s">
        <v>31</v>
      </c>
      <c r="M197" s="297" t="s">
        <v>162</v>
      </c>
      <c r="N197" s="297" t="s">
        <v>164</v>
      </c>
      <c r="O197" s="298" t="s">
        <v>168</v>
      </c>
      <c r="R197" s="297" t="s">
        <v>230</v>
      </c>
      <c r="S197" s="297" t="s">
        <v>226</v>
      </c>
      <c r="T197" s="297" t="s">
        <v>221</v>
      </c>
      <c r="U197" s="297" t="s">
        <v>229</v>
      </c>
      <c r="V197" s="297" t="s">
        <v>222</v>
      </c>
      <c r="W197" s="297" t="s">
        <v>224</v>
      </c>
      <c r="X197" s="297" t="s">
        <v>223</v>
      </c>
      <c r="Y197" s="297" t="s">
        <v>228</v>
      </c>
      <c r="AA197" s="297">
        <f t="shared" ref="AA197:AL197" si="240">IF(AND(E197&lt;&gt;"",AA158=1),1,0)</f>
        <v>0</v>
      </c>
      <c r="AB197" s="297">
        <f t="shared" si="240"/>
        <v>0</v>
      </c>
      <c r="AC197" s="297">
        <f t="shared" si="240"/>
        <v>1</v>
      </c>
      <c r="AD197" s="297">
        <f t="shared" si="240"/>
        <v>1</v>
      </c>
      <c r="AE197" s="297">
        <f t="shared" si="240"/>
        <v>1</v>
      </c>
      <c r="AF197" s="297">
        <f t="shared" si="240"/>
        <v>1</v>
      </c>
      <c r="AG197" s="297">
        <f t="shared" si="240"/>
        <v>1</v>
      </c>
      <c r="AH197" s="297">
        <f t="shared" si="240"/>
        <v>0</v>
      </c>
      <c r="AI197" s="297">
        <f t="shared" si="240"/>
        <v>1</v>
      </c>
      <c r="AJ197" s="297">
        <f t="shared" si="240"/>
        <v>1</v>
      </c>
      <c r="AK197" s="297">
        <f t="shared" si="240"/>
        <v>0</v>
      </c>
      <c r="AL197" s="297">
        <f t="shared" si="240"/>
        <v>0</v>
      </c>
      <c r="AM197" s="297">
        <f t="shared" si="203"/>
        <v>7</v>
      </c>
    </row>
    <row r="198" spans="4:39" x14ac:dyDescent="0.25">
      <c r="D198" s="297">
        <v>40</v>
      </c>
      <c r="G198" s="297" t="s">
        <v>41</v>
      </c>
      <c r="H198" s="297" t="s">
        <v>36</v>
      </c>
      <c r="I198" s="297" t="s">
        <v>42</v>
      </c>
      <c r="J198" s="297" t="s">
        <v>38</v>
      </c>
      <c r="K198" s="297" t="s">
        <v>31</v>
      </c>
      <c r="L198" s="297" t="s">
        <v>92</v>
      </c>
      <c r="O198" s="298" t="s">
        <v>168</v>
      </c>
      <c r="P198" s="297" t="s">
        <v>37</v>
      </c>
      <c r="R198" s="297" t="s">
        <v>230</v>
      </c>
      <c r="S198" s="297" t="s">
        <v>226</v>
      </c>
      <c r="T198" s="297" t="s">
        <v>221</v>
      </c>
      <c r="U198" s="297" t="s">
        <v>229</v>
      </c>
      <c r="V198" s="297" t="s">
        <v>225</v>
      </c>
      <c r="W198" s="297" t="s">
        <v>224</v>
      </c>
      <c r="X198" s="297" t="s">
        <v>227</v>
      </c>
      <c r="Y198" s="297" t="s">
        <v>228</v>
      </c>
      <c r="AA198" s="297">
        <f t="shared" ref="AA198:AL198" si="241">IF(AND(E198&lt;&gt;"",AA158=1),1,0)</f>
        <v>0</v>
      </c>
      <c r="AB198" s="297">
        <f t="shared" si="241"/>
        <v>0</v>
      </c>
      <c r="AC198" s="297">
        <f t="shared" si="241"/>
        <v>1</v>
      </c>
      <c r="AD198" s="297">
        <f t="shared" si="241"/>
        <v>1</v>
      </c>
      <c r="AE198" s="297">
        <f t="shared" si="241"/>
        <v>1</v>
      </c>
      <c r="AF198" s="297">
        <f t="shared" si="241"/>
        <v>1</v>
      </c>
      <c r="AG198" s="297">
        <f t="shared" si="241"/>
        <v>1</v>
      </c>
      <c r="AH198" s="297">
        <f t="shared" si="241"/>
        <v>0</v>
      </c>
      <c r="AI198" s="297">
        <f t="shared" si="241"/>
        <v>0</v>
      </c>
      <c r="AJ198" s="297">
        <f t="shared" si="241"/>
        <v>0</v>
      </c>
      <c r="AK198" s="297">
        <f t="shared" si="241"/>
        <v>0</v>
      </c>
      <c r="AL198" s="297">
        <f t="shared" si="241"/>
        <v>1</v>
      </c>
      <c r="AM198" s="297">
        <f t="shared" si="203"/>
        <v>6</v>
      </c>
    </row>
    <row r="199" spans="4:39" x14ac:dyDescent="0.25">
      <c r="D199" s="297">
        <v>41</v>
      </c>
      <c r="G199" s="297" t="s">
        <v>41</v>
      </c>
      <c r="H199" s="297" t="s">
        <v>36</v>
      </c>
      <c r="I199" s="297" t="s">
        <v>42</v>
      </c>
      <c r="J199" s="297" t="s">
        <v>38</v>
      </c>
      <c r="K199" s="297" t="s">
        <v>31</v>
      </c>
      <c r="L199" s="297" t="s">
        <v>92</v>
      </c>
      <c r="N199" s="297" t="s">
        <v>164</v>
      </c>
      <c r="P199" s="297" t="s">
        <v>37</v>
      </c>
      <c r="R199" s="297" t="s">
        <v>230</v>
      </c>
      <c r="S199" s="297" t="s">
        <v>226</v>
      </c>
      <c r="T199" s="297" t="s">
        <v>222</v>
      </c>
      <c r="U199" s="297" t="s">
        <v>229</v>
      </c>
      <c r="V199" s="297" t="s">
        <v>225</v>
      </c>
      <c r="W199" s="297" t="s">
        <v>224</v>
      </c>
      <c r="X199" s="297" t="s">
        <v>227</v>
      </c>
      <c r="Y199" s="297" t="s">
        <v>221</v>
      </c>
      <c r="AA199" s="297">
        <f t="shared" ref="AA199:AL199" si="242">IF(AND(E199&lt;&gt;"",AA158=1),1,0)</f>
        <v>0</v>
      </c>
      <c r="AB199" s="297">
        <f t="shared" si="242"/>
        <v>0</v>
      </c>
      <c r="AC199" s="297">
        <f t="shared" si="242"/>
        <v>1</v>
      </c>
      <c r="AD199" s="297">
        <f t="shared" si="242"/>
        <v>1</v>
      </c>
      <c r="AE199" s="297">
        <f t="shared" si="242"/>
        <v>1</v>
      </c>
      <c r="AF199" s="297">
        <f t="shared" si="242"/>
        <v>1</v>
      </c>
      <c r="AG199" s="297">
        <f t="shared" si="242"/>
        <v>1</v>
      </c>
      <c r="AH199" s="297">
        <f t="shared" si="242"/>
        <v>0</v>
      </c>
      <c r="AI199" s="297">
        <f t="shared" si="242"/>
        <v>0</v>
      </c>
      <c r="AJ199" s="297">
        <f t="shared" si="242"/>
        <v>1</v>
      </c>
      <c r="AK199" s="297">
        <f t="shared" si="242"/>
        <v>0</v>
      </c>
      <c r="AL199" s="297">
        <f t="shared" si="242"/>
        <v>1</v>
      </c>
      <c r="AM199" s="297">
        <f t="shared" si="203"/>
        <v>7</v>
      </c>
    </row>
    <row r="200" spans="4:39" x14ac:dyDescent="0.25">
      <c r="D200" s="297">
        <v>42</v>
      </c>
      <c r="G200" s="297" t="s">
        <v>41</v>
      </c>
      <c r="H200" s="297" t="s">
        <v>36</v>
      </c>
      <c r="I200" s="297" t="s">
        <v>42</v>
      </c>
      <c r="J200" s="297" t="s">
        <v>38</v>
      </c>
      <c r="K200" s="297" t="s">
        <v>31</v>
      </c>
      <c r="L200" s="297" t="s">
        <v>92</v>
      </c>
      <c r="N200" s="297" t="s">
        <v>164</v>
      </c>
      <c r="O200" s="298" t="s">
        <v>168</v>
      </c>
      <c r="R200" s="297" t="s">
        <v>230</v>
      </c>
      <c r="S200" s="297" t="s">
        <v>226</v>
      </c>
      <c r="T200" s="297" t="s">
        <v>222</v>
      </c>
      <c r="U200" s="297" t="s">
        <v>229</v>
      </c>
      <c r="V200" s="297" t="s">
        <v>225</v>
      </c>
      <c r="W200" s="297" t="s">
        <v>224</v>
      </c>
      <c r="X200" s="297" t="s">
        <v>221</v>
      </c>
      <c r="Y200" s="297" t="s">
        <v>228</v>
      </c>
      <c r="AA200" s="297">
        <f t="shared" ref="AA200:AL200" si="243">IF(AND(E200&lt;&gt;"",AA158=1),1,0)</f>
        <v>0</v>
      </c>
      <c r="AB200" s="297">
        <f t="shared" si="243"/>
        <v>0</v>
      </c>
      <c r="AC200" s="297">
        <f t="shared" si="243"/>
        <v>1</v>
      </c>
      <c r="AD200" s="297">
        <f t="shared" si="243"/>
        <v>1</v>
      </c>
      <c r="AE200" s="297">
        <f t="shared" si="243"/>
        <v>1</v>
      </c>
      <c r="AF200" s="297">
        <f t="shared" si="243"/>
        <v>1</v>
      </c>
      <c r="AG200" s="297">
        <f t="shared" si="243"/>
        <v>1</v>
      </c>
      <c r="AH200" s="297">
        <f t="shared" si="243"/>
        <v>0</v>
      </c>
      <c r="AI200" s="297">
        <f t="shared" si="243"/>
        <v>0</v>
      </c>
      <c r="AJ200" s="297">
        <f t="shared" si="243"/>
        <v>1</v>
      </c>
      <c r="AK200" s="297">
        <f t="shared" si="243"/>
        <v>0</v>
      </c>
      <c r="AL200" s="297">
        <f t="shared" si="243"/>
        <v>0</v>
      </c>
      <c r="AM200" s="297">
        <f t="shared" si="203"/>
        <v>6</v>
      </c>
    </row>
    <row r="201" spans="4:39" x14ac:dyDescent="0.25">
      <c r="D201" s="297">
        <v>43</v>
      </c>
      <c r="G201" s="297" t="s">
        <v>41</v>
      </c>
      <c r="H201" s="297" t="s">
        <v>36</v>
      </c>
      <c r="I201" s="297" t="s">
        <v>42</v>
      </c>
      <c r="J201" s="297" t="s">
        <v>38</v>
      </c>
      <c r="K201" s="297" t="s">
        <v>31</v>
      </c>
      <c r="L201" s="297" t="s">
        <v>92</v>
      </c>
      <c r="M201" s="297" t="s">
        <v>162</v>
      </c>
      <c r="P201" s="297" t="s">
        <v>37</v>
      </c>
      <c r="R201" s="297" t="s">
        <v>230</v>
      </c>
      <c r="S201" s="297" t="s">
        <v>226</v>
      </c>
      <c r="T201" s="297" t="s">
        <v>221</v>
      </c>
      <c r="U201" s="297" t="s">
        <v>229</v>
      </c>
      <c r="V201" s="297" t="s">
        <v>225</v>
      </c>
      <c r="W201" s="297" t="s">
        <v>224</v>
      </c>
      <c r="X201" s="297" t="s">
        <v>227</v>
      </c>
      <c r="Y201" s="297" t="s">
        <v>223</v>
      </c>
      <c r="AA201" s="297">
        <f t="shared" ref="AA201:AL201" si="244">IF(AND(E201&lt;&gt;"",AA158=1),1,0)</f>
        <v>0</v>
      </c>
      <c r="AB201" s="297">
        <f t="shared" si="244"/>
        <v>0</v>
      </c>
      <c r="AC201" s="297">
        <f t="shared" si="244"/>
        <v>1</v>
      </c>
      <c r="AD201" s="297">
        <f t="shared" si="244"/>
        <v>1</v>
      </c>
      <c r="AE201" s="297">
        <f t="shared" si="244"/>
        <v>1</v>
      </c>
      <c r="AF201" s="297">
        <f t="shared" si="244"/>
        <v>1</v>
      </c>
      <c r="AG201" s="297">
        <f t="shared" si="244"/>
        <v>1</v>
      </c>
      <c r="AH201" s="297">
        <f t="shared" si="244"/>
        <v>0</v>
      </c>
      <c r="AI201" s="297">
        <f t="shared" si="244"/>
        <v>1</v>
      </c>
      <c r="AJ201" s="297">
        <f t="shared" si="244"/>
        <v>0</v>
      </c>
      <c r="AK201" s="297">
        <f t="shared" si="244"/>
        <v>0</v>
      </c>
      <c r="AL201" s="297">
        <f t="shared" si="244"/>
        <v>1</v>
      </c>
      <c r="AM201" s="297">
        <f t="shared" si="203"/>
        <v>7</v>
      </c>
    </row>
    <row r="202" spans="4:39" x14ac:dyDescent="0.25">
      <c r="D202" s="297">
        <v>44</v>
      </c>
      <c r="G202" s="297" t="s">
        <v>41</v>
      </c>
      <c r="H202" s="297" t="s">
        <v>36</v>
      </c>
      <c r="I202" s="297" t="s">
        <v>42</v>
      </c>
      <c r="J202" s="297" t="s">
        <v>38</v>
      </c>
      <c r="K202" s="297" t="s">
        <v>31</v>
      </c>
      <c r="L202" s="297" t="s">
        <v>92</v>
      </c>
      <c r="M202" s="297" t="s">
        <v>162</v>
      </c>
      <c r="O202" s="298" t="s">
        <v>168</v>
      </c>
      <c r="R202" s="297" t="s">
        <v>230</v>
      </c>
      <c r="S202" s="297" t="s">
        <v>226</v>
      </c>
      <c r="T202" s="297" t="s">
        <v>221</v>
      </c>
      <c r="U202" s="297" t="s">
        <v>229</v>
      </c>
      <c r="V202" s="297" t="s">
        <v>225</v>
      </c>
      <c r="W202" s="297" t="s">
        <v>224</v>
      </c>
      <c r="X202" s="297" t="s">
        <v>223</v>
      </c>
      <c r="Y202" s="297" t="s">
        <v>228</v>
      </c>
      <c r="AA202" s="297">
        <f t="shared" ref="AA202:AL202" si="245">IF(AND(E202&lt;&gt;"",AA158=1),1,0)</f>
        <v>0</v>
      </c>
      <c r="AB202" s="297">
        <f t="shared" si="245"/>
        <v>0</v>
      </c>
      <c r="AC202" s="297">
        <f t="shared" si="245"/>
        <v>1</v>
      </c>
      <c r="AD202" s="297">
        <f t="shared" si="245"/>
        <v>1</v>
      </c>
      <c r="AE202" s="297">
        <f t="shared" si="245"/>
        <v>1</v>
      </c>
      <c r="AF202" s="297">
        <f t="shared" si="245"/>
        <v>1</v>
      </c>
      <c r="AG202" s="297">
        <f t="shared" si="245"/>
        <v>1</v>
      </c>
      <c r="AH202" s="297">
        <f t="shared" si="245"/>
        <v>0</v>
      </c>
      <c r="AI202" s="297">
        <f t="shared" si="245"/>
        <v>1</v>
      </c>
      <c r="AJ202" s="297">
        <f t="shared" si="245"/>
        <v>0</v>
      </c>
      <c r="AK202" s="297">
        <f t="shared" si="245"/>
        <v>0</v>
      </c>
      <c r="AL202" s="297">
        <f t="shared" si="245"/>
        <v>0</v>
      </c>
      <c r="AM202" s="297">
        <f t="shared" si="203"/>
        <v>6</v>
      </c>
    </row>
    <row r="203" spans="4:39" x14ac:dyDescent="0.25">
      <c r="D203" s="297">
        <v>45</v>
      </c>
      <c r="G203" s="297" t="s">
        <v>41</v>
      </c>
      <c r="H203" s="297" t="s">
        <v>36</v>
      </c>
      <c r="I203" s="297" t="s">
        <v>42</v>
      </c>
      <c r="J203" s="297" t="s">
        <v>38</v>
      </c>
      <c r="K203" s="297" t="s">
        <v>31</v>
      </c>
      <c r="L203" s="297" t="s">
        <v>92</v>
      </c>
      <c r="M203" s="297" t="s">
        <v>162</v>
      </c>
      <c r="N203" s="297" t="s">
        <v>164</v>
      </c>
      <c r="R203" s="297" t="s">
        <v>230</v>
      </c>
      <c r="S203" s="297" t="s">
        <v>226</v>
      </c>
      <c r="T203" s="297" t="s">
        <v>222</v>
      </c>
      <c r="U203" s="297" t="s">
        <v>229</v>
      </c>
      <c r="V203" s="297" t="s">
        <v>225</v>
      </c>
      <c r="W203" s="297" t="s">
        <v>224</v>
      </c>
      <c r="X203" s="297" t="s">
        <v>221</v>
      </c>
      <c r="Y203" s="297" t="s">
        <v>223</v>
      </c>
      <c r="AA203" s="297">
        <f t="shared" ref="AA203:AL203" si="246">IF(AND(E203&lt;&gt;"",AA158=1),1,0)</f>
        <v>0</v>
      </c>
      <c r="AB203" s="297">
        <f t="shared" si="246"/>
        <v>0</v>
      </c>
      <c r="AC203" s="297">
        <f t="shared" si="246"/>
        <v>1</v>
      </c>
      <c r="AD203" s="297">
        <f t="shared" si="246"/>
        <v>1</v>
      </c>
      <c r="AE203" s="297">
        <f t="shared" si="246"/>
        <v>1</v>
      </c>
      <c r="AF203" s="297">
        <f t="shared" si="246"/>
        <v>1</v>
      </c>
      <c r="AG203" s="297">
        <f t="shared" si="246"/>
        <v>1</v>
      </c>
      <c r="AH203" s="297">
        <f t="shared" si="246"/>
        <v>0</v>
      </c>
      <c r="AI203" s="297">
        <f t="shared" si="246"/>
        <v>1</v>
      </c>
      <c r="AJ203" s="297">
        <f t="shared" si="246"/>
        <v>1</v>
      </c>
      <c r="AK203" s="297">
        <f t="shared" si="246"/>
        <v>0</v>
      </c>
      <c r="AL203" s="297">
        <f t="shared" si="246"/>
        <v>0</v>
      </c>
      <c r="AM203" s="297">
        <f t="shared" si="203"/>
        <v>7</v>
      </c>
    </row>
    <row r="204" spans="4:39" x14ac:dyDescent="0.25">
      <c r="D204" s="297">
        <v>46</v>
      </c>
      <c r="F204" s="297" t="s">
        <v>40</v>
      </c>
      <c r="J204" s="297" t="s">
        <v>38</v>
      </c>
      <c r="K204" s="297" t="s">
        <v>31</v>
      </c>
      <c r="L204" s="297" t="s">
        <v>92</v>
      </c>
      <c r="M204" s="297" t="s">
        <v>162</v>
      </c>
      <c r="N204" s="297" t="s">
        <v>164</v>
      </c>
      <c r="O204" s="298" t="s">
        <v>168</v>
      </c>
      <c r="P204" s="297" t="s">
        <v>37</v>
      </c>
      <c r="R204" s="297" t="s">
        <v>225</v>
      </c>
      <c r="S204" s="297" t="s">
        <v>222</v>
      </c>
      <c r="T204" s="297" t="s">
        <v>231</v>
      </c>
      <c r="U204" s="297" t="s">
        <v>224</v>
      </c>
      <c r="V204" s="297" t="s">
        <v>223</v>
      </c>
      <c r="W204" s="297" t="s">
        <v>226</v>
      </c>
      <c r="X204" s="297" t="s">
        <v>227</v>
      </c>
      <c r="Y204" s="297" t="s">
        <v>228</v>
      </c>
      <c r="AA204" s="297">
        <f t="shared" ref="AA204:AL204" si="247">IF(AND(E204&lt;&gt;"",AA158=1),1,0)</f>
        <v>0</v>
      </c>
      <c r="AB204" s="297">
        <f t="shared" si="247"/>
        <v>0</v>
      </c>
      <c r="AC204" s="297">
        <f t="shared" si="247"/>
        <v>0</v>
      </c>
      <c r="AD204" s="297">
        <f t="shared" si="247"/>
        <v>0</v>
      </c>
      <c r="AE204" s="297">
        <f t="shared" si="247"/>
        <v>0</v>
      </c>
      <c r="AF204" s="297">
        <f t="shared" si="247"/>
        <v>1</v>
      </c>
      <c r="AG204" s="297">
        <f t="shared" si="247"/>
        <v>1</v>
      </c>
      <c r="AH204" s="297">
        <f t="shared" si="247"/>
        <v>0</v>
      </c>
      <c r="AI204" s="297">
        <f t="shared" si="247"/>
        <v>1</v>
      </c>
      <c r="AJ204" s="297">
        <f t="shared" si="247"/>
        <v>1</v>
      </c>
      <c r="AK204" s="297">
        <f t="shared" si="247"/>
        <v>0</v>
      </c>
      <c r="AL204" s="297">
        <f t="shared" si="247"/>
        <v>1</v>
      </c>
      <c r="AM204" s="297">
        <f t="shared" si="203"/>
        <v>5</v>
      </c>
    </row>
    <row r="205" spans="4:39" x14ac:dyDescent="0.25">
      <c r="D205" s="297">
        <v>47</v>
      </c>
      <c r="F205" s="297" t="s">
        <v>40</v>
      </c>
      <c r="I205" s="297" t="s">
        <v>42</v>
      </c>
      <c r="K205" s="297" t="s">
        <v>31</v>
      </c>
      <c r="L205" s="297" t="s">
        <v>92</v>
      </c>
      <c r="M205" s="297" t="s">
        <v>162</v>
      </c>
      <c r="N205" s="297" t="s">
        <v>164</v>
      </c>
      <c r="O205" s="298" t="s">
        <v>168</v>
      </c>
      <c r="P205" s="297" t="s">
        <v>37</v>
      </c>
      <c r="R205" s="297" t="s">
        <v>221</v>
      </c>
      <c r="S205" s="297" t="s">
        <v>222</v>
      </c>
      <c r="T205" s="297" t="s">
        <v>223</v>
      </c>
      <c r="U205" s="297" t="s">
        <v>231</v>
      </c>
      <c r="V205" s="297" t="s">
        <v>225</v>
      </c>
      <c r="W205" s="297" t="s">
        <v>226</v>
      </c>
      <c r="X205" s="297" t="s">
        <v>227</v>
      </c>
      <c r="Y205" s="297" t="s">
        <v>228</v>
      </c>
      <c r="AA205" s="297">
        <f t="shared" ref="AA205:AL205" si="248">IF(AND(E205&lt;&gt;"",AA158=1),1,0)</f>
        <v>0</v>
      </c>
      <c r="AB205" s="297">
        <f t="shared" si="248"/>
        <v>0</v>
      </c>
      <c r="AC205" s="297">
        <f t="shared" si="248"/>
        <v>0</v>
      </c>
      <c r="AD205" s="297">
        <f t="shared" si="248"/>
        <v>0</v>
      </c>
      <c r="AE205" s="297">
        <f t="shared" si="248"/>
        <v>1</v>
      </c>
      <c r="AF205" s="297">
        <f t="shared" si="248"/>
        <v>0</v>
      </c>
      <c r="AG205" s="297">
        <f t="shared" si="248"/>
        <v>1</v>
      </c>
      <c r="AH205" s="297">
        <f t="shared" si="248"/>
        <v>0</v>
      </c>
      <c r="AI205" s="297">
        <f t="shared" si="248"/>
        <v>1</v>
      </c>
      <c r="AJ205" s="297">
        <f t="shared" si="248"/>
        <v>1</v>
      </c>
      <c r="AK205" s="297">
        <f t="shared" si="248"/>
        <v>0</v>
      </c>
      <c r="AL205" s="297">
        <f t="shared" si="248"/>
        <v>1</v>
      </c>
      <c r="AM205" s="297">
        <f t="shared" si="203"/>
        <v>5</v>
      </c>
    </row>
    <row r="206" spans="4:39" x14ac:dyDescent="0.25">
      <c r="D206" s="297">
        <v>48</v>
      </c>
      <c r="F206" s="297" t="s">
        <v>40</v>
      </c>
      <c r="I206" s="297" t="s">
        <v>42</v>
      </c>
      <c r="J206" s="297" t="s">
        <v>38</v>
      </c>
      <c r="L206" s="297" t="s">
        <v>92</v>
      </c>
      <c r="M206" s="297" t="s">
        <v>162</v>
      </c>
      <c r="N206" s="297" t="s">
        <v>164</v>
      </c>
      <c r="O206" s="298" t="s">
        <v>168</v>
      </c>
      <c r="P206" s="297" t="s">
        <v>37</v>
      </c>
      <c r="R206" s="297" t="s">
        <v>221</v>
      </c>
      <c r="S206" s="297" t="s">
        <v>222</v>
      </c>
      <c r="T206" s="297" t="s">
        <v>231</v>
      </c>
      <c r="U206" s="297" t="s">
        <v>224</v>
      </c>
      <c r="V206" s="297" t="s">
        <v>223</v>
      </c>
      <c r="W206" s="297" t="s">
        <v>225</v>
      </c>
      <c r="X206" s="297" t="s">
        <v>227</v>
      </c>
      <c r="Y206" s="297" t="s">
        <v>228</v>
      </c>
      <c r="AA206" s="297">
        <f t="shared" ref="AA206:AL206" si="249">IF(AND(E206&lt;&gt;"",AA158=1),1,0)</f>
        <v>0</v>
      </c>
      <c r="AB206" s="297">
        <f t="shared" si="249"/>
        <v>0</v>
      </c>
      <c r="AC206" s="297">
        <f t="shared" si="249"/>
        <v>0</v>
      </c>
      <c r="AD206" s="297">
        <f t="shared" si="249"/>
        <v>0</v>
      </c>
      <c r="AE206" s="297">
        <f t="shared" si="249"/>
        <v>1</v>
      </c>
      <c r="AF206" s="297">
        <f t="shared" si="249"/>
        <v>1</v>
      </c>
      <c r="AG206" s="297">
        <f t="shared" si="249"/>
        <v>0</v>
      </c>
      <c r="AH206" s="297">
        <f t="shared" si="249"/>
        <v>0</v>
      </c>
      <c r="AI206" s="297">
        <f t="shared" si="249"/>
        <v>1</v>
      </c>
      <c r="AJ206" s="297">
        <f t="shared" si="249"/>
        <v>1</v>
      </c>
      <c r="AK206" s="297">
        <f t="shared" si="249"/>
        <v>0</v>
      </c>
      <c r="AL206" s="297">
        <f t="shared" si="249"/>
        <v>1</v>
      </c>
      <c r="AM206" s="297">
        <f t="shared" si="203"/>
        <v>5</v>
      </c>
    </row>
    <row r="207" spans="4:39" x14ac:dyDescent="0.25">
      <c r="D207" s="297">
        <v>49</v>
      </c>
      <c r="F207" s="297" t="s">
        <v>40</v>
      </c>
      <c r="I207" s="297" t="s">
        <v>42</v>
      </c>
      <c r="J207" s="297" t="s">
        <v>38</v>
      </c>
      <c r="K207" s="297" t="s">
        <v>31</v>
      </c>
      <c r="M207" s="297" t="s">
        <v>162</v>
      </c>
      <c r="N207" s="297" t="s">
        <v>164</v>
      </c>
      <c r="O207" s="298" t="s">
        <v>168</v>
      </c>
      <c r="P207" s="297" t="s">
        <v>37</v>
      </c>
      <c r="R207" s="297" t="s">
        <v>221</v>
      </c>
      <c r="S207" s="297" t="s">
        <v>222</v>
      </c>
      <c r="T207" s="297" t="s">
        <v>231</v>
      </c>
      <c r="U207" s="297" t="s">
        <v>224</v>
      </c>
      <c r="V207" s="297" t="s">
        <v>223</v>
      </c>
      <c r="W207" s="297" t="s">
        <v>226</v>
      </c>
      <c r="X207" s="297" t="s">
        <v>227</v>
      </c>
      <c r="Y207" s="297" t="s">
        <v>228</v>
      </c>
      <c r="AA207" s="297">
        <f t="shared" ref="AA207:AL207" si="250">IF(AND(E207&lt;&gt;"",AA158=1),1,0)</f>
        <v>0</v>
      </c>
      <c r="AB207" s="297">
        <f t="shared" si="250"/>
        <v>0</v>
      </c>
      <c r="AC207" s="297">
        <f t="shared" si="250"/>
        <v>0</v>
      </c>
      <c r="AD207" s="297">
        <f t="shared" si="250"/>
        <v>0</v>
      </c>
      <c r="AE207" s="297">
        <f t="shared" si="250"/>
        <v>1</v>
      </c>
      <c r="AF207" s="297">
        <f t="shared" si="250"/>
        <v>1</v>
      </c>
      <c r="AG207" s="297">
        <f t="shared" si="250"/>
        <v>1</v>
      </c>
      <c r="AH207" s="297">
        <f t="shared" si="250"/>
        <v>0</v>
      </c>
      <c r="AI207" s="297">
        <f t="shared" si="250"/>
        <v>1</v>
      </c>
      <c r="AJ207" s="297">
        <f t="shared" si="250"/>
        <v>1</v>
      </c>
      <c r="AK207" s="297">
        <f t="shared" si="250"/>
        <v>0</v>
      </c>
      <c r="AL207" s="297">
        <f t="shared" si="250"/>
        <v>1</v>
      </c>
      <c r="AM207" s="297">
        <f t="shared" si="203"/>
        <v>6</v>
      </c>
    </row>
    <row r="208" spans="4:39" x14ac:dyDescent="0.25">
      <c r="D208" s="297">
        <v>50</v>
      </c>
      <c r="F208" s="297" t="s">
        <v>40</v>
      </c>
      <c r="I208" s="297" t="s">
        <v>42</v>
      </c>
      <c r="J208" s="297" t="s">
        <v>38</v>
      </c>
      <c r="K208" s="297" t="s">
        <v>31</v>
      </c>
      <c r="L208" s="297" t="s">
        <v>92</v>
      </c>
      <c r="N208" s="297" t="s">
        <v>164</v>
      </c>
      <c r="O208" s="298" t="s">
        <v>168</v>
      </c>
      <c r="P208" s="297" t="s">
        <v>37</v>
      </c>
      <c r="R208" s="297" t="s">
        <v>221</v>
      </c>
      <c r="S208" s="297" t="s">
        <v>222</v>
      </c>
      <c r="T208" s="297" t="s">
        <v>231</v>
      </c>
      <c r="U208" s="297" t="s">
        <v>224</v>
      </c>
      <c r="V208" s="297" t="s">
        <v>225</v>
      </c>
      <c r="W208" s="297" t="s">
        <v>226</v>
      </c>
      <c r="X208" s="297" t="s">
        <v>227</v>
      </c>
      <c r="Y208" s="297" t="s">
        <v>228</v>
      </c>
      <c r="AA208" s="297">
        <f t="shared" ref="AA208:AL208" si="251">IF(AND(E208&lt;&gt;"",AA158=1),1,0)</f>
        <v>0</v>
      </c>
      <c r="AB208" s="297">
        <f t="shared" si="251"/>
        <v>0</v>
      </c>
      <c r="AC208" s="297">
        <f t="shared" si="251"/>
        <v>0</v>
      </c>
      <c r="AD208" s="297">
        <f t="shared" si="251"/>
        <v>0</v>
      </c>
      <c r="AE208" s="297">
        <f t="shared" si="251"/>
        <v>1</v>
      </c>
      <c r="AF208" s="297">
        <f t="shared" si="251"/>
        <v>1</v>
      </c>
      <c r="AG208" s="297">
        <f t="shared" si="251"/>
        <v>1</v>
      </c>
      <c r="AH208" s="297">
        <f t="shared" si="251"/>
        <v>0</v>
      </c>
      <c r="AI208" s="297">
        <f t="shared" si="251"/>
        <v>0</v>
      </c>
      <c r="AJ208" s="297">
        <f t="shared" si="251"/>
        <v>1</v>
      </c>
      <c r="AK208" s="297">
        <f t="shared" si="251"/>
        <v>0</v>
      </c>
      <c r="AL208" s="297">
        <f t="shared" si="251"/>
        <v>1</v>
      </c>
      <c r="AM208" s="297">
        <f t="shared" si="203"/>
        <v>5</v>
      </c>
    </row>
    <row r="209" spans="4:39" x14ac:dyDescent="0.25">
      <c r="D209" s="297">
        <v>51</v>
      </c>
      <c r="F209" s="297" t="s">
        <v>40</v>
      </c>
      <c r="I209" s="297" t="s">
        <v>42</v>
      </c>
      <c r="J209" s="297" t="s">
        <v>38</v>
      </c>
      <c r="K209" s="297" t="s">
        <v>31</v>
      </c>
      <c r="L209" s="297" t="s">
        <v>92</v>
      </c>
      <c r="M209" s="297" t="s">
        <v>162</v>
      </c>
      <c r="O209" s="298" t="s">
        <v>168</v>
      </c>
      <c r="P209" s="297" t="s">
        <v>37</v>
      </c>
      <c r="R209" s="297" t="s">
        <v>221</v>
      </c>
      <c r="S209" s="297" t="s">
        <v>226</v>
      </c>
      <c r="T209" s="297" t="s">
        <v>231</v>
      </c>
      <c r="U209" s="297" t="s">
        <v>224</v>
      </c>
      <c r="V209" s="297" t="s">
        <v>223</v>
      </c>
      <c r="W209" s="297" t="s">
        <v>225</v>
      </c>
      <c r="X209" s="297" t="s">
        <v>227</v>
      </c>
      <c r="Y209" s="297" t="s">
        <v>228</v>
      </c>
      <c r="AA209" s="297">
        <f t="shared" ref="AA209:AL209" si="252">IF(AND(E209&lt;&gt;"",AA158=1),1,0)</f>
        <v>0</v>
      </c>
      <c r="AB209" s="297">
        <f t="shared" si="252"/>
        <v>0</v>
      </c>
      <c r="AC209" s="297">
        <f t="shared" si="252"/>
        <v>0</v>
      </c>
      <c r="AD209" s="297">
        <f t="shared" si="252"/>
        <v>0</v>
      </c>
      <c r="AE209" s="297">
        <f t="shared" si="252"/>
        <v>1</v>
      </c>
      <c r="AF209" s="297">
        <f t="shared" si="252"/>
        <v>1</v>
      </c>
      <c r="AG209" s="297">
        <f t="shared" si="252"/>
        <v>1</v>
      </c>
      <c r="AH209" s="297">
        <f t="shared" si="252"/>
        <v>0</v>
      </c>
      <c r="AI209" s="297">
        <f t="shared" si="252"/>
        <v>1</v>
      </c>
      <c r="AJ209" s="297">
        <f t="shared" si="252"/>
        <v>0</v>
      </c>
      <c r="AK209" s="297">
        <f t="shared" si="252"/>
        <v>0</v>
      </c>
      <c r="AL209" s="297">
        <f t="shared" si="252"/>
        <v>1</v>
      </c>
      <c r="AM209" s="297">
        <f t="shared" si="203"/>
        <v>5</v>
      </c>
    </row>
    <row r="210" spans="4:39" x14ac:dyDescent="0.25">
      <c r="D210" s="297">
        <v>52</v>
      </c>
      <c r="F210" s="297" t="s">
        <v>40</v>
      </c>
      <c r="I210" s="297" t="s">
        <v>42</v>
      </c>
      <c r="J210" s="297" t="s">
        <v>38</v>
      </c>
      <c r="K210" s="297" t="s">
        <v>31</v>
      </c>
      <c r="L210" s="297" t="s">
        <v>92</v>
      </c>
      <c r="M210" s="297" t="s">
        <v>162</v>
      </c>
      <c r="N210" s="297" t="s">
        <v>164</v>
      </c>
      <c r="P210" s="297" t="s">
        <v>37</v>
      </c>
      <c r="R210" s="297" t="s">
        <v>221</v>
      </c>
      <c r="S210" s="297" t="s">
        <v>222</v>
      </c>
      <c r="T210" s="297" t="s">
        <v>231</v>
      </c>
      <c r="U210" s="297" t="s">
        <v>224</v>
      </c>
      <c r="V210" s="297" t="s">
        <v>225</v>
      </c>
      <c r="W210" s="297" t="s">
        <v>226</v>
      </c>
      <c r="X210" s="297" t="s">
        <v>227</v>
      </c>
      <c r="Y210" s="297" t="s">
        <v>223</v>
      </c>
      <c r="AA210" s="297">
        <f t="shared" ref="AA210:AL210" si="253">IF(AND(E210&lt;&gt;"",AA158=1),1,0)</f>
        <v>0</v>
      </c>
      <c r="AB210" s="297">
        <f t="shared" si="253"/>
        <v>0</v>
      </c>
      <c r="AC210" s="297">
        <f t="shared" si="253"/>
        <v>0</v>
      </c>
      <c r="AD210" s="297">
        <f t="shared" si="253"/>
        <v>0</v>
      </c>
      <c r="AE210" s="297">
        <f t="shared" si="253"/>
        <v>1</v>
      </c>
      <c r="AF210" s="297">
        <f t="shared" si="253"/>
        <v>1</v>
      </c>
      <c r="AG210" s="297">
        <f t="shared" si="253"/>
        <v>1</v>
      </c>
      <c r="AH210" s="297">
        <f t="shared" si="253"/>
        <v>0</v>
      </c>
      <c r="AI210" s="297">
        <f t="shared" si="253"/>
        <v>1</v>
      </c>
      <c r="AJ210" s="297">
        <f t="shared" si="253"/>
        <v>1</v>
      </c>
      <c r="AK210" s="297">
        <f t="shared" si="253"/>
        <v>0</v>
      </c>
      <c r="AL210" s="297">
        <f t="shared" si="253"/>
        <v>1</v>
      </c>
      <c r="AM210" s="297">
        <f t="shared" si="203"/>
        <v>6</v>
      </c>
    </row>
    <row r="211" spans="4:39" x14ac:dyDescent="0.25">
      <c r="D211" s="297">
        <v>53</v>
      </c>
      <c r="F211" s="297" t="s">
        <v>40</v>
      </c>
      <c r="I211" s="297" t="s">
        <v>42</v>
      </c>
      <c r="J211" s="297" t="s">
        <v>38</v>
      </c>
      <c r="K211" s="297" t="s">
        <v>31</v>
      </c>
      <c r="L211" s="297" t="s">
        <v>92</v>
      </c>
      <c r="M211" s="297" t="s">
        <v>162</v>
      </c>
      <c r="N211" s="297" t="s">
        <v>164</v>
      </c>
      <c r="O211" s="298" t="s">
        <v>168</v>
      </c>
      <c r="R211" s="297" t="s">
        <v>221</v>
      </c>
      <c r="S211" s="297" t="s">
        <v>222</v>
      </c>
      <c r="T211" s="297" t="s">
        <v>231</v>
      </c>
      <c r="U211" s="297" t="s">
        <v>224</v>
      </c>
      <c r="V211" s="297" t="s">
        <v>225</v>
      </c>
      <c r="W211" s="297" t="s">
        <v>226</v>
      </c>
      <c r="X211" s="297" t="s">
        <v>223</v>
      </c>
      <c r="Y211" s="297" t="s">
        <v>228</v>
      </c>
      <c r="AA211" s="297">
        <f t="shared" ref="AA211:AL211" si="254">IF(AND(E211&lt;&gt;"",AA158=1),1,0)</f>
        <v>0</v>
      </c>
      <c r="AB211" s="297">
        <f t="shared" si="254"/>
        <v>0</v>
      </c>
      <c r="AC211" s="297">
        <f t="shared" si="254"/>
        <v>0</v>
      </c>
      <c r="AD211" s="297">
        <f t="shared" si="254"/>
        <v>0</v>
      </c>
      <c r="AE211" s="297">
        <f t="shared" si="254"/>
        <v>1</v>
      </c>
      <c r="AF211" s="297">
        <f t="shared" si="254"/>
        <v>1</v>
      </c>
      <c r="AG211" s="297">
        <f t="shared" si="254"/>
        <v>1</v>
      </c>
      <c r="AH211" s="297">
        <f t="shared" si="254"/>
        <v>0</v>
      </c>
      <c r="AI211" s="297">
        <f t="shared" si="254"/>
        <v>1</v>
      </c>
      <c r="AJ211" s="297">
        <f t="shared" si="254"/>
        <v>1</v>
      </c>
      <c r="AK211" s="297">
        <f t="shared" si="254"/>
        <v>0</v>
      </c>
      <c r="AL211" s="297">
        <f t="shared" si="254"/>
        <v>0</v>
      </c>
      <c r="AM211" s="297">
        <f t="shared" si="203"/>
        <v>5</v>
      </c>
    </row>
    <row r="212" spans="4:39" x14ac:dyDescent="0.25">
      <c r="D212" s="297">
        <v>54</v>
      </c>
      <c r="F212" s="297" t="s">
        <v>40</v>
      </c>
      <c r="H212" s="297" t="s">
        <v>36</v>
      </c>
      <c r="K212" s="297" t="s">
        <v>31</v>
      </c>
      <c r="L212" s="297" t="s">
        <v>92</v>
      </c>
      <c r="M212" s="297" t="s">
        <v>162</v>
      </c>
      <c r="N212" s="297" t="s">
        <v>164</v>
      </c>
      <c r="O212" s="298" t="s">
        <v>168</v>
      </c>
      <c r="P212" s="297" t="s">
        <v>37</v>
      </c>
      <c r="R212" s="297" t="s">
        <v>225</v>
      </c>
      <c r="S212" s="297" t="s">
        <v>222</v>
      </c>
      <c r="T212" s="297" t="s">
        <v>231</v>
      </c>
      <c r="U212" s="297" t="s">
        <v>229</v>
      </c>
      <c r="V212" s="297" t="s">
        <v>223</v>
      </c>
      <c r="W212" s="297" t="s">
        <v>226</v>
      </c>
      <c r="X212" s="297" t="s">
        <v>227</v>
      </c>
      <c r="Y212" s="297" t="s">
        <v>228</v>
      </c>
      <c r="AA212" s="297">
        <f t="shared" ref="AA212:AL212" si="255">IF(AND(E212&lt;&gt;"",AA158=1),1,0)</f>
        <v>0</v>
      </c>
      <c r="AB212" s="297">
        <f t="shared" si="255"/>
        <v>0</v>
      </c>
      <c r="AC212" s="297">
        <f t="shared" si="255"/>
        <v>0</v>
      </c>
      <c r="AD212" s="297">
        <f t="shared" si="255"/>
        <v>1</v>
      </c>
      <c r="AE212" s="297">
        <f t="shared" si="255"/>
        <v>0</v>
      </c>
      <c r="AF212" s="297">
        <f t="shared" si="255"/>
        <v>0</v>
      </c>
      <c r="AG212" s="297">
        <f t="shared" si="255"/>
        <v>1</v>
      </c>
      <c r="AH212" s="297">
        <f t="shared" si="255"/>
        <v>0</v>
      </c>
      <c r="AI212" s="297">
        <f t="shared" si="255"/>
        <v>1</v>
      </c>
      <c r="AJ212" s="297">
        <f t="shared" si="255"/>
        <v>1</v>
      </c>
      <c r="AK212" s="297">
        <f t="shared" si="255"/>
        <v>0</v>
      </c>
      <c r="AL212" s="297">
        <f t="shared" si="255"/>
        <v>1</v>
      </c>
      <c r="AM212" s="297">
        <f t="shared" si="203"/>
        <v>5</v>
      </c>
    </row>
    <row r="213" spans="4:39" x14ac:dyDescent="0.25">
      <c r="D213" s="297">
        <v>55</v>
      </c>
      <c r="F213" s="297" t="s">
        <v>40</v>
      </c>
      <c r="H213" s="297" t="s">
        <v>36</v>
      </c>
      <c r="J213" s="297" t="s">
        <v>38</v>
      </c>
      <c r="L213" s="297" t="s">
        <v>92</v>
      </c>
      <c r="M213" s="297" t="s">
        <v>162</v>
      </c>
      <c r="N213" s="297" t="s">
        <v>164</v>
      </c>
      <c r="O213" s="298" t="s">
        <v>168</v>
      </c>
      <c r="P213" s="297" t="s">
        <v>37</v>
      </c>
      <c r="R213" s="297" t="s">
        <v>225</v>
      </c>
      <c r="S213" s="297" t="s">
        <v>222</v>
      </c>
      <c r="T213" s="297" t="s">
        <v>231</v>
      </c>
      <c r="U213" s="297" t="s">
        <v>229</v>
      </c>
      <c r="V213" s="297" t="s">
        <v>223</v>
      </c>
      <c r="W213" s="297" t="s">
        <v>224</v>
      </c>
      <c r="X213" s="297" t="s">
        <v>227</v>
      </c>
      <c r="Y213" s="297" t="s">
        <v>228</v>
      </c>
      <c r="AA213" s="297">
        <f t="shared" ref="AA213:AL213" si="256">IF(AND(E213&lt;&gt;"",AA158=1),1,0)</f>
        <v>0</v>
      </c>
      <c r="AB213" s="297">
        <f t="shared" si="256"/>
        <v>0</v>
      </c>
      <c r="AC213" s="297">
        <f t="shared" si="256"/>
        <v>0</v>
      </c>
      <c r="AD213" s="297">
        <f t="shared" si="256"/>
        <v>1</v>
      </c>
      <c r="AE213" s="297">
        <f t="shared" si="256"/>
        <v>0</v>
      </c>
      <c r="AF213" s="297">
        <f t="shared" si="256"/>
        <v>1</v>
      </c>
      <c r="AG213" s="297">
        <f t="shared" si="256"/>
        <v>0</v>
      </c>
      <c r="AH213" s="297">
        <f t="shared" si="256"/>
        <v>0</v>
      </c>
      <c r="AI213" s="297">
        <f t="shared" si="256"/>
        <v>1</v>
      </c>
      <c r="AJ213" s="297">
        <f t="shared" si="256"/>
        <v>1</v>
      </c>
      <c r="AK213" s="297">
        <f t="shared" si="256"/>
        <v>0</v>
      </c>
      <c r="AL213" s="297">
        <f t="shared" si="256"/>
        <v>1</v>
      </c>
      <c r="AM213" s="297">
        <f t="shared" si="203"/>
        <v>5</v>
      </c>
    </row>
    <row r="214" spans="4:39" x14ac:dyDescent="0.25">
      <c r="D214" s="297">
        <v>56</v>
      </c>
      <c r="F214" s="297" t="s">
        <v>40</v>
      </c>
      <c r="H214" s="297" t="s">
        <v>36</v>
      </c>
      <c r="J214" s="297" t="s">
        <v>38</v>
      </c>
      <c r="K214" s="297" t="s">
        <v>31</v>
      </c>
      <c r="M214" s="297" t="s">
        <v>162</v>
      </c>
      <c r="N214" s="297" t="s">
        <v>164</v>
      </c>
      <c r="O214" s="298" t="s">
        <v>168</v>
      </c>
      <c r="P214" s="297" t="s">
        <v>37</v>
      </c>
      <c r="R214" s="297" t="s">
        <v>223</v>
      </c>
      <c r="S214" s="297" t="s">
        <v>226</v>
      </c>
      <c r="T214" s="297" t="s">
        <v>231</v>
      </c>
      <c r="U214" s="297" t="s">
        <v>229</v>
      </c>
      <c r="V214" s="297" t="s">
        <v>222</v>
      </c>
      <c r="W214" s="297" t="s">
        <v>224</v>
      </c>
      <c r="X214" s="297" t="s">
        <v>227</v>
      </c>
      <c r="Y214" s="297" t="s">
        <v>228</v>
      </c>
      <c r="AA214" s="297">
        <f t="shared" ref="AA214:AL214" si="257">IF(AND(E214&lt;&gt;"",AA158=1),1,0)</f>
        <v>0</v>
      </c>
      <c r="AB214" s="297">
        <f t="shared" si="257"/>
        <v>0</v>
      </c>
      <c r="AC214" s="297">
        <f t="shared" si="257"/>
        <v>0</v>
      </c>
      <c r="AD214" s="297">
        <f t="shared" si="257"/>
        <v>1</v>
      </c>
      <c r="AE214" s="297">
        <f t="shared" si="257"/>
        <v>0</v>
      </c>
      <c r="AF214" s="297">
        <f t="shared" si="257"/>
        <v>1</v>
      </c>
      <c r="AG214" s="297">
        <f t="shared" si="257"/>
        <v>1</v>
      </c>
      <c r="AH214" s="297">
        <f t="shared" si="257"/>
        <v>0</v>
      </c>
      <c r="AI214" s="297">
        <f t="shared" si="257"/>
        <v>1</v>
      </c>
      <c r="AJ214" s="297">
        <f t="shared" si="257"/>
        <v>1</v>
      </c>
      <c r="AK214" s="297">
        <f t="shared" si="257"/>
        <v>0</v>
      </c>
      <c r="AL214" s="297">
        <f t="shared" si="257"/>
        <v>1</v>
      </c>
      <c r="AM214" s="297">
        <f t="shared" si="203"/>
        <v>6</v>
      </c>
    </row>
    <row r="215" spans="4:39" x14ac:dyDescent="0.25">
      <c r="D215" s="297">
        <v>57</v>
      </c>
      <c r="F215" s="297" t="s">
        <v>40</v>
      </c>
      <c r="H215" s="297" t="s">
        <v>36</v>
      </c>
      <c r="J215" s="297" t="s">
        <v>38</v>
      </c>
      <c r="K215" s="297" t="s">
        <v>31</v>
      </c>
      <c r="L215" s="297" t="s">
        <v>92</v>
      </c>
      <c r="N215" s="297" t="s">
        <v>164</v>
      </c>
      <c r="O215" s="298" t="s">
        <v>168</v>
      </c>
      <c r="P215" s="297" t="s">
        <v>37</v>
      </c>
      <c r="R215" s="297" t="s">
        <v>225</v>
      </c>
      <c r="S215" s="297" t="s">
        <v>226</v>
      </c>
      <c r="T215" s="297" t="s">
        <v>231</v>
      </c>
      <c r="U215" s="297" t="s">
        <v>229</v>
      </c>
      <c r="V215" s="297" t="s">
        <v>222</v>
      </c>
      <c r="W215" s="297" t="s">
        <v>224</v>
      </c>
      <c r="X215" s="297" t="s">
        <v>227</v>
      </c>
      <c r="Y215" s="297" t="s">
        <v>228</v>
      </c>
      <c r="AA215" s="297">
        <f t="shared" ref="AA215:AL215" si="258">IF(AND(E215&lt;&gt;"",AA158=1),1,0)</f>
        <v>0</v>
      </c>
      <c r="AB215" s="297">
        <f t="shared" si="258"/>
        <v>0</v>
      </c>
      <c r="AC215" s="297">
        <f t="shared" si="258"/>
        <v>0</v>
      </c>
      <c r="AD215" s="297">
        <f t="shared" si="258"/>
        <v>1</v>
      </c>
      <c r="AE215" s="297">
        <f t="shared" si="258"/>
        <v>0</v>
      </c>
      <c r="AF215" s="297">
        <f t="shared" si="258"/>
        <v>1</v>
      </c>
      <c r="AG215" s="297">
        <f t="shared" si="258"/>
        <v>1</v>
      </c>
      <c r="AH215" s="297">
        <f t="shared" si="258"/>
        <v>0</v>
      </c>
      <c r="AI215" s="297">
        <f t="shared" si="258"/>
        <v>0</v>
      </c>
      <c r="AJ215" s="297">
        <f t="shared" si="258"/>
        <v>1</v>
      </c>
      <c r="AK215" s="297">
        <f t="shared" si="258"/>
        <v>0</v>
      </c>
      <c r="AL215" s="297">
        <f t="shared" si="258"/>
        <v>1</v>
      </c>
      <c r="AM215" s="297">
        <f t="shared" si="203"/>
        <v>5</v>
      </c>
    </row>
    <row r="216" spans="4:39" x14ac:dyDescent="0.25">
      <c r="D216" s="297">
        <v>58</v>
      </c>
      <c r="F216" s="297" t="s">
        <v>40</v>
      </c>
      <c r="H216" s="297" t="s">
        <v>36</v>
      </c>
      <c r="J216" s="297" t="s">
        <v>38</v>
      </c>
      <c r="K216" s="297" t="s">
        <v>31</v>
      </c>
      <c r="L216" s="297" t="s">
        <v>92</v>
      </c>
      <c r="M216" s="297" t="s">
        <v>162</v>
      </c>
      <c r="O216" s="298" t="s">
        <v>168</v>
      </c>
      <c r="P216" s="297" t="s">
        <v>37</v>
      </c>
      <c r="R216" s="297" t="s">
        <v>225</v>
      </c>
      <c r="S216" s="297" t="s">
        <v>226</v>
      </c>
      <c r="T216" s="297" t="s">
        <v>231</v>
      </c>
      <c r="U216" s="297" t="s">
        <v>229</v>
      </c>
      <c r="V216" s="297" t="s">
        <v>223</v>
      </c>
      <c r="W216" s="297" t="s">
        <v>224</v>
      </c>
      <c r="X216" s="297" t="s">
        <v>227</v>
      </c>
      <c r="Y216" s="297" t="s">
        <v>228</v>
      </c>
      <c r="AA216" s="297">
        <f t="shared" ref="AA216:AL216" si="259">IF(AND(E216&lt;&gt;"",AA158=1),1,0)</f>
        <v>0</v>
      </c>
      <c r="AB216" s="297">
        <f t="shared" si="259"/>
        <v>0</v>
      </c>
      <c r="AC216" s="297">
        <f t="shared" si="259"/>
        <v>0</v>
      </c>
      <c r="AD216" s="297">
        <f t="shared" si="259"/>
        <v>1</v>
      </c>
      <c r="AE216" s="297">
        <f t="shared" si="259"/>
        <v>0</v>
      </c>
      <c r="AF216" s="297">
        <f t="shared" si="259"/>
        <v>1</v>
      </c>
      <c r="AG216" s="297">
        <f t="shared" si="259"/>
        <v>1</v>
      </c>
      <c r="AH216" s="297">
        <f t="shared" si="259"/>
        <v>0</v>
      </c>
      <c r="AI216" s="297">
        <f t="shared" si="259"/>
        <v>1</v>
      </c>
      <c r="AJ216" s="297">
        <f t="shared" si="259"/>
        <v>0</v>
      </c>
      <c r="AK216" s="297">
        <f t="shared" si="259"/>
        <v>0</v>
      </c>
      <c r="AL216" s="297">
        <f t="shared" si="259"/>
        <v>1</v>
      </c>
      <c r="AM216" s="297">
        <f t="shared" si="203"/>
        <v>5</v>
      </c>
    </row>
    <row r="217" spans="4:39" x14ac:dyDescent="0.25">
      <c r="D217" s="297">
        <v>59</v>
      </c>
      <c r="F217" s="297" t="s">
        <v>40</v>
      </c>
      <c r="H217" s="297" t="s">
        <v>36</v>
      </c>
      <c r="J217" s="297" t="s">
        <v>38</v>
      </c>
      <c r="K217" s="297" t="s">
        <v>31</v>
      </c>
      <c r="L217" s="297" t="s">
        <v>92</v>
      </c>
      <c r="M217" s="297" t="s">
        <v>162</v>
      </c>
      <c r="N217" s="297" t="s">
        <v>164</v>
      </c>
      <c r="P217" s="297" t="s">
        <v>37</v>
      </c>
      <c r="R217" s="297" t="s">
        <v>225</v>
      </c>
      <c r="S217" s="297" t="s">
        <v>226</v>
      </c>
      <c r="T217" s="297" t="s">
        <v>231</v>
      </c>
      <c r="U217" s="297" t="s">
        <v>229</v>
      </c>
      <c r="V217" s="297" t="s">
        <v>222</v>
      </c>
      <c r="W217" s="297" t="s">
        <v>224</v>
      </c>
      <c r="X217" s="297" t="s">
        <v>227</v>
      </c>
      <c r="Y217" s="297" t="s">
        <v>223</v>
      </c>
      <c r="AA217" s="297">
        <f t="shared" ref="AA217:AL217" si="260">IF(AND(E217&lt;&gt;"",AA158=1),1,0)</f>
        <v>0</v>
      </c>
      <c r="AB217" s="297">
        <f t="shared" si="260"/>
        <v>0</v>
      </c>
      <c r="AC217" s="297">
        <f t="shared" si="260"/>
        <v>0</v>
      </c>
      <c r="AD217" s="297">
        <f t="shared" si="260"/>
        <v>1</v>
      </c>
      <c r="AE217" s="297">
        <f t="shared" si="260"/>
        <v>0</v>
      </c>
      <c r="AF217" s="297">
        <f t="shared" si="260"/>
        <v>1</v>
      </c>
      <c r="AG217" s="297">
        <f t="shared" si="260"/>
        <v>1</v>
      </c>
      <c r="AH217" s="297">
        <f t="shared" si="260"/>
        <v>0</v>
      </c>
      <c r="AI217" s="297">
        <f t="shared" si="260"/>
        <v>1</v>
      </c>
      <c r="AJ217" s="297">
        <f t="shared" si="260"/>
        <v>1</v>
      </c>
      <c r="AK217" s="297">
        <f t="shared" si="260"/>
        <v>0</v>
      </c>
      <c r="AL217" s="297">
        <f t="shared" si="260"/>
        <v>1</v>
      </c>
      <c r="AM217" s="297">
        <f t="shared" si="203"/>
        <v>6</v>
      </c>
    </row>
    <row r="218" spans="4:39" x14ac:dyDescent="0.25">
      <c r="D218" s="297">
        <v>60</v>
      </c>
      <c r="F218" s="297" t="s">
        <v>40</v>
      </c>
      <c r="H218" s="297" t="s">
        <v>36</v>
      </c>
      <c r="J218" s="297" t="s">
        <v>38</v>
      </c>
      <c r="K218" s="297" t="s">
        <v>31</v>
      </c>
      <c r="L218" s="297" t="s">
        <v>92</v>
      </c>
      <c r="M218" s="297" t="s">
        <v>162</v>
      </c>
      <c r="N218" s="297" t="s">
        <v>164</v>
      </c>
      <c r="O218" s="298" t="s">
        <v>168</v>
      </c>
      <c r="R218" s="297" t="s">
        <v>225</v>
      </c>
      <c r="S218" s="297" t="s">
        <v>226</v>
      </c>
      <c r="T218" s="297" t="s">
        <v>231</v>
      </c>
      <c r="U218" s="297" t="s">
        <v>229</v>
      </c>
      <c r="V218" s="297" t="s">
        <v>222</v>
      </c>
      <c r="W218" s="297" t="s">
        <v>224</v>
      </c>
      <c r="X218" s="297" t="s">
        <v>223</v>
      </c>
      <c r="Y218" s="297" t="s">
        <v>228</v>
      </c>
      <c r="AA218" s="297">
        <f t="shared" ref="AA218:AL218" si="261">IF(AND(E218&lt;&gt;"",AA158=1),1,0)</f>
        <v>0</v>
      </c>
      <c r="AB218" s="297">
        <f t="shared" si="261"/>
        <v>0</v>
      </c>
      <c r="AC218" s="297">
        <f t="shared" si="261"/>
        <v>0</v>
      </c>
      <c r="AD218" s="297">
        <f t="shared" si="261"/>
        <v>1</v>
      </c>
      <c r="AE218" s="297">
        <f t="shared" si="261"/>
        <v>0</v>
      </c>
      <c r="AF218" s="297">
        <f t="shared" si="261"/>
        <v>1</v>
      </c>
      <c r="AG218" s="297">
        <f t="shared" si="261"/>
        <v>1</v>
      </c>
      <c r="AH218" s="297">
        <f t="shared" si="261"/>
        <v>0</v>
      </c>
      <c r="AI218" s="297">
        <f t="shared" si="261"/>
        <v>1</v>
      </c>
      <c r="AJ218" s="297">
        <f t="shared" si="261"/>
        <v>1</v>
      </c>
      <c r="AK218" s="297">
        <f t="shared" si="261"/>
        <v>0</v>
      </c>
      <c r="AL218" s="297">
        <f t="shared" si="261"/>
        <v>0</v>
      </c>
      <c r="AM218" s="297">
        <f t="shared" si="203"/>
        <v>5</v>
      </c>
    </row>
    <row r="219" spans="4:39" x14ac:dyDescent="0.25">
      <c r="D219" s="297">
        <v>61</v>
      </c>
      <c r="F219" s="297" t="s">
        <v>40</v>
      </c>
      <c r="H219" s="297" t="s">
        <v>36</v>
      </c>
      <c r="I219" s="297" t="s">
        <v>42</v>
      </c>
      <c r="L219" s="297" t="s">
        <v>92</v>
      </c>
      <c r="M219" s="297" t="s">
        <v>162</v>
      </c>
      <c r="N219" s="297" t="s">
        <v>164</v>
      </c>
      <c r="O219" s="298" t="s">
        <v>168</v>
      </c>
      <c r="P219" s="297" t="s">
        <v>37</v>
      </c>
      <c r="R219" s="297" t="s">
        <v>221</v>
      </c>
      <c r="S219" s="297" t="s">
        <v>222</v>
      </c>
      <c r="T219" s="297" t="s">
        <v>231</v>
      </c>
      <c r="U219" s="297" t="s">
        <v>229</v>
      </c>
      <c r="V219" s="297" t="s">
        <v>223</v>
      </c>
      <c r="W219" s="297" t="s">
        <v>225</v>
      </c>
      <c r="X219" s="297" t="s">
        <v>227</v>
      </c>
      <c r="Y219" s="297" t="s">
        <v>228</v>
      </c>
      <c r="AA219" s="297">
        <f t="shared" ref="AA219:AL219" si="262">IF(AND(E219&lt;&gt;"",AA158=1),1,0)</f>
        <v>0</v>
      </c>
      <c r="AB219" s="297">
        <f t="shared" si="262"/>
        <v>0</v>
      </c>
      <c r="AC219" s="297">
        <f t="shared" si="262"/>
        <v>0</v>
      </c>
      <c r="AD219" s="297">
        <f t="shared" si="262"/>
        <v>1</v>
      </c>
      <c r="AE219" s="297">
        <f t="shared" si="262"/>
        <v>1</v>
      </c>
      <c r="AF219" s="297">
        <f t="shared" si="262"/>
        <v>0</v>
      </c>
      <c r="AG219" s="297">
        <f t="shared" si="262"/>
        <v>0</v>
      </c>
      <c r="AH219" s="297">
        <f t="shared" si="262"/>
        <v>0</v>
      </c>
      <c r="AI219" s="297">
        <f t="shared" si="262"/>
        <v>1</v>
      </c>
      <c r="AJ219" s="297">
        <f t="shared" si="262"/>
        <v>1</v>
      </c>
      <c r="AK219" s="297">
        <f t="shared" si="262"/>
        <v>0</v>
      </c>
      <c r="AL219" s="297">
        <f t="shared" si="262"/>
        <v>1</v>
      </c>
      <c r="AM219" s="297">
        <f t="shared" si="203"/>
        <v>5</v>
      </c>
    </row>
    <row r="220" spans="4:39" x14ac:dyDescent="0.25">
      <c r="D220" s="297">
        <v>62</v>
      </c>
      <c r="F220" s="297" t="s">
        <v>40</v>
      </c>
      <c r="H220" s="297" t="s">
        <v>36</v>
      </c>
      <c r="I220" s="297" t="s">
        <v>42</v>
      </c>
      <c r="K220" s="297" t="s">
        <v>31</v>
      </c>
      <c r="M220" s="297" t="s">
        <v>162</v>
      </c>
      <c r="N220" s="297" t="s">
        <v>164</v>
      </c>
      <c r="O220" s="298" t="s">
        <v>168</v>
      </c>
      <c r="P220" s="297" t="s">
        <v>37</v>
      </c>
      <c r="R220" s="297" t="s">
        <v>221</v>
      </c>
      <c r="S220" s="297" t="s">
        <v>222</v>
      </c>
      <c r="T220" s="297" t="s">
        <v>231</v>
      </c>
      <c r="U220" s="297" t="s">
        <v>229</v>
      </c>
      <c r="V220" s="297" t="s">
        <v>223</v>
      </c>
      <c r="W220" s="297" t="s">
        <v>226</v>
      </c>
      <c r="X220" s="297" t="s">
        <v>227</v>
      </c>
      <c r="Y220" s="297" t="s">
        <v>228</v>
      </c>
      <c r="AA220" s="297">
        <f t="shared" ref="AA220:AL220" si="263">IF(AND(E220&lt;&gt;"",AA158=1),1,0)</f>
        <v>0</v>
      </c>
      <c r="AB220" s="297">
        <f t="shared" si="263"/>
        <v>0</v>
      </c>
      <c r="AC220" s="297">
        <f t="shared" si="263"/>
        <v>0</v>
      </c>
      <c r="AD220" s="297">
        <f t="shared" si="263"/>
        <v>1</v>
      </c>
      <c r="AE220" s="297">
        <f t="shared" si="263"/>
        <v>1</v>
      </c>
      <c r="AF220" s="297">
        <f t="shared" si="263"/>
        <v>0</v>
      </c>
      <c r="AG220" s="297">
        <f t="shared" si="263"/>
        <v>1</v>
      </c>
      <c r="AH220" s="297">
        <f t="shared" si="263"/>
        <v>0</v>
      </c>
      <c r="AI220" s="297">
        <f t="shared" si="263"/>
        <v>1</v>
      </c>
      <c r="AJ220" s="297">
        <f t="shared" si="263"/>
        <v>1</v>
      </c>
      <c r="AK220" s="297">
        <f t="shared" si="263"/>
        <v>0</v>
      </c>
      <c r="AL220" s="297">
        <f t="shared" si="263"/>
        <v>1</v>
      </c>
      <c r="AM220" s="297">
        <f t="shared" si="203"/>
        <v>6</v>
      </c>
    </row>
    <row r="221" spans="4:39" x14ac:dyDescent="0.25">
      <c r="D221" s="297">
        <v>63</v>
      </c>
      <c r="F221" s="297" t="s">
        <v>40</v>
      </c>
      <c r="H221" s="297" t="s">
        <v>36</v>
      </c>
      <c r="I221" s="297" t="s">
        <v>42</v>
      </c>
      <c r="K221" s="297" t="s">
        <v>31</v>
      </c>
      <c r="L221" s="297" t="s">
        <v>92</v>
      </c>
      <c r="N221" s="297" t="s">
        <v>164</v>
      </c>
      <c r="O221" s="298" t="s">
        <v>168</v>
      </c>
      <c r="P221" s="297" t="s">
        <v>37</v>
      </c>
      <c r="R221" s="297" t="s">
        <v>221</v>
      </c>
      <c r="S221" s="297" t="s">
        <v>222</v>
      </c>
      <c r="T221" s="297" t="s">
        <v>231</v>
      </c>
      <c r="U221" s="297" t="s">
        <v>229</v>
      </c>
      <c r="V221" s="297" t="s">
        <v>225</v>
      </c>
      <c r="W221" s="297" t="s">
        <v>226</v>
      </c>
      <c r="X221" s="297" t="s">
        <v>227</v>
      </c>
      <c r="Y221" s="297" t="s">
        <v>228</v>
      </c>
      <c r="AA221" s="297">
        <f t="shared" ref="AA221:AL221" si="264">IF(AND(E221&lt;&gt;"",AA158=1),1,0)</f>
        <v>0</v>
      </c>
      <c r="AB221" s="297">
        <f t="shared" si="264"/>
        <v>0</v>
      </c>
      <c r="AC221" s="297">
        <f t="shared" si="264"/>
        <v>0</v>
      </c>
      <c r="AD221" s="297">
        <f t="shared" si="264"/>
        <v>1</v>
      </c>
      <c r="AE221" s="297">
        <f t="shared" si="264"/>
        <v>1</v>
      </c>
      <c r="AF221" s="297">
        <f t="shared" si="264"/>
        <v>0</v>
      </c>
      <c r="AG221" s="297">
        <f t="shared" si="264"/>
        <v>1</v>
      </c>
      <c r="AH221" s="297">
        <f t="shared" si="264"/>
        <v>0</v>
      </c>
      <c r="AI221" s="297">
        <f t="shared" si="264"/>
        <v>0</v>
      </c>
      <c r="AJ221" s="297">
        <f t="shared" si="264"/>
        <v>1</v>
      </c>
      <c r="AK221" s="297">
        <f t="shared" si="264"/>
        <v>0</v>
      </c>
      <c r="AL221" s="297">
        <f t="shared" si="264"/>
        <v>1</v>
      </c>
      <c r="AM221" s="297">
        <f t="shared" si="203"/>
        <v>5</v>
      </c>
    </row>
    <row r="222" spans="4:39" x14ac:dyDescent="0.25">
      <c r="D222" s="297">
        <v>64</v>
      </c>
      <c r="F222" s="297" t="s">
        <v>40</v>
      </c>
      <c r="H222" s="297" t="s">
        <v>36</v>
      </c>
      <c r="I222" s="297" t="s">
        <v>42</v>
      </c>
      <c r="K222" s="297" t="s">
        <v>31</v>
      </c>
      <c r="L222" s="297" t="s">
        <v>92</v>
      </c>
      <c r="M222" s="297" t="s">
        <v>162</v>
      </c>
      <c r="O222" s="298" t="s">
        <v>168</v>
      </c>
      <c r="P222" s="297" t="s">
        <v>37</v>
      </c>
      <c r="R222" s="297" t="s">
        <v>221</v>
      </c>
      <c r="S222" s="297" t="s">
        <v>226</v>
      </c>
      <c r="T222" s="297" t="s">
        <v>231</v>
      </c>
      <c r="U222" s="297" t="s">
        <v>229</v>
      </c>
      <c r="V222" s="297" t="s">
        <v>223</v>
      </c>
      <c r="W222" s="297" t="s">
        <v>225</v>
      </c>
      <c r="X222" s="297" t="s">
        <v>227</v>
      </c>
      <c r="Y222" s="297" t="s">
        <v>228</v>
      </c>
      <c r="AA222" s="297">
        <f t="shared" ref="AA222:AL222" si="265">IF(AND(E222&lt;&gt;"",AA158=1),1,0)</f>
        <v>0</v>
      </c>
      <c r="AB222" s="297">
        <f t="shared" si="265"/>
        <v>0</v>
      </c>
      <c r="AC222" s="297">
        <f t="shared" si="265"/>
        <v>0</v>
      </c>
      <c r="AD222" s="297">
        <f t="shared" si="265"/>
        <v>1</v>
      </c>
      <c r="AE222" s="297">
        <f t="shared" si="265"/>
        <v>1</v>
      </c>
      <c r="AF222" s="297">
        <f t="shared" si="265"/>
        <v>0</v>
      </c>
      <c r="AG222" s="297">
        <f t="shared" si="265"/>
        <v>1</v>
      </c>
      <c r="AH222" s="297">
        <f t="shared" si="265"/>
        <v>0</v>
      </c>
      <c r="AI222" s="297">
        <f t="shared" si="265"/>
        <v>1</v>
      </c>
      <c r="AJ222" s="297">
        <f t="shared" si="265"/>
        <v>0</v>
      </c>
      <c r="AK222" s="297">
        <f t="shared" si="265"/>
        <v>0</v>
      </c>
      <c r="AL222" s="297">
        <f t="shared" si="265"/>
        <v>1</v>
      </c>
      <c r="AM222" s="297">
        <f t="shared" si="203"/>
        <v>5</v>
      </c>
    </row>
    <row r="223" spans="4:39" x14ac:dyDescent="0.25">
      <c r="D223" s="297">
        <v>65</v>
      </c>
      <c r="F223" s="297" t="s">
        <v>40</v>
      </c>
      <c r="H223" s="297" t="s">
        <v>36</v>
      </c>
      <c r="I223" s="297" t="s">
        <v>42</v>
      </c>
      <c r="K223" s="297" t="s">
        <v>31</v>
      </c>
      <c r="L223" s="297" t="s">
        <v>92</v>
      </c>
      <c r="M223" s="297" t="s">
        <v>162</v>
      </c>
      <c r="N223" s="297" t="s">
        <v>164</v>
      </c>
      <c r="P223" s="297" t="s">
        <v>37</v>
      </c>
      <c r="R223" s="297" t="s">
        <v>221</v>
      </c>
      <c r="S223" s="297" t="s">
        <v>222</v>
      </c>
      <c r="T223" s="297" t="s">
        <v>231</v>
      </c>
      <c r="U223" s="297" t="s">
        <v>229</v>
      </c>
      <c r="V223" s="297" t="s">
        <v>225</v>
      </c>
      <c r="W223" s="297" t="s">
        <v>226</v>
      </c>
      <c r="X223" s="297" t="s">
        <v>227</v>
      </c>
      <c r="Y223" s="297" t="s">
        <v>223</v>
      </c>
      <c r="AA223" s="297">
        <f t="shared" ref="AA223:AL223" si="266">IF(AND(E223&lt;&gt;"",AA158=1),1,0)</f>
        <v>0</v>
      </c>
      <c r="AB223" s="297">
        <f t="shared" si="266"/>
        <v>0</v>
      </c>
      <c r="AC223" s="297">
        <f t="shared" si="266"/>
        <v>0</v>
      </c>
      <c r="AD223" s="297">
        <f t="shared" si="266"/>
        <v>1</v>
      </c>
      <c r="AE223" s="297">
        <f t="shared" si="266"/>
        <v>1</v>
      </c>
      <c r="AF223" s="297">
        <f t="shared" si="266"/>
        <v>0</v>
      </c>
      <c r="AG223" s="297">
        <f t="shared" si="266"/>
        <v>1</v>
      </c>
      <c r="AH223" s="297">
        <f t="shared" si="266"/>
        <v>0</v>
      </c>
      <c r="AI223" s="297">
        <f t="shared" si="266"/>
        <v>1</v>
      </c>
      <c r="AJ223" s="297">
        <f t="shared" si="266"/>
        <v>1</v>
      </c>
      <c r="AK223" s="297">
        <f t="shared" si="266"/>
        <v>0</v>
      </c>
      <c r="AL223" s="297">
        <f t="shared" si="266"/>
        <v>1</v>
      </c>
      <c r="AM223" s="297">
        <f t="shared" si="203"/>
        <v>6</v>
      </c>
    </row>
    <row r="224" spans="4:39" x14ac:dyDescent="0.25">
      <c r="D224" s="297">
        <v>66</v>
      </c>
      <c r="F224" s="297" t="s">
        <v>40</v>
      </c>
      <c r="H224" s="297" t="s">
        <v>36</v>
      </c>
      <c r="I224" s="297" t="s">
        <v>42</v>
      </c>
      <c r="K224" s="297" t="s">
        <v>31</v>
      </c>
      <c r="L224" s="297" t="s">
        <v>92</v>
      </c>
      <c r="M224" s="297" t="s">
        <v>162</v>
      </c>
      <c r="N224" s="297" t="s">
        <v>164</v>
      </c>
      <c r="O224" s="298" t="s">
        <v>168</v>
      </c>
      <c r="R224" s="297" t="s">
        <v>221</v>
      </c>
      <c r="S224" s="297" t="s">
        <v>222</v>
      </c>
      <c r="T224" s="297" t="s">
        <v>231</v>
      </c>
      <c r="U224" s="297" t="s">
        <v>229</v>
      </c>
      <c r="V224" s="297" t="s">
        <v>225</v>
      </c>
      <c r="W224" s="297" t="s">
        <v>226</v>
      </c>
      <c r="X224" s="297" t="s">
        <v>223</v>
      </c>
      <c r="Y224" s="297" t="s">
        <v>228</v>
      </c>
      <c r="AA224" s="297">
        <f t="shared" ref="AA224:AL224" si="267">IF(AND(E224&lt;&gt;"",AA158=1),1,0)</f>
        <v>0</v>
      </c>
      <c r="AB224" s="297">
        <f t="shared" si="267"/>
        <v>0</v>
      </c>
      <c r="AC224" s="297">
        <f t="shared" si="267"/>
        <v>0</v>
      </c>
      <c r="AD224" s="297">
        <f t="shared" si="267"/>
        <v>1</v>
      </c>
      <c r="AE224" s="297">
        <f t="shared" si="267"/>
        <v>1</v>
      </c>
      <c r="AF224" s="297">
        <f t="shared" si="267"/>
        <v>0</v>
      </c>
      <c r="AG224" s="297">
        <f t="shared" si="267"/>
        <v>1</v>
      </c>
      <c r="AH224" s="297">
        <f t="shared" si="267"/>
        <v>0</v>
      </c>
      <c r="AI224" s="297">
        <f t="shared" si="267"/>
        <v>1</v>
      </c>
      <c r="AJ224" s="297">
        <f t="shared" si="267"/>
        <v>1</v>
      </c>
      <c r="AK224" s="297">
        <f t="shared" si="267"/>
        <v>0</v>
      </c>
      <c r="AL224" s="297">
        <f t="shared" si="267"/>
        <v>0</v>
      </c>
      <c r="AM224" s="297">
        <f t="shared" ref="AM224:AM287" si="268">SUM(AA224:AL224)</f>
        <v>5</v>
      </c>
    </row>
    <row r="225" spans="4:39" x14ac:dyDescent="0.25">
      <c r="D225" s="297">
        <v>67</v>
      </c>
      <c r="F225" s="297" t="s">
        <v>40</v>
      </c>
      <c r="H225" s="297" t="s">
        <v>36</v>
      </c>
      <c r="I225" s="297" t="s">
        <v>42</v>
      </c>
      <c r="J225" s="297" t="s">
        <v>38</v>
      </c>
      <c r="M225" s="297" t="s">
        <v>162</v>
      </c>
      <c r="N225" s="297" t="s">
        <v>164</v>
      </c>
      <c r="O225" s="298" t="s">
        <v>168</v>
      </c>
      <c r="P225" s="297" t="s">
        <v>37</v>
      </c>
      <c r="R225" s="297" t="s">
        <v>221</v>
      </c>
      <c r="S225" s="297" t="s">
        <v>222</v>
      </c>
      <c r="T225" s="297" t="s">
        <v>231</v>
      </c>
      <c r="U225" s="297" t="s">
        <v>229</v>
      </c>
      <c r="V225" s="297" t="s">
        <v>223</v>
      </c>
      <c r="W225" s="297" t="s">
        <v>224</v>
      </c>
      <c r="X225" s="297" t="s">
        <v>227</v>
      </c>
      <c r="Y225" s="297" t="s">
        <v>228</v>
      </c>
      <c r="AA225" s="297">
        <f t="shared" ref="AA225:AL225" si="269">IF(AND(E225&lt;&gt;"",AA158=1),1,0)</f>
        <v>0</v>
      </c>
      <c r="AB225" s="297">
        <f t="shared" si="269"/>
        <v>0</v>
      </c>
      <c r="AC225" s="297">
        <f t="shared" si="269"/>
        <v>0</v>
      </c>
      <c r="AD225" s="297">
        <f t="shared" si="269"/>
        <v>1</v>
      </c>
      <c r="AE225" s="297">
        <f t="shared" si="269"/>
        <v>1</v>
      </c>
      <c r="AF225" s="297">
        <f t="shared" si="269"/>
        <v>1</v>
      </c>
      <c r="AG225" s="297">
        <f t="shared" si="269"/>
        <v>0</v>
      </c>
      <c r="AH225" s="297">
        <f t="shared" si="269"/>
        <v>0</v>
      </c>
      <c r="AI225" s="297">
        <f t="shared" si="269"/>
        <v>1</v>
      </c>
      <c r="AJ225" s="297">
        <f t="shared" si="269"/>
        <v>1</v>
      </c>
      <c r="AK225" s="297">
        <f t="shared" si="269"/>
        <v>0</v>
      </c>
      <c r="AL225" s="297">
        <f t="shared" si="269"/>
        <v>1</v>
      </c>
      <c r="AM225" s="297">
        <f t="shared" si="268"/>
        <v>6</v>
      </c>
    </row>
    <row r="226" spans="4:39" x14ac:dyDescent="0.25">
      <c r="D226" s="297">
        <v>68</v>
      </c>
      <c r="F226" s="297" t="s">
        <v>40</v>
      </c>
      <c r="H226" s="297" t="s">
        <v>36</v>
      </c>
      <c r="I226" s="297" t="s">
        <v>42</v>
      </c>
      <c r="J226" s="297" t="s">
        <v>38</v>
      </c>
      <c r="L226" s="297" t="s">
        <v>92</v>
      </c>
      <c r="N226" s="297" t="s">
        <v>164</v>
      </c>
      <c r="O226" s="298" t="s">
        <v>168</v>
      </c>
      <c r="P226" s="297" t="s">
        <v>37</v>
      </c>
      <c r="R226" s="297" t="s">
        <v>221</v>
      </c>
      <c r="S226" s="297" t="s">
        <v>222</v>
      </c>
      <c r="T226" s="297" t="s">
        <v>231</v>
      </c>
      <c r="U226" s="297" t="s">
        <v>229</v>
      </c>
      <c r="V226" s="297" t="s">
        <v>225</v>
      </c>
      <c r="W226" s="297" t="s">
        <v>224</v>
      </c>
      <c r="X226" s="297" t="s">
        <v>227</v>
      </c>
      <c r="Y226" s="297" t="s">
        <v>228</v>
      </c>
      <c r="AA226" s="297">
        <f t="shared" ref="AA226:AL226" si="270">IF(AND(E226&lt;&gt;"",AA158=1),1,0)</f>
        <v>0</v>
      </c>
      <c r="AB226" s="297">
        <f t="shared" si="270"/>
        <v>0</v>
      </c>
      <c r="AC226" s="297">
        <f t="shared" si="270"/>
        <v>0</v>
      </c>
      <c r="AD226" s="297">
        <f t="shared" si="270"/>
        <v>1</v>
      </c>
      <c r="AE226" s="297">
        <f t="shared" si="270"/>
        <v>1</v>
      </c>
      <c r="AF226" s="297">
        <f t="shared" si="270"/>
        <v>1</v>
      </c>
      <c r="AG226" s="297">
        <f t="shared" si="270"/>
        <v>0</v>
      </c>
      <c r="AH226" s="297">
        <f t="shared" si="270"/>
        <v>0</v>
      </c>
      <c r="AI226" s="297">
        <f t="shared" si="270"/>
        <v>0</v>
      </c>
      <c r="AJ226" s="297">
        <f t="shared" si="270"/>
        <v>1</v>
      </c>
      <c r="AK226" s="297">
        <f t="shared" si="270"/>
        <v>0</v>
      </c>
      <c r="AL226" s="297">
        <f t="shared" si="270"/>
        <v>1</v>
      </c>
      <c r="AM226" s="297">
        <f t="shared" si="268"/>
        <v>5</v>
      </c>
    </row>
    <row r="227" spans="4:39" x14ac:dyDescent="0.25">
      <c r="D227" s="297">
        <v>69</v>
      </c>
      <c r="F227" s="297" t="s">
        <v>40</v>
      </c>
      <c r="H227" s="297" t="s">
        <v>36</v>
      </c>
      <c r="I227" s="297" t="s">
        <v>42</v>
      </c>
      <c r="J227" s="297" t="s">
        <v>38</v>
      </c>
      <c r="L227" s="297" t="s">
        <v>92</v>
      </c>
      <c r="M227" s="297" t="s">
        <v>162</v>
      </c>
      <c r="O227" s="298" t="s">
        <v>168</v>
      </c>
      <c r="P227" s="297" t="s">
        <v>37</v>
      </c>
      <c r="R227" s="297" t="s">
        <v>221</v>
      </c>
      <c r="S227" s="297" t="s">
        <v>223</v>
      </c>
      <c r="T227" s="297" t="s">
        <v>231</v>
      </c>
      <c r="U227" s="297" t="s">
        <v>229</v>
      </c>
      <c r="V227" s="297" t="s">
        <v>225</v>
      </c>
      <c r="W227" s="297" t="s">
        <v>224</v>
      </c>
      <c r="X227" s="297" t="s">
        <v>227</v>
      </c>
      <c r="Y227" s="297" t="s">
        <v>228</v>
      </c>
      <c r="AA227" s="297">
        <f t="shared" ref="AA227:AL227" si="271">IF(AND(E227&lt;&gt;"",AA158=1),1,0)</f>
        <v>0</v>
      </c>
      <c r="AB227" s="297">
        <f t="shared" si="271"/>
        <v>0</v>
      </c>
      <c r="AC227" s="297">
        <f t="shared" si="271"/>
        <v>0</v>
      </c>
      <c r="AD227" s="297">
        <f t="shared" si="271"/>
        <v>1</v>
      </c>
      <c r="AE227" s="297">
        <f t="shared" si="271"/>
        <v>1</v>
      </c>
      <c r="AF227" s="297">
        <f t="shared" si="271"/>
        <v>1</v>
      </c>
      <c r="AG227" s="297">
        <f t="shared" si="271"/>
        <v>0</v>
      </c>
      <c r="AH227" s="297">
        <f t="shared" si="271"/>
        <v>0</v>
      </c>
      <c r="AI227" s="297">
        <f t="shared" si="271"/>
        <v>1</v>
      </c>
      <c r="AJ227" s="297">
        <f t="shared" si="271"/>
        <v>0</v>
      </c>
      <c r="AK227" s="297">
        <f t="shared" si="271"/>
        <v>0</v>
      </c>
      <c r="AL227" s="297">
        <f t="shared" si="271"/>
        <v>1</v>
      </c>
      <c r="AM227" s="297">
        <f t="shared" si="268"/>
        <v>5</v>
      </c>
    </row>
    <row r="228" spans="4:39" x14ac:dyDescent="0.25">
      <c r="D228" s="297">
        <v>70</v>
      </c>
      <c r="F228" s="297" t="s">
        <v>40</v>
      </c>
      <c r="H228" s="297" t="s">
        <v>36</v>
      </c>
      <c r="I228" s="297" t="s">
        <v>42</v>
      </c>
      <c r="J228" s="297" t="s">
        <v>38</v>
      </c>
      <c r="L228" s="297" t="s">
        <v>92</v>
      </c>
      <c r="M228" s="297" t="s">
        <v>162</v>
      </c>
      <c r="N228" s="297" t="s">
        <v>164</v>
      </c>
      <c r="P228" s="297" t="s">
        <v>37</v>
      </c>
      <c r="R228" s="297" t="s">
        <v>221</v>
      </c>
      <c r="S228" s="297" t="s">
        <v>222</v>
      </c>
      <c r="T228" s="297" t="s">
        <v>231</v>
      </c>
      <c r="U228" s="297" t="s">
        <v>229</v>
      </c>
      <c r="V228" s="297" t="s">
        <v>225</v>
      </c>
      <c r="W228" s="297" t="s">
        <v>224</v>
      </c>
      <c r="X228" s="297" t="s">
        <v>227</v>
      </c>
      <c r="Y228" s="297" t="s">
        <v>223</v>
      </c>
      <c r="AA228" s="297">
        <f t="shared" ref="AA228:AL228" si="272">IF(AND(E228&lt;&gt;"",AA158=1),1,0)</f>
        <v>0</v>
      </c>
      <c r="AB228" s="297">
        <f t="shared" si="272"/>
        <v>0</v>
      </c>
      <c r="AC228" s="297">
        <f t="shared" si="272"/>
        <v>0</v>
      </c>
      <c r="AD228" s="297">
        <f t="shared" si="272"/>
        <v>1</v>
      </c>
      <c r="AE228" s="297">
        <f t="shared" si="272"/>
        <v>1</v>
      </c>
      <c r="AF228" s="297">
        <f t="shared" si="272"/>
        <v>1</v>
      </c>
      <c r="AG228" s="297">
        <f t="shared" si="272"/>
        <v>0</v>
      </c>
      <c r="AH228" s="297">
        <f t="shared" si="272"/>
        <v>0</v>
      </c>
      <c r="AI228" s="297">
        <f t="shared" si="272"/>
        <v>1</v>
      </c>
      <c r="AJ228" s="297">
        <f t="shared" si="272"/>
        <v>1</v>
      </c>
      <c r="AK228" s="297">
        <f t="shared" si="272"/>
        <v>0</v>
      </c>
      <c r="AL228" s="297">
        <f t="shared" si="272"/>
        <v>1</v>
      </c>
      <c r="AM228" s="297">
        <f t="shared" si="268"/>
        <v>6</v>
      </c>
    </row>
    <row r="229" spans="4:39" x14ac:dyDescent="0.25">
      <c r="D229" s="297">
        <v>71</v>
      </c>
      <c r="F229" s="297" t="s">
        <v>40</v>
      </c>
      <c r="H229" s="297" t="s">
        <v>36</v>
      </c>
      <c r="I229" s="297" t="s">
        <v>42</v>
      </c>
      <c r="J229" s="297" t="s">
        <v>38</v>
      </c>
      <c r="L229" s="297" t="s">
        <v>92</v>
      </c>
      <c r="M229" s="297" t="s">
        <v>162</v>
      </c>
      <c r="N229" s="297" t="s">
        <v>164</v>
      </c>
      <c r="O229" s="298" t="s">
        <v>168</v>
      </c>
      <c r="R229" s="297" t="s">
        <v>221</v>
      </c>
      <c r="S229" s="297" t="s">
        <v>222</v>
      </c>
      <c r="T229" s="297" t="s">
        <v>231</v>
      </c>
      <c r="U229" s="297" t="s">
        <v>229</v>
      </c>
      <c r="V229" s="297" t="s">
        <v>225</v>
      </c>
      <c r="W229" s="297" t="s">
        <v>224</v>
      </c>
      <c r="X229" s="297" t="s">
        <v>223</v>
      </c>
      <c r="Y229" s="297" t="s">
        <v>228</v>
      </c>
      <c r="AA229" s="297">
        <f t="shared" ref="AA229:AL229" si="273">IF(AND(E229&lt;&gt;"",AA158=1),1,0)</f>
        <v>0</v>
      </c>
      <c r="AB229" s="297">
        <f t="shared" si="273"/>
        <v>0</v>
      </c>
      <c r="AC229" s="297">
        <f t="shared" si="273"/>
        <v>0</v>
      </c>
      <c r="AD229" s="297">
        <f t="shared" si="273"/>
        <v>1</v>
      </c>
      <c r="AE229" s="297">
        <f t="shared" si="273"/>
        <v>1</v>
      </c>
      <c r="AF229" s="297">
        <f t="shared" si="273"/>
        <v>1</v>
      </c>
      <c r="AG229" s="297">
        <f t="shared" si="273"/>
        <v>0</v>
      </c>
      <c r="AH229" s="297">
        <f t="shared" si="273"/>
        <v>0</v>
      </c>
      <c r="AI229" s="297">
        <f t="shared" si="273"/>
        <v>1</v>
      </c>
      <c r="AJ229" s="297">
        <f t="shared" si="273"/>
        <v>1</v>
      </c>
      <c r="AK229" s="297">
        <f t="shared" si="273"/>
        <v>0</v>
      </c>
      <c r="AL229" s="297">
        <f t="shared" si="273"/>
        <v>0</v>
      </c>
      <c r="AM229" s="297">
        <f t="shared" si="268"/>
        <v>5</v>
      </c>
    </row>
    <row r="230" spans="4:39" x14ac:dyDescent="0.25">
      <c r="D230" s="297">
        <v>72</v>
      </c>
      <c r="F230" s="297" t="s">
        <v>40</v>
      </c>
      <c r="H230" s="297" t="s">
        <v>36</v>
      </c>
      <c r="I230" s="297" t="s">
        <v>42</v>
      </c>
      <c r="J230" s="297" t="s">
        <v>38</v>
      </c>
      <c r="K230" s="297" t="s">
        <v>31</v>
      </c>
      <c r="N230" s="297" t="s">
        <v>164</v>
      </c>
      <c r="O230" s="298" t="s">
        <v>168</v>
      </c>
      <c r="P230" s="297" t="s">
        <v>37</v>
      </c>
      <c r="R230" s="297" t="s">
        <v>221</v>
      </c>
      <c r="S230" s="297" t="s">
        <v>226</v>
      </c>
      <c r="T230" s="297" t="s">
        <v>231</v>
      </c>
      <c r="U230" s="297" t="s">
        <v>229</v>
      </c>
      <c r="V230" s="297" t="s">
        <v>222</v>
      </c>
      <c r="W230" s="297" t="s">
        <v>224</v>
      </c>
      <c r="X230" s="297" t="s">
        <v>227</v>
      </c>
      <c r="Y230" s="297" t="s">
        <v>228</v>
      </c>
      <c r="AA230" s="297">
        <f t="shared" ref="AA230:AL230" si="274">IF(AND(E230&lt;&gt;"",AA158=1),1,0)</f>
        <v>0</v>
      </c>
      <c r="AB230" s="297">
        <f t="shared" si="274"/>
        <v>0</v>
      </c>
      <c r="AC230" s="297">
        <f t="shared" si="274"/>
        <v>0</v>
      </c>
      <c r="AD230" s="297">
        <f t="shared" si="274"/>
        <v>1</v>
      </c>
      <c r="AE230" s="297">
        <f t="shared" si="274"/>
        <v>1</v>
      </c>
      <c r="AF230" s="297">
        <f t="shared" si="274"/>
        <v>1</v>
      </c>
      <c r="AG230" s="297">
        <f t="shared" si="274"/>
        <v>1</v>
      </c>
      <c r="AH230" s="297">
        <f t="shared" si="274"/>
        <v>0</v>
      </c>
      <c r="AI230" s="297">
        <f t="shared" si="274"/>
        <v>0</v>
      </c>
      <c r="AJ230" s="297">
        <f t="shared" si="274"/>
        <v>1</v>
      </c>
      <c r="AK230" s="297">
        <f t="shared" si="274"/>
        <v>0</v>
      </c>
      <c r="AL230" s="297">
        <f t="shared" si="274"/>
        <v>1</v>
      </c>
      <c r="AM230" s="297">
        <f t="shared" si="268"/>
        <v>6</v>
      </c>
    </row>
    <row r="231" spans="4:39" x14ac:dyDescent="0.25">
      <c r="D231" s="297">
        <v>73</v>
      </c>
      <c r="F231" s="297" t="s">
        <v>40</v>
      </c>
      <c r="H231" s="297" t="s">
        <v>36</v>
      </c>
      <c r="I231" s="297" t="s">
        <v>42</v>
      </c>
      <c r="J231" s="297" t="s">
        <v>38</v>
      </c>
      <c r="K231" s="297" t="s">
        <v>31</v>
      </c>
      <c r="M231" s="297" t="s">
        <v>162</v>
      </c>
      <c r="O231" s="298" t="s">
        <v>168</v>
      </c>
      <c r="P231" s="297" t="s">
        <v>37</v>
      </c>
      <c r="R231" s="297" t="s">
        <v>221</v>
      </c>
      <c r="S231" s="297" t="s">
        <v>226</v>
      </c>
      <c r="T231" s="297" t="s">
        <v>231</v>
      </c>
      <c r="U231" s="297" t="s">
        <v>229</v>
      </c>
      <c r="V231" s="297" t="s">
        <v>223</v>
      </c>
      <c r="W231" s="297" t="s">
        <v>224</v>
      </c>
      <c r="X231" s="297" t="s">
        <v>227</v>
      </c>
      <c r="Y231" s="297" t="s">
        <v>228</v>
      </c>
      <c r="AA231" s="297">
        <f t="shared" ref="AA231:AL231" si="275">IF(AND(E231&lt;&gt;"",AA158=1),1,0)</f>
        <v>0</v>
      </c>
      <c r="AB231" s="297">
        <f t="shared" si="275"/>
        <v>0</v>
      </c>
      <c r="AC231" s="297">
        <f t="shared" si="275"/>
        <v>0</v>
      </c>
      <c r="AD231" s="297">
        <f t="shared" si="275"/>
        <v>1</v>
      </c>
      <c r="AE231" s="297">
        <f t="shared" si="275"/>
        <v>1</v>
      </c>
      <c r="AF231" s="297">
        <f t="shared" si="275"/>
        <v>1</v>
      </c>
      <c r="AG231" s="297">
        <f t="shared" si="275"/>
        <v>1</v>
      </c>
      <c r="AH231" s="297">
        <f t="shared" si="275"/>
        <v>0</v>
      </c>
      <c r="AI231" s="297">
        <f t="shared" si="275"/>
        <v>1</v>
      </c>
      <c r="AJ231" s="297">
        <f t="shared" si="275"/>
        <v>0</v>
      </c>
      <c r="AK231" s="297">
        <f t="shared" si="275"/>
        <v>0</v>
      </c>
      <c r="AL231" s="297">
        <f t="shared" si="275"/>
        <v>1</v>
      </c>
      <c r="AM231" s="297">
        <f t="shared" si="268"/>
        <v>6</v>
      </c>
    </row>
    <row r="232" spans="4:39" x14ac:dyDescent="0.25">
      <c r="D232" s="297">
        <v>74</v>
      </c>
      <c r="F232" s="297" t="s">
        <v>40</v>
      </c>
      <c r="H232" s="297" t="s">
        <v>36</v>
      </c>
      <c r="I232" s="297" t="s">
        <v>42</v>
      </c>
      <c r="J232" s="297" t="s">
        <v>38</v>
      </c>
      <c r="K232" s="297" t="s">
        <v>31</v>
      </c>
      <c r="M232" s="297" t="s">
        <v>162</v>
      </c>
      <c r="N232" s="297" t="s">
        <v>164</v>
      </c>
      <c r="P232" s="297" t="s">
        <v>37</v>
      </c>
      <c r="R232" s="297" t="s">
        <v>221</v>
      </c>
      <c r="S232" s="297" t="s">
        <v>226</v>
      </c>
      <c r="T232" s="297" t="s">
        <v>231</v>
      </c>
      <c r="U232" s="297" t="s">
        <v>229</v>
      </c>
      <c r="V232" s="297" t="s">
        <v>222</v>
      </c>
      <c r="W232" s="297" t="s">
        <v>224</v>
      </c>
      <c r="X232" s="297" t="s">
        <v>227</v>
      </c>
      <c r="Y232" s="297" t="s">
        <v>223</v>
      </c>
      <c r="AA232" s="297">
        <f t="shared" ref="AA232:AL232" si="276">IF(AND(E232&lt;&gt;"",AA158=1),1,0)</f>
        <v>0</v>
      </c>
      <c r="AB232" s="297">
        <f t="shared" si="276"/>
        <v>0</v>
      </c>
      <c r="AC232" s="297">
        <f t="shared" si="276"/>
        <v>0</v>
      </c>
      <c r="AD232" s="297">
        <f t="shared" si="276"/>
        <v>1</v>
      </c>
      <c r="AE232" s="297">
        <f t="shared" si="276"/>
        <v>1</v>
      </c>
      <c r="AF232" s="297">
        <f t="shared" si="276"/>
        <v>1</v>
      </c>
      <c r="AG232" s="297">
        <f t="shared" si="276"/>
        <v>1</v>
      </c>
      <c r="AH232" s="297">
        <f t="shared" si="276"/>
        <v>0</v>
      </c>
      <c r="AI232" s="297">
        <f t="shared" si="276"/>
        <v>1</v>
      </c>
      <c r="AJ232" s="297">
        <f t="shared" si="276"/>
        <v>1</v>
      </c>
      <c r="AK232" s="297">
        <f t="shared" si="276"/>
        <v>0</v>
      </c>
      <c r="AL232" s="297">
        <f t="shared" si="276"/>
        <v>1</v>
      </c>
      <c r="AM232" s="297">
        <f t="shared" si="268"/>
        <v>7</v>
      </c>
    </row>
    <row r="233" spans="4:39" x14ac:dyDescent="0.25">
      <c r="D233" s="297">
        <v>75</v>
      </c>
      <c r="F233" s="297" t="s">
        <v>40</v>
      </c>
      <c r="H233" s="297" t="s">
        <v>36</v>
      </c>
      <c r="I233" s="297" t="s">
        <v>42</v>
      </c>
      <c r="J233" s="297" t="s">
        <v>38</v>
      </c>
      <c r="K233" s="297" t="s">
        <v>31</v>
      </c>
      <c r="M233" s="297" t="s">
        <v>162</v>
      </c>
      <c r="N233" s="297" t="s">
        <v>164</v>
      </c>
      <c r="O233" s="298" t="s">
        <v>168</v>
      </c>
      <c r="R233" s="297" t="s">
        <v>221</v>
      </c>
      <c r="S233" s="297" t="s">
        <v>226</v>
      </c>
      <c r="T233" s="297" t="s">
        <v>231</v>
      </c>
      <c r="U233" s="297" t="s">
        <v>229</v>
      </c>
      <c r="V233" s="297" t="s">
        <v>222</v>
      </c>
      <c r="W233" s="297" t="s">
        <v>224</v>
      </c>
      <c r="X233" s="297" t="s">
        <v>223</v>
      </c>
      <c r="Y233" s="297" t="s">
        <v>228</v>
      </c>
      <c r="AA233" s="297">
        <f t="shared" ref="AA233:AL233" si="277">IF(AND(E233&lt;&gt;"",AA158=1),1,0)</f>
        <v>0</v>
      </c>
      <c r="AB233" s="297">
        <f t="shared" si="277"/>
        <v>0</v>
      </c>
      <c r="AC233" s="297">
        <f t="shared" si="277"/>
        <v>0</v>
      </c>
      <c r="AD233" s="297">
        <f t="shared" si="277"/>
        <v>1</v>
      </c>
      <c r="AE233" s="297">
        <f t="shared" si="277"/>
        <v>1</v>
      </c>
      <c r="AF233" s="297">
        <f t="shared" si="277"/>
        <v>1</v>
      </c>
      <c r="AG233" s="297">
        <f t="shared" si="277"/>
        <v>1</v>
      </c>
      <c r="AH233" s="297">
        <f t="shared" si="277"/>
        <v>0</v>
      </c>
      <c r="AI233" s="297">
        <f t="shared" si="277"/>
        <v>1</v>
      </c>
      <c r="AJ233" s="297">
        <f t="shared" si="277"/>
        <v>1</v>
      </c>
      <c r="AK233" s="297">
        <f t="shared" si="277"/>
        <v>0</v>
      </c>
      <c r="AL233" s="297">
        <f t="shared" si="277"/>
        <v>0</v>
      </c>
      <c r="AM233" s="297">
        <f t="shared" si="268"/>
        <v>6</v>
      </c>
    </row>
    <row r="234" spans="4:39" x14ac:dyDescent="0.25">
      <c r="D234" s="297">
        <v>76</v>
      </c>
      <c r="F234" s="297" t="s">
        <v>40</v>
      </c>
      <c r="H234" s="297" t="s">
        <v>36</v>
      </c>
      <c r="I234" s="297" t="s">
        <v>42</v>
      </c>
      <c r="J234" s="297" t="s">
        <v>38</v>
      </c>
      <c r="K234" s="297" t="s">
        <v>31</v>
      </c>
      <c r="L234" s="297" t="s">
        <v>92</v>
      </c>
      <c r="O234" s="298" t="s">
        <v>168</v>
      </c>
      <c r="P234" s="297" t="s">
        <v>37</v>
      </c>
      <c r="R234" s="297" t="s">
        <v>221</v>
      </c>
      <c r="S234" s="297" t="s">
        <v>226</v>
      </c>
      <c r="T234" s="297" t="s">
        <v>231</v>
      </c>
      <c r="U234" s="297" t="s">
        <v>229</v>
      </c>
      <c r="V234" s="297" t="s">
        <v>225</v>
      </c>
      <c r="W234" s="297" t="s">
        <v>224</v>
      </c>
      <c r="X234" s="297" t="s">
        <v>227</v>
      </c>
      <c r="Y234" s="297" t="s">
        <v>228</v>
      </c>
      <c r="AA234" s="297">
        <f t="shared" ref="AA234:AL234" si="278">IF(AND(E234&lt;&gt;"",AA158=1),1,0)</f>
        <v>0</v>
      </c>
      <c r="AB234" s="297">
        <f t="shared" si="278"/>
        <v>0</v>
      </c>
      <c r="AC234" s="297">
        <f t="shared" si="278"/>
        <v>0</v>
      </c>
      <c r="AD234" s="297">
        <f t="shared" si="278"/>
        <v>1</v>
      </c>
      <c r="AE234" s="297">
        <f t="shared" si="278"/>
        <v>1</v>
      </c>
      <c r="AF234" s="297">
        <f t="shared" si="278"/>
        <v>1</v>
      </c>
      <c r="AG234" s="297">
        <f t="shared" si="278"/>
        <v>1</v>
      </c>
      <c r="AH234" s="297">
        <f t="shared" si="278"/>
        <v>0</v>
      </c>
      <c r="AI234" s="297">
        <f t="shared" si="278"/>
        <v>0</v>
      </c>
      <c r="AJ234" s="297">
        <f t="shared" si="278"/>
        <v>0</v>
      </c>
      <c r="AK234" s="297">
        <f t="shared" si="278"/>
        <v>0</v>
      </c>
      <c r="AL234" s="297">
        <f t="shared" si="278"/>
        <v>1</v>
      </c>
      <c r="AM234" s="297">
        <f t="shared" si="268"/>
        <v>5</v>
      </c>
    </row>
    <row r="235" spans="4:39" x14ac:dyDescent="0.25">
      <c r="D235" s="297">
        <v>77</v>
      </c>
      <c r="F235" s="297" t="s">
        <v>40</v>
      </c>
      <c r="H235" s="297" t="s">
        <v>36</v>
      </c>
      <c r="I235" s="297" t="s">
        <v>42</v>
      </c>
      <c r="J235" s="297" t="s">
        <v>38</v>
      </c>
      <c r="K235" s="297" t="s">
        <v>31</v>
      </c>
      <c r="L235" s="297" t="s">
        <v>92</v>
      </c>
      <c r="N235" s="297" t="s">
        <v>164</v>
      </c>
      <c r="P235" s="297" t="s">
        <v>37</v>
      </c>
      <c r="R235" s="297" t="s">
        <v>225</v>
      </c>
      <c r="S235" s="297" t="s">
        <v>226</v>
      </c>
      <c r="T235" s="297" t="s">
        <v>231</v>
      </c>
      <c r="U235" s="297" t="s">
        <v>229</v>
      </c>
      <c r="V235" s="297" t="s">
        <v>222</v>
      </c>
      <c r="W235" s="297" t="s">
        <v>224</v>
      </c>
      <c r="X235" s="297" t="s">
        <v>227</v>
      </c>
      <c r="Y235" s="297" t="s">
        <v>221</v>
      </c>
      <c r="AA235" s="297">
        <f t="shared" ref="AA235:AL235" si="279">IF(AND(E235&lt;&gt;"",AA158=1),1,0)</f>
        <v>0</v>
      </c>
      <c r="AB235" s="297">
        <f t="shared" si="279"/>
        <v>0</v>
      </c>
      <c r="AC235" s="297">
        <f t="shared" si="279"/>
        <v>0</v>
      </c>
      <c r="AD235" s="297">
        <f t="shared" si="279"/>
        <v>1</v>
      </c>
      <c r="AE235" s="297">
        <f t="shared" si="279"/>
        <v>1</v>
      </c>
      <c r="AF235" s="297">
        <f t="shared" si="279"/>
        <v>1</v>
      </c>
      <c r="AG235" s="297">
        <f t="shared" si="279"/>
        <v>1</v>
      </c>
      <c r="AH235" s="297">
        <f t="shared" si="279"/>
        <v>0</v>
      </c>
      <c r="AI235" s="297">
        <f t="shared" si="279"/>
        <v>0</v>
      </c>
      <c r="AJ235" s="297">
        <f t="shared" si="279"/>
        <v>1</v>
      </c>
      <c r="AK235" s="297">
        <f t="shared" si="279"/>
        <v>0</v>
      </c>
      <c r="AL235" s="297">
        <f t="shared" si="279"/>
        <v>1</v>
      </c>
      <c r="AM235" s="297">
        <f t="shared" si="268"/>
        <v>6</v>
      </c>
    </row>
    <row r="236" spans="4:39" x14ac:dyDescent="0.25">
      <c r="D236" s="297">
        <v>78</v>
      </c>
      <c r="F236" s="297" t="s">
        <v>40</v>
      </c>
      <c r="H236" s="297" t="s">
        <v>36</v>
      </c>
      <c r="I236" s="297" t="s">
        <v>42</v>
      </c>
      <c r="J236" s="297" t="s">
        <v>38</v>
      </c>
      <c r="K236" s="297" t="s">
        <v>31</v>
      </c>
      <c r="L236" s="297" t="s">
        <v>92</v>
      </c>
      <c r="N236" s="297" t="s">
        <v>164</v>
      </c>
      <c r="O236" s="298" t="s">
        <v>168</v>
      </c>
      <c r="R236" s="297" t="s">
        <v>225</v>
      </c>
      <c r="S236" s="297" t="s">
        <v>226</v>
      </c>
      <c r="T236" s="297" t="s">
        <v>231</v>
      </c>
      <c r="U236" s="297" t="s">
        <v>229</v>
      </c>
      <c r="V236" s="297" t="s">
        <v>222</v>
      </c>
      <c r="W236" s="297" t="s">
        <v>224</v>
      </c>
      <c r="X236" s="297" t="s">
        <v>221</v>
      </c>
      <c r="Y236" s="297" t="s">
        <v>228</v>
      </c>
      <c r="AA236" s="297">
        <f t="shared" ref="AA236:AL236" si="280">IF(AND(E236&lt;&gt;"",AA158=1),1,0)</f>
        <v>0</v>
      </c>
      <c r="AB236" s="297">
        <f t="shared" si="280"/>
        <v>0</v>
      </c>
      <c r="AC236" s="297">
        <f t="shared" si="280"/>
        <v>0</v>
      </c>
      <c r="AD236" s="297">
        <f t="shared" si="280"/>
        <v>1</v>
      </c>
      <c r="AE236" s="297">
        <f t="shared" si="280"/>
        <v>1</v>
      </c>
      <c r="AF236" s="297">
        <f t="shared" si="280"/>
        <v>1</v>
      </c>
      <c r="AG236" s="297">
        <f t="shared" si="280"/>
        <v>1</v>
      </c>
      <c r="AH236" s="297">
        <f t="shared" si="280"/>
        <v>0</v>
      </c>
      <c r="AI236" s="297">
        <f t="shared" si="280"/>
        <v>0</v>
      </c>
      <c r="AJ236" s="297">
        <f t="shared" si="280"/>
        <v>1</v>
      </c>
      <c r="AK236" s="297">
        <f t="shared" si="280"/>
        <v>0</v>
      </c>
      <c r="AL236" s="297">
        <f t="shared" si="280"/>
        <v>0</v>
      </c>
      <c r="AM236" s="297">
        <f t="shared" si="268"/>
        <v>5</v>
      </c>
    </row>
    <row r="237" spans="4:39" x14ac:dyDescent="0.25">
      <c r="D237" s="297">
        <v>79</v>
      </c>
      <c r="F237" s="297" t="s">
        <v>40</v>
      </c>
      <c r="H237" s="297" t="s">
        <v>36</v>
      </c>
      <c r="I237" s="297" t="s">
        <v>42</v>
      </c>
      <c r="J237" s="297" t="s">
        <v>38</v>
      </c>
      <c r="K237" s="297" t="s">
        <v>31</v>
      </c>
      <c r="L237" s="297" t="s">
        <v>92</v>
      </c>
      <c r="M237" s="297" t="s">
        <v>162</v>
      </c>
      <c r="P237" s="297" t="s">
        <v>37</v>
      </c>
      <c r="R237" s="297" t="s">
        <v>221</v>
      </c>
      <c r="S237" s="297" t="s">
        <v>226</v>
      </c>
      <c r="T237" s="297" t="s">
        <v>231</v>
      </c>
      <c r="U237" s="297" t="s">
        <v>229</v>
      </c>
      <c r="V237" s="297" t="s">
        <v>225</v>
      </c>
      <c r="W237" s="297" t="s">
        <v>224</v>
      </c>
      <c r="X237" s="297" t="s">
        <v>227</v>
      </c>
      <c r="Y237" s="297" t="s">
        <v>223</v>
      </c>
      <c r="AA237" s="297">
        <f t="shared" ref="AA237:AL237" si="281">IF(AND(E237&lt;&gt;"",AA158=1),1,0)</f>
        <v>0</v>
      </c>
      <c r="AB237" s="297">
        <f t="shared" si="281"/>
        <v>0</v>
      </c>
      <c r="AC237" s="297">
        <f t="shared" si="281"/>
        <v>0</v>
      </c>
      <c r="AD237" s="297">
        <f t="shared" si="281"/>
        <v>1</v>
      </c>
      <c r="AE237" s="297">
        <f t="shared" si="281"/>
        <v>1</v>
      </c>
      <c r="AF237" s="297">
        <f t="shared" si="281"/>
        <v>1</v>
      </c>
      <c r="AG237" s="297">
        <f t="shared" si="281"/>
        <v>1</v>
      </c>
      <c r="AH237" s="297">
        <f t="shared" si="281"/>
        <v>0</v>
      </c>
      <c r="AI237" s="297">
        <f t="shared" si="281"/>
        <v>1</v>
      </c>
      <c r="AJ237" s="297">
        <f t="shared" si="281"/>
        <v>0</v>
      </c>
      <c r="AK237" s="297">
        <f t="shared" si="281"/>
        <v>0</v>
      </c>
      <c r="AL237" s="297">
        <f t="shared" si="281"/>
        <v>1</v>
      </c>
      <c r="AM237" s="297">
        <f t="shared" si="268"/>
        <v>6</v>
      </c>
    </row>
    <row r="238" spans="4:39" x14ac:dyDescent="0.25">
      <c r="D238" s="297">
        <v>80</v>
      </c>
      <c r="F238" s="297" t="s">
        <v>40</v>
      </c>
      <c r="H238" s="297" t="s">
        <v>36</v>
      </c>
      <c r="I238" s="297" t="s">
        <v>42</v>
      </c>
      <c r="J238" s="297" t="s">
        <v>38</v>
      </c>
      <c r="K238" s="297" t="s">
        <v>31</v>
      </c>
      <c r="L238" s="297" t="s">
        <v>92</v>
      </c>
      <c r="M238" s="297" t="s">
        <v>162</v>
      </c>
      <c r="O238" s="298" t="s">
        <v>168</v>
      </c>
      <c r="R238" s="297" t="s">
        <v>221</v>
      </c>
      <c r="S238" s="297" t="s">
        <v>226</v>
      </c>
      <c r="T238" s="297" t="s">
        <v>231</v>
      </c>
      <c r="U238" s="297" t="s">
        <v>229</v>
      </c>
      <c r="V238" s="297" t="s">
        <v>225</v>
      </c>
      <c r="W238" s="297" t="s">
        <v>224</v>
      </c>
      <c r="X238" s="297" t="s">
        <v>223</v>
      </c>
      <c r="Y238" s="297" t="s">
        <v>228</v>
      </c>
      <c r="AA238" s="297">
        <f t="shared" ref="AA238:AL238" si="282">IF(AND(E238&lt;&gt;"",AA158=1),1,0)</f>
        <v>0</v>
      </c>
      <c r="AB238" s="297">
        <f t="shared" si="282"/>
        <v>0</v>
      </c>
      <c r="AC238" s="297">
        <f t="shared" si="282"/>
        <v>0</v>
      </c>
      <c r="AD238" s="297">
        <f t="shared" si="282"/>
        <v>1</v>
      </c>
      <c r="AE238" s="297">
        <f t="shared" si="282"/>
        <v>1</v>
      </c>
      <c r="AF238" s="297">
        <f t="shared" si="282"/>
        <v>1</v>
      </c>
      <c r="AG238" s="297">
        <f t="shared" si="282"/>
        <v>1</v>
      </c>
      <c r="AH238" s="297">
        <f t="shared" si="282"/>
        <v>0</v>
      </c>
      <c r="AI238" s="297">
        <f t="shared" si="282"/>
        <v>1</v>
      </c>
      <c r="AJ238" s="297">
        <f t="shared" si="282"/>
        <v>0</v>
      </c>
      <c r="AK238" s="297">
        <f t="shared" si="282"/>
        <v>0</v>
      </c>
      <c r="AL238" s="297">
        <f t="shared" si="282"/>
        <v>0</v>
      </c>
      <c r="AM238" s="297">
        <f t="shared" si="268"/>
        <v>5</v>
      </c>
    </row>
    <row r="239" spans="4:39" x14ac:dyDescent="0.25">
      <c r="D239" s="297">
        <v>81</v>
      </c>
      <c r="F239" s="297" t="s">
        <v>40</v>
      </c>
      <c r="H239" s="297" t="s">
        <v>36</v>
      </c>
      <c r="I239" s="297" t="s">
        <v>42</v>
      </c>
      <c r="J239" s="297" t="s">
        <v>38</v>
      </c>
      <c r="K239" s="297" t="s">
        <v>31</v>
      </c>
      <c r="L239" s="297" t="s">
        <v>92</v>
      </c>
      <c r="M239" s="297" t="s">
        <v>162</v>
      </c>
      <c r="N239" s="297" t="s">
        <v>164</v>
      </c>
      <c r="R239" s="297" t="s">
        <v>225</v>
      </c>
      <c r="S239" s="297" t="s">
        <v>226</v>
      </c>
      <c r="T239" s="297" t="s">
        <v>231</v>
      </c>
      <c r="U239" s="297" t="s">
        <v>229</v>
      </c>
      <c r="V239" s="297" t="s">
        <v>222</v>
      </c>
      <c r="W239" s="297" t="s">
        <v>224</v>
      </c>
      <c r="X239" s="297" t="s">
        <v>221</v>
      </c>
      <c r="Y239" s="297" t="s">
        <v>223</v>
      </c>
      <c r="AA239" s="297">
        <f t="shared" ref="AA239:AL239" si="283">IF(AND(E239&lt;&gt;"",AA158=1),1,0)</f>
        <v>0</v>
      </c>
      <c r="AB239" s="297">
        <f t="shared" si="283"/>
        <v>0</v>
      </c>
      <c r="AC239" s="297">
        <f t="shared" si="283"/>
        <v>0</v>
      </c>
      <c r="AD239" s="297">
        <f t="shared" si="283"/>
        <v>1</v>
      </c>
      <c r="AE239" s="297">
        <f t="shared" si="283"/>
        <v>1</v>
      </c>
      <c r="AF239" s="297">
        <f t="shared" si="283"/>
        <v>1</v>
      </c>
      <c r="AG239" s="297">
        <f t="shared" si="283"/>
        <v>1</v>
      </c>
      <c r="AH239" s="297">
        <f t="shared" si="283"/>
        <v>0</v>
      </c>
      <c r="AI239" s="297">
        <f t="shared" si="283"/>
        <v>1</v>
      </c>
      <c r="AJ239" s="297">
        <f t="shared" si="283"/>
        <v>1</v>
      </c>
      <c r="AK239" s="297">
        <f t="shared" si="283"/>
        <v>0</v>
      </c>
      <c r="AL239" s="297">
        <f t="shared" si="283"/>
        <v>0</v>
      </c>
      <c r="AM239" s="297">
        <f t="shared" si="268"/>
        <v>6</v>
      </c>
    </row>
    <row r="240" spans="4:39" x14ac:dyDescent="0.25">
      <c r="D240" s="297">
        <v>82</v>
      </c>
      <c r="F240" s="297" t="s">
        <v>40</v>
      </c>
      <c r="G240" s="297" t="s">
        <v>41</v>
      </c>
      <c r="K240" s="297" t="s">
        <v>31</v>
      </c>
      <c r="L240" s="297" t="s">
        <v>92</v>
      </c>
      <c r="M240" s="297" t="s">
        <v>162</v>
      </c>
      <c r="N240" s="297" t="s">
        <v>164</v>
      </c>
      <c r="O240" s="298" t="s">
        <v>168</v>
      </c>
      <c r="P240" s="297" t="s">
        <v>37</v>
      </c>
      <c r="R240" s="297" t="s">
        <v>225</v>
      </c>
      <c r="S240" s="297" t="s">
        <v>222</v>
      </c>
      <c r="T240" s="297" t="s">
        <v>231</v>
      </c>
      <c r="U240" s="297" t="s">
        <v>230</v>
      </c>
      <c r="V240" s="297" t="s">
        <v>223</v>
      </c>
      <c r="W240" s="297" t="s">
        <v>226</v>
      </c>
      <c r="X240" s="297" t="s">
        <v>227</v>
      </c>
      <c r="Y240" s="297" t="s">
        <v>228</v>
      </c>
      <c r="AA240" s="297">
        <f t="shared" ref="AA240:AL240" si="284">IF(AND(E240&lt;&gt;"",AA158=1),1,0)</f>
        <v>0</v>
      </c>
      <c r="AB240" s="297">
        <f t="shared" si="284"/>
        <v>0</v>
      </c>
      <c r="AC240" s="297">
        <f t="shared" si="284"/>
        <v>1</v>
      </c>
      <c r="AD240" s="297">
        <f t="shared" si="284"/>
        <v>0</v>
      </c>
      <c r="AE240" s="297">
        <f t="shared" si="284"/>
        <v>0</v>
      </c>
      <c r="AF240" s="297">
        <f t="shared" si="284"/>
        <v>0</v>
      </c>
      <c r="AG240" s="297">
        <f t="shared" si="284"/>
        <v>1</v>
      </c>
      <c r="AH240" s="297">
        <f t="shared" si="284"/>
        <v>0</v>
      </c>
      <c r="AI240" s="297">
        <f t="shared" si="284"/>
        <v>1</v>
      </c>
      <c r="AJ240" s="297">
        <f t="shared" si="284"/>
        <v>1</v>
      </c>
      <c r="AK240" s="297">
        <f t="shared" si="284"/>
        <v>0</v>
      </c>
      <c r="AL240" s="297">
        <f t="shared" si="284"/>
        <v>1</v>
      </c>
      <c r="AM240" s="297">
        <f t="shared" si="268"/>
        <v>5</v>
      </c>
    </row>
    <row r="241" spans="4:39" x14ac:dyDescent="0.25">
      <c r="D241" s="297">
        <v>83</v>
      </c>
      <c r="F241" s="297" t="s">
        <v>40</v>
      </c>
      <c r="G241" s="297" t="s">
        <v>41</v>
      </c>
      <c r="J241" s="297" t="s">
        <v>38</v>
      </c>
      <c r="L241" s="297" t="s">
        <v>92</v>
      </c>
      <c r="M241" s="297" t="s">
        <v>162</v>
      </c>
      <c r="N241" s="297" t="s">
        <v>164</v>
      </c>
      <c r="O241" s="298" t="s">
        <v>168</v>
      </c>
      <c r="P241" s="297" t="s">
        <v>37</v>
      </c>
      <c r="R241" s="297" t="s">
        <v>225</v>
      </c>
      <c r="S241" s="297" t="s">
        <v>222</v>
      </c>
      <c r="T241" s="297" t="s">
        <v>231</v>
      </c>
      <c r="U241" s="297" t="s">
        <v>230</v>
      </c>
      <c r="V241" s="297" t="s">
        <v>223</v>
      </c>
      <c r="W241" s="297" t="s">
        <v>224</v>
      </c>
      <c r="X241" s="297" t="s">
        <v>227</v>
      </c>
      <c r="Y241" s="297" t="s">
        <v>228</v>
      </c>
      <c r="AA241" s="297">
        <f t="shared" ref="AA241:AL241" si="285">IF(AND(E241&lt;&gt;"",AA158=1),1,0)</f>
        <v>0</v>
      </c>
      <c r="AB241" s="297">
        <f t="shared" si="285"/>
        <v>0</v>
      </c>
      <c r="AC241" s="297">
        <f t="shared" si="285"/>
        <v>1</v>
      </c>
      <c r="AD241" s="297">
        <f t="shared" si="285"/>
        <v>0</v>
      </c>
      <c r="AE241" s="297">
        <f t="shared" si="285"/>
        <v>0</v>
      </c>
      <c r="AF241" s="297">
        <f t="shared" si="285"/>
        <v>1</v>
      </c>
      <c r="AG241" s="297">
        <f t="shared" si="285"/>
        <v>0</v>
      </c>
      <c r="AH241" s="297">
        <f t="shared" si="285"/>
        <v>0</v>
      </c>
      <c r="AI241" s="297">
        <f t="shared" si="285"/>
        <v>1</v>
      </c>
      <c r="AJ241" s="297">
        <f t="shared" si="285"/>
        <v>1</v>
      </c>
      <c r="AK241" s="297">
        <f t="shared" si="285"/>
        <v>0</v>
      </c>
      <c r="AL241" s="297">
        <f t="shared" si="285"/>
        <v>1</v>
      </c>
      <c r="AM241" s="297">
        <f t="shared" si="268"/>
        <v>5</v>
      </c>
    </row>
    <row r="242" spans="4:39" x14ac:dyDescent="0.25">
      <c r="D242" s="297">
        <v>84</v>
      </c>
      <c r="F242" s="297" t="s">
        <v>40</v>
      </c>
      <c r="G242" s="297" t="s">
        <v>41</v>
      </c>
      <c r="J242" s="297" t="s">
        <v>38</v>
      </c>
      <c r="K242" s="297" t="s">
        <v>31</v>
      </c>
      <c r="M242" s="297" t="s">
        <v>162</v>
      </c>
      <c r="N242" s="297" t="s">
        <v>164</v>
      </c>
      <c r="O242" s="298" t="s">
        <v>168</v>
      </c>
      <c r="P242" s="297" t="s">
        <v>37</v>
      </c>
      <c r="R242" s="297" t="s">
        <v>223</v>
      </c>
      <c r="S242" s="297" t="s">
        <v>226</v>
      </c>
      <c r="T242" s="297" t="s">
        <v>231</v>
      </c>
      <c r="U242" s="297" t="s">
        <v>230</v>
      </c>
      <c r="V242" s="297" t="s">
        <v>222</v>
      </c>
      <c r="W242" s="297" t="s">
        <v>224</v>
      </c>
      <c r="X242" s="297" t="s">
        <v>227</v>
      </c>
      <c r="Y242" s="297" t="s">
        <v>228</v>
      </c>
      <c r="AA242" s="297">
        <f t="shared" ref="AA242:AL242" si="286">IF(AND(E242&lt;&gt;"",AA158=1),1,0)</f>
        <v>0</v>
      </c>
      <c r="AB242" s="297">
        <f t="shared" si="286"/>
        <v>0</v>
      </c>
      <c r="AC242" s="297">
        <f t="shared" si="286"/>
        <v>1</v>
      </c>
      <c r="AD242" s="297">
        <f t="shared" si="286"/>
        <v>0</v>
      </c>
      <c r="AE242" s="297">
        <f t="shared" si="286"/>
        <v>0</v>
      </c>
      <c r="AF242" s="297">
        <f t="shared" si="286"/>
        <v>1</v>
      </c>
      <c r="AG242" s="297">
        <f t="shared" si="286"/>
        <v>1</v>
      </c>
      <c r="AH242" s="297">
        <f t="shared" si="286"/>
        <v>0</v>
      </c>
      <c r="AI242" s="297">
        <f t="shared" si="286"/>
        <v>1</v>
      </c>
      <c r="AJ242" s="297">
        <f t="shared" si="286"/>
        <v>1</v>
      </c>
      <c r="AK242" s="297">
        <f t="shared" si="286"/>
        <v>0</v>
      </c>
      <c r="AL242" s="297">
        <f t="shared" si="286"/>
        <v>1</v>
      </c>
      <c r="AM242" s="297">
        <f t="shared" si="268"/>
        <v>6</v>
      </c>
    </row>
    <row r="243" spans="4:39" x14ac:dyDescent="0.25">
      <c r="D243" s="297">
        <v>85</v>
      </c>
      <c r="F243" s="297" t="s">
        <v>40</v>
      </c>
      <c r="G243" s="297" t="s">
        <v>41</v>
      </c>
      <c r="J243" s="297" t="s">
        <v>38</v>
      </c>
      <c r="K243" s="297" t="s">
        <v>31</v>
      </c>
      <c r="L243" s="297" t="s">
        <v>92</v>
      </c>
      <c r="N243" s="297" t="s">
        <v>164</v>
      </c>
      <c r="O243" s="298" t="s">
        <v>168</v>
      </c>
      <c r="P243" s="297" t="s">
        <v>37</v>
      </c>
      <c r="R243" s="297" t="s">
        <v>225</v>
      </c>
      <c r="S243" s="297" t="s">
        <v>226</v>
      </c>
      <c r="T243" s="297" t="s">
        <v>231</v>
      </c>
      <c r="U243" s="297" t="s">
        <v>230</v>
      </c>
      <c r="V243" s="297" t="s">
        <v>222</v>
      </c>
      <c r="W243" s="297" t="s">
        <v>224</v>
      </c>
      <c r="X243" s="297" t="s">
        <v>227</v>
      </c>
      <c r="Y243" s="297" t="s">
        <v>228</v>
      </c>
      <c r="AA243" s="297">
        <f t="shared" ref="AA243:AL243" si="287">IF(AND(E243&lt;&gt;"",AA158=1),1,0)</f>
        <v>0</v>
      </c>
      <c r="AB243" s="297">
        <f t="shared" si="287"/>
        <v>0</v>
      </c>
      <c r="AC243" s="297">
        <f t="shared" si="287"/>
        <v>1</v>
      </c>
      <c r="AD243" s="297">
        <f t="shared" si="287"/>
        <v>0</v>
      </c>
      <c r="AE243" s="297">
        <f t="shared" si="287"/>
        <v>0</v>
      </c>
      <c r="AF243" s="297">
        <f t="shared" si="287"/>
        <v>1</v>
      </c>
      <c r="AG243" s="297">
        <f t="shared" si="287"/>
        <v>1</v>
      </c>
      <c r="AH243" s="297">
        <f t="shared" si="287"/>
        <v>0</v>
      </c>
      <c r="AI243" s="297">
        <f t="shared" si="287"/>
        <v>0</v>
      </c>
      <c r="AJ243" s="297">
        <f t="shared" si="287"/>
        <v>1</v>
      </c>
      <c r="AK243" s="297">
        <f t="shared" si="287"/>
        <v>0</v>
      </c>
      <c r="AL243" s="297">
        <f t="shared" si="287"/>
        <v>1</v>
      </c>
      <c r="AM243" s="297">
        <f t="shared" si="268"/>
        <v>5</v>
      </c>
    </row>
    <row r="244" spans="4:39" x14ac:dyDescent="0.25">
      <c r="D244" s="297">
        <v>86</v>
      </c>
      <c r="F244" s="297" t="s">
        <v>40</v>
      </c>
      <c r="G244" s="297" t="s">
        <v>41</v>
      </c>
      <c r="J244" s="297" t="s">
        <v>38</v>
      </c>
      <c r="K244" s="297" t="s">
        <v>31</v>
      </c>
      <c r="L244" s="297" t="s">
        <v>92</v>
      </c>
      <c r="M244" s="297" t="s">
        <v>162</v>
      </c>
      <c r="O244" s="298" t="s">
        <v>168</v>
      </c>
      <c r="P244" s="297" t="s">
        <v>37</v>
      </c>
      <c r="R244" s="297" t="s">
        <v>225</v>
      </c>
      <c r="S244" s="297" t="s">
        <v>226</v>
      </c>
      <c r="T244" s="297" t="s">
        <v>231</v>
      </c>
      <c r="U244" s="297" t="s">
        <v>230</v>
      </c>
      <c r="V244" s="297" t="s">
        <v>223</v>
      </c>
      <c r="W244" s="297" t="s">
        <v>224</v>
      </c>
      <c r="X244" s="297" t="s">
        <v>227</v>
      </c>
      <c r="Y244" s="297" t="s">
        <v>228</v>
      </c>
      <c r="AA244" s="297">
        <f t="shared" ref="AA244:AL244" si="288">IF(AND(E244&lt;&gt;"",AA158=1),1,0)</f>
        <v>0</v>
      </c>
      <c r="AB244" s="297">
        <f t="shared" si="288"/>
        <v>0</v>
      </c>
      <c r="AC244" s="297">
        <f t="shared" si="288"/>
        <v>1</v>
      </c>
      <c r="AD244" s="297">
        <f t="shared" si="288"/>
        <v>0</v>
      </c>
      <c r="AE244" s="297">
        <f t="shared" si="288"/>
        <v>0</v>
      </c>
      <c r="AF244" s="297">
        <f t="shared" si="288"/>
        <v>1</v>
      </c>
      <c r="AG244" s="297">
        <f t="shared" si="288"/>
        <v>1</v>
      </c>
      <c r="AH244" s="297">
        <f t="shared" si="288"/>
        <v>0</v>
      </c>
      <c r="AI244" s="297">
        <f t="shared" si="288"/>
        <v>1</v>
      </c>
      <c r="AJ244" s="297">
        <f t="shared" si="288"/>
        <v>0</v>
      </c>
      <c r="AK244" s="297">
        <f t="shared" si="288"/>
        <v>0</v>
      </c>
      <c r="AL244" s="297">
        <f t="shared" si="288"/>
        <v>1</v>
      </c>
      <c r="AM244" s="297">
        <f t="shared" si="268"/>
        <v>5</v>
      </c>
    </row>
    <row r="245" spans="4:39" x14ac:dyDescent="0.25">
      <c r="D245" s="297">
        <v>87</v>
      </c>
      <c r="F245" s="297" t="s">
        <v>40</v>
      </c>
      <c r="G245" s="297" t="s">
        <v>41</v>
      </c>
      <c r="J245" s="297" t="s">
        <v>38</v>
      </c>
      <c r="K245" s="297" t="s">
        <v>31</v>
      </c>
      <c r="L245" s="297" t="s">
        <v>92</v>
      </c>
      <c r="M245" s="297" t="s">
        <v>162</v>
      </c>
      <c r="N245" s="297" t="s">
        <v>164</v>
      </c>
      <c r="P245" s="297" t="s">
        <v>37</v>
      </c>
      <c r="R245" s="297" t="s">
        <v>225</v>
      </c>
      <c r="S245" s="297" t="s">
        <v>226</v>
      </c>
      <c r="T245" s="297" t="s">
        <v>231</v>
      </c>
      <c r="U245" s="297" t="s">
        <v>230</v>
      </c>
      <c r="V245" s="297" t="s">
        <v>222</v>
      </c>
      <c r="W245" s="297" t="s">
        <v>224</v>
      </c>
      <c r="X245" s="297" t="s">
        <v>227</v>
      </c>
      <c r="Y245" s="297" t="s">
        <v>223</v>
      </c>
      <c r="AA245" s="297">
        <f t="shared" ref="AA245:AL245" si="289">IF(AND(E245&lt;&gt;"",AA158=1),1,0)</f>
        <v>0</v>
      </c>
      <c r="AB245" s="297">
        <f t="shared" si="289"/>
        <v>0</v>
      </c>
      <c r="AC245" s="297">
        <f t="shared" si="289"/>
        <v>1</v>
      </c>
      <c r="AD245" s="297">
        <f t="shared" si="289"/>
        <v>0</v>
      </c>
      <c r="AE245" s="297">
        <f t="shared" si="289"/>
        <v>0</v>
      </c>
      <c r="AF245" s="297">
        <f t="shared" si="289"/>
        <v>1</v>
      </c>
      <c r="AG245" s="297">
        <f t="shared" si="289"/>
        <v>1</v>
      </c>
      <c r="AH245" s="297">
        <f t="shared" si="289"/>
        <v>0</v>
      </c>
      <c r="AI245" s="297">
        <f t="shared" si="289"/>
        <v>1</v>
      </c>
      <c r="AJ245" s="297">
        <f t="shared" si="289"/>
        <v>1</v>
      </c>
      <c r="AK245" s="297">
        <f t="shared" si="289"/>
        <v>0</v>
      </c>
      <c r="AL245" s="297">
        <f t="shared" si="289"/>
        <v>1</v>
      </c>
      <c r="AM245" s="297">
        <f t="shared" si="268"/>
        <v>6</v>
      </c>
    </row>
    <row r="246" spans="4:39" x14ac:dyDescent="0.25">
      <c r="D246" s="297">
        <v>88</v>
      </c>
      <c r="F246" s="297" t="s">
        <v>40</v>
      </c>
      <c r="G246" s="297" t="s">
        <v>41</v>
      </c>
      <c r="J246" s="297" t="s">
        <v>38</v>
      </c>
      <c r="K246" s="297" t="s">
        <v>31</v>
      </c>
      <c r="L246" s="297" t="s">
        <v>92</v>
      </c>
      <c r="M246" s="297" t="s">
        <v>162</v>
      </c>
      <c r="N246" s="297" t="s">
        <v>164</v>
      </c>
      <c r="O246" s="298" t="s">
        <v>168</v>
      </c>
      <c r="R246" s="297" t="s">
        <v>225</v>
      </c>
      <c r="S246" s="297" t="s">
        <v>226</v>
      </c>
      <c r="T246" s="297" t="s">
        <v>231</v>
      </c>
      <c r="U246" s="297" t="s">
        <v>230</v>
      </c>
      <c r="V246" s="297" t="s">
        <v>222</v>
      </c>
      <c r="W246" s="297" t="s">
        <v>224</v>
      </c>
      <c r="X246" s="297" t="s">
        <v>223</v>
      </c>
      <c r="Y246" s="297" t="s">
        <v>228</v>
      </c>
      <c r="AA246" s="297">
        <f t="shared" ref="AA246:AL246" si="290">IF(AND(E246&lt;&gt;"",AA158=1),1,0)</f>
        <v>0</v>
      </c>
      <c r="AB246" s="297">
        <f t="shared" si="290"/>
        <v>0</v>
      </c>
      <c r="AC246" s="297">
        <f t="shared" si="290"/>
        <v>1</v>
      </c>
      <c r="AD246" s="297">
        <f t="shared" si="290"/>
        <v>0</v>
      </c>
      <c r="AE246" s="297">
        <f t="shared" si="290"/>
        <v>0</v>
      </c>
      <c r="AF246" s="297">
        <f t="shared" si="290"/>
        <v>1</v>
      </c>
      <c r="AG246" s="297">
        <f t="shared" si="290"/>
        <v>1</v>
      </c>
      <c r="AH246" s="297">
        <f t="shared" si="290"/>
        <v>0</v>
      </c>
      <c r="AI246" s="297">
        <f t="shared" si="290"/>
        <v>1</v>
      </c>
      <c r="AJ246" s="297">
        <f t="shared" si="290"/>
        <v>1</v>
      </c>
      <c r="AK246" s="297">
        <f t="shared" si="290"/>
        <v>0</v>
      </c>
      <c r="AL246" s="297">
        <f t="shared" si="290"/>
        <v>0</v>
      </c>
      <c r="AM246" s="297">
        <f t="shared" si="268"/>
        <v>5</v>
      </c>
    </row>
    <row r="247" spans="4:39" x14ac:dyDescent="0.25">
      <c r="D247" s="297">
        <v>89</v>
      </c>
      <c r="F247" s="297" t="s">
        <v>40</v>
      </c>
      <c r="G247" s="297" t="s">
        <v>41</v>
      </c>
      <c r="I247" s="297" t="s">
        <v>42</v>
      </c>
      <c r="L247" s="297" t="s">
        <v>92</v>
      </c>
      <c r="M247" s="297" t="s">
        <v>162</v>
      </c>
      <c r="N247" s="297" t="s">
        <v>164</v>
      </c>
      <c r="O247" s="298" t="s">
        <v>168</v>
      </c>
      <c r="P247" s="297" t="s">
        <v>37</v>
      </c>
      <c r="R247" s="297" t="s">
        <v>221</v>
      </c>
      <c r="S247" s="297" t="s">
        <v>222</v>
      </c>
      <c r="T247" s="297" t="s">
        <v>231</v>
      </c>
      <c r="U247" s="297" t="s">
        <v>230</v>
      </c>
      <c r="V247" s="297" t="s">
        <v>223</v>
      </c>
      <c r="W247" s="297" t="s">
        <v>225</v>
      </c>
      <c r="X247" s="297" t="s">
        <v>227</v>
      </c>
      <c r="Y247" s="297" t="s">
        <v>228</v>
      </c>
      <c r="AA247" s="297">
        <f t="shared" ref="AA247:AL247" si="291">IF(AND(E247&lt;&gt;"",AA158=1),1,0)</f>
        <v>0</v>
      </c>
      <c r="AB247" s="297">
        <f t="shared" si="291"/>
        <v>0</v>
      </c>
      <c r="AC247" s="297">
        <f t="shared" si="291"/>
        <v>1</v>
      </c>
      <c r="AD247" s="297">
        <f t="shared" si="291"/>
        <v>0</v>
      </c>
      <c r="AE247" s="297">
        <f t="shared" si="291"/>
        <v>1</v>
      </c>
      <c r="AF247" s="297">
        <f t="shared" si="291"/>
        <v>0</v>
      </c>
      <c r="AG247" s="297">
        <f t="shared" si="291"/>
        <v>0</v>
      </c>
      <c r="AH247" s="297">
        <f t="shared" si="291"/>
        <v>0</v>
      </c>
      <c r="AI247" s="297">
        <f t="shared" si="291"/>
        <v>1</v>
      </c>
      <c r="AJ247" s="297">
        <f t="shared" si="291"/>
        <v>1</v>
      </c>
      <c r="AK247" s="297">
        <f t="shared" si="291"/>
        <v>0</v>
      </c>
      <c r="AL247" s="297">
        <f t="shared" si="291"/>
        <v>1</v>
      </c>
      <c r="AM247" s="297">
        <f t="shared" si="268"/>
        <v>5</v>
      </c>
    </row>
    <row r="248" spans="4:39" x14ac:dyDescent="0.25">
      <c r="D248" s="297">
        <v>90</v>
      </c>
      <c r="F248" s="297" t="s">
        <v>40</v>
      </c>
      <c r="G248" s="297" t="s">
        <v>41</v>
      </c>
      <c r="I248" s="297" t="s">
        <v>42</v>
      </c>
      <c r="K248" s="297" t="s">
        <v>31</v>
      </c>
      <c r="M248" s="297" t="s">
        <v>162</v>
      </c>
      <c r="N248" s="297" t="s">
        <v>164</v>
      </c>
      <c r="O248" s="298" t="s">
        <v>168</v>
      </c>
      <c r="P248" s="297" t="s">
        <v>37</v>
      </c>
      <c r="R248" s="297" t="s">
        <v>221</v>
      </c>
      <c r="S248" s="297" t="s">
        <v>222</v>
      </c>
      <c r="T248" s="297" t="s">
        <v>231</v>
      </c>
      <c r="U248" s="297" t="s">
        <v>230</v>
      </c>
      <c r="V248" s="297" t="s">
        <v>223</v>
      </c>
      <c r="W248" s="297" t="s">
        <v>226</v>
      </c>
      <c r="X248" s="297" t="s">
        <v>227</v>
      </c>
      <c r="Y248" s="297" t="s">
        <v>228</v>
      </c>
      <c r="AA248" s="297">
        <f t="shared" ref="AA248:AL248" si="292">IF(AND(E248&lt;&gt;"",AA158=1),1,0)</f>
        <v>0</v>
      </c>
      <c r="AB248" s="297">
        <f t="shared" si="292"/>
        <v>0</v>
      </c>
      <c r="AC248" s="297">
        <f t="shared" si="292"/>
        <v>1</v>
      </c>
      <c r="AD248" s="297">
        <f t="shared" si="292"/>
        <v>0</v>
      </c>
      <c r="AE248" s="297">
        <f t="shared" si="292"/>
        <v>1</v>
      </c>
      <c r="AF248" s="297">
        <f t="shared" si="292"/>
        <v>0</v>
      </c>
      <c r="AG248" s="297">
        <f t="shared" si="292"/>
        <v>1</v>
      </c>
      <c r="AH248" s="297">
        <f t="shared" si="292"/>
        <v>0</v>
      </c>
      <c r="AI248" s="297">
        <f t="shared" si="292"/>
        <v>1</v>
      </c>
      <c r="AJ248" s="297">
        <f t="shared" si="292"/>
        <v>1</v>
      </c>
      <c r="AK248" s="297">
        <f t="shared" si="292"/>
        <v>0</v>
      </c>
      <c r="AL248" s="297">
        <f t="shared" si="292"/>
        <v>1</v>
      </c>
      <c r="AM248" s="297">
        <f t="shared" si="268"/>
        <v>6</v>
      </c>
    </row>
    <row r="249" spans="4:39" x14ac:dyDescent="0.25">
      <c r="D249" s="297">
        <v>91</v>
      </c>
      <c r="F249" s="297" t="s">
        <v>40</v>
      </c>
      <c r="G249" s="297" t="s">
        <v>41</v>
      </c>
      <c r="I249" s="297" t="s">
        <v>42</v>
      </c>
      <c r="K249" s="297" t="s">
        <v>31</v>
      </c>
      <c r="L249" s="297" t="s">
        <v>92</v>
      </c>
      <c r="N249" s="297" t="s">
        <v>164</v>
      </c>
      <c r="O249" s="298" t="s">
        <v>168</v>
      </c>
      <c r="P249" s="297" t="s">
        <v>37</v>
      </c>
      <c r="R249" s="297" t="s">
        <v>221</v>
      </c>
      <c r="S249" s="297" t="s">
        <v>222</v>
      </c>
      <c r="T249" s="297" t="s">
        <v>231</v>
      </c>
      <c r="U249" s="297" t="s">
        <v>230</v>
      </c>
      <c r="V249" s="297" t="s">
        <v>225</v>
      </c>
      <c r="W249" s="297" t="s">
        <v>226</v>
      </c>
      <c r="X249" s="297" t="s">
        <v>227</v>
      </c>
      <c r="Y249" s="297" t="s">
        <v>228</v>
      </c>
      <c r="AA249" s="297">
        <f t="shared" ref="AA249:AL249" si="293">IF(AND(E249&lt;&gt;"",AA158=1),1,0)</f>
        <v>0</v>
      </c>
      <c r="AB249" s="297">
        <f t="shared" si="293"/>
        <v>0</v>
      </c>
      <c r="AC249" s="297">
        <f t="shared" si="293"/>
        <v>1</v>
      </c>
      <c r="AD249" s="297">
        <f t="shared" si="293"/>
        <v>0</v>
      </c>
      <c r="AE249" s="297">
        <f t="shared" si="293"/>
        <v>1</v>
      </c>
      <c r="AF249" s="297">
        <f t="shared" si="293"/>
        <v>0</v>
      </c>
      <c r="AG249" s="297">
        <f t="shared" si="293"/>
        <v>1</v>
      </c>
      <c r="AH249" s="297">
        <f t="shared" si="293"/>
        <v>0</v>
      </c>
      <c r="AI249" s="297">
        <f t="shared" si="293"/>
        <v>0</v>
      </c>
      <c r="AJ249" s="297">
        <f t="shared" si="293"/>
        <v>1</v>
      </c>
      <c r="AK249" s="297">
        <f t="shared" si="293"/>
        <v>0</v>
      </c>
      <c r="AL249" s="297">
        <f t="shared" si="293"/>
        <v>1</v>
      </c>
      <c r="AM249" s="297">
        <f t="shared" si="268"/>
        <v>5</v>
      </c>
    </row>
    <row r="250" spans="4:39" x14ac:dyDescent="0.25">
      <c r="D250" s="297">
        <v>92</v>
      </c>
      <c r="F250" s="297" t="s">
        <v>40</v>
      </c>
      <c r="G250" s="297" t="s">
        <v>41</v>
      </c>
      <c r="I250" s="297" t="s">
        <v>42</v>
      </c>
      <c r="K250" s="297" t="s">
        <v>31</v>
      </c>
      <c r="L250" s="297" t="s">
        <v>92</v>
      </c>
      <c r="M250" s="297" t="s">
        <v>162</v>
      </c>
      <c r="O250" s="298" t="s">
        <v>168</v>
      </c>
      <c r="P250" s="297" t="s">
        <v>37</v>
      </c>
      <c r="R250" s="297" t="s">
        <v>221</v>
      </c>
      <c r="S250" s="297" t="s">
        <v>226</v>
      </c>
      <c r="T250" s="297" t="s">
        <v>231</v>
      </c>
      <c r="U250" s="297" t="s">
        <v>230</v>
      </c>
      <c r="V250" s="297" t="s">
        <v>223</v>
      </c>
      <c r="W250" s="297" t="s">
        <v>225</v>
      </c>
      <c r="X250" s="297" t="s">
        <v>227</v>
      </c>
      <c r="Y250" s="297" t="s">
        <v>228</v>
      </c>
      <c r="AA250" s="297">
        <f t="shared" ref="AA250:AL250" si="294">IF(AND(E250&lt;&gt;"",AA158=1),1,0)</f>
        <v>0</v>
      </c>
      <c r="AB250" s="297">
        <f t="shared" si="294"/>
        <v>0</v>
      </c>
      <c r="AC250" s="297">
        <f t="shared" si="294"/>
        <v>1</v>
      </c>
      <c r="AD250" s="297">
        <f t="shared" si="294"/>
        <v>0</v>
      </c>
      <c r="AE250" s="297">
        <f t="shared" si="294"/>
        <v>1</v>
      </c>
      <c r="AF250" s="297">
        <f t="shared" si="294"/>
        <v>0</v>
      </c>
      <c r="AG250" s="297">
        <f t="shared" si="294"/>
        <v>1</v>
      </c>
      <c r="AH250" s="297">
        <f t="shared" si="294"/>
        <v>0</v>
      </c>
      <c r="AI250" s="297">
        <f t="shared" si="294"/>
        <v>1</v>
      </c>
      <c r="AJ250" s="297">
        <f t="shared" si="294"/>
        <v>0</v>
      </c>
      <c r="AK250" s="297">
        <f t="shared" si="294"/>
        <v>0</v>
      </c>
      <c r="AL250" s="297">
        <f t="shared" si="294"/>
        <v>1</v>
      </c>
      <c r="AM250" s="297">
        <f t="shared" si="268"/>
        <v>5</v>
      </c>
    </row>
    <row r="251" spans="4:39" x14ac:dyDescent="0.25">
      <c r="D251" s="297">
        <v>93</v>
      </c>
      <c r="F251" s="297" t="s">
        <v>40</v>
      </c>
      <c r="G251" s="297" t="s">
        <v>41</v>
      </c>
      <c r="I251" s="297" t="s">
        <v>42</v>
      </c>
      <c r="K251" s="297" t="s">
        <v>31</v>
      </c>
      <c r="L251" s="297" t="s">
        <v>92</v>
      </c>
      <c r="M251" s="297" t="s">
        <v>162</v>
      </c>
      <c r="N251" s="297" t="s">
        <v>164</v>
      </c>
      <c r="P251" s="297" t="s">
        <v>37</v>
      </c>
      <c r="R251" s="297" t="s">
        <v>221</v>
      </c>
      <c r="S251" s="297" t="s">
        <v>222</v>
      </c>
      <c r="T251" s="297" t="s">
        <v>231</v>
      </c>
      <c r="U251" s="297" t="s">
        <v>230</v>
      </c>
      <c r="V251" s="297" t="s">
        <v>225</v>
      </c>
      <c r="W251" s="297" t="s">
        <v>226</v>
      </c>
      <c r="X251" s="297" t="s">
        <v>227</v>
      </c>
      <c r="Y251" s="297" t="s">
        <v>223</v>
      </c>
      <c r="AA251" s="297">
        <f t="shared" ref="AA251:AL251" si="295">IF(AND(E251&lt;&gt;"",AA158=1),1,0)</f>
        <v>0</v>
      </c>
      <c r="AB251" s="297">
        <f t="shared" si="295"/>
        <v>0</v>
      </c>
      <c r="AC251" s="297">
        <f t="shared" si="295"/>
        <v>1</v>
      </c>
      <c r="AD251" s="297">
        <f t="shared" si="295"/>
        <v>0</v>
      </c>
      <c r="AE251" s="297">
        <f t="shared" si="295"/>
        <v>1</v>
      </c>
      <c r="AF251" s="297">
        <f t="shared" si="295"/>
        <v>0</v>
      </c>
      <c r="AG251" s="297">
        <f t="shared" si="295"/>
        <v>1</v>
      </c>
      <c r="AH251" s="297">
        <f t="shared" si="295"/>
        <v>0</v>
      </c>
      <c r="AI251" s="297">
        <f t="shared" si="295"/>
        <v>1</v>
      </c>
      <c r="AJ251" s="297">
        <f t="shared" si="295"/>
        <v>1</v>
      </c>
      <c r="AK251" s="297">
        <f t="shared" si="295"/>
        <v>0</v>
      </c>
      <c r="AL251" s="297">
        <f t="shared" si="295"/>
        <v>1</v>
      </c>
      <c r="AM251" s="297">
        <f t="shared" si="268"/>
        <v>6</v>
      </c>
    </row>
    <row r="252" spans="4:39" x14ac:dyDescent="0.25">
      <c r="D252" s="297">
        <v>94</v>
      </c>
      <c r="F252" s="297" t="s">
        <v>40</v>
      </c>
      <c r="G252" s="297" t="s">
        <v>41</v>
      </c>
      <c r="I252" s="297" t="s">
        <v>42</v>
      </c>
      <c r="K252" s="297" t="s">
        <v>31</v>
      </c>
      <c r="L252" s="297" t="s">
        <v>92</v>
      </c>
      <c r="M252" s="297" t="s">
        <v>162</v>
      </c>
      <c r="N252" s="297" t="s">
        <v>164</v>
      </c>
      <c r="O252" s="298" t="s">
        <v>168</v>
      </c>
      <c r="R252" s="297" t="s">
        <v>221</v>
      </c>
      <c r="S252" s="297" t="s">
        <v>222</v>
      </c>
      <c r="T252" s="297" t="s">
        <v>231</v>
      </c>
      <c r="U252" s="297" t="s">
        <v>230</v>
      </c>
      <c r="V252" s="297" t="s">
        <v>225</v>
      </c>
      <c r="W252" s="297" t="s">
        <v>226</v>
      </c>
      <c r="X252" s="297" t="s">
        <v>223</v>
      </c>
      <c r="Y252" s="297" t="s">
        <v>228</v>
      </c>
      <c r="AA252" s="297">
        <f t="shared" ref="AA252:AL252" si="296">IF(AND(E252&lt;&gt;"",AA158=1),1,0)</f>
        <v>0</v>
      </c>
      <c r="AB252" s="297">
        <f t="shared" si="296"/>
        <v>0</v>
      </c>
      <c r="AC252" s="297">
        <f t="shared" si="296"/>
        <v>1</v>
      </c>
      <c r="AD252" s="297">
        <f t="shared" si="296"/>
        <v>0</v>
      </c>
      <c r="AE252" s="297">
        <f t="shared" si="296"/>
        <v>1</v>
      </c>
      <c r="AF252" s="297">
        <f t="shared" si="296"/>
        <v>0</v>
      </c>
      <c r="AG252" s="297">
        <f t="shared" si="296"/>
        <v>1</v>
      </c>
      <c r="AH252" s="297">
        <f t="shared" si="296"/>
        <v>0</v>
      </c>
      <c r="AI252" s="297">
        <f t="shared" si="296"/>
        <v>1</v>
      </c>
      <c r="AJ252" s="297">
        <f t="shared" si="296"/>
        <v>1</v>
      </c>
      <c r="AK252" s="297">
        <f t="shared" si="296"/>
        <v>0</v>
      </c>
      <c r="AL252" s="297">
        <f t="shared" si="296"/>
        <v>0</v>
      </c>
      <c r="AM252" s="297">
        <f t="shared" si="268"/>
        <v>5</v>
      </c>
    </row>
    <row r="253" spans="4:39" x14ac:dyDescent="0.25">
      <c r="D253" s="297">
        <v>95</v>
      </c>
      <c r="F253" s="297" t="s">
        <v>40</v>
      </c>
      <c r="G253" s="297" t="s">
        <v>41</v>
      </c>
      <c r="I253" s="297" t="s">
        <v>42</v>
      </c>
      <c r="J253" s="297" t="s">
        <v>38</v>
      </c>
      <c r="M253" s="297" t="s">
        <v>162</v>
      </c>
      <c r="N253" s="297" t="s">
        <v>164</v>
      </c>
      <c r="O253" s="298" t="s">
        <v>168</v>
      </c>
      <c r="P253" s="297" t="s">
        <v>37</v>
      </c>
      <c r="R253" s="297" t="s">
        <v>221</v>
      </c>
      <c r="S253" s="297" t="s">
        <v>222</v>
      </c>
      <c r="T253" s="297" t="s">
        <v>231</v>
      </c>
      <c r="U253" s="297" t="s">
        <v>230</v>
      </c>
      <c r="V253" s="297" t="s">
        <v>223</v>
      </c>
      <c r="W253" s="297" t="s">
        <v>224</v>
      </c>
      <c r="X253" s="297" t="s">
        <v>227</v>
      </c>
      <c r="Y253" s="297" t="s">
        <v>228</v>
      </c>
      <c r="AA253" s="297">
        <f t="shared" ref="AA253:AL253" si="297">IF(AND(E253&lt;&gt;"",AA158=1),1,0)</f>
        <v>0</v>
      </c>
      <c r="AB253" s="297">
        <f t="shared" si="297"/>
        <v>0</v>
      </c>
      <c r="AC253" s="297">
        <f t="shared" si="297"/>
        <v>1</v>
      </c>
      <c r="AD253" s="297">
        <f t="shared" si="297"/>
        <v>0</v>
      </c>
      <c r="AE253" s="297">
        <f t="shared" si="297"/>
        <v>1</v>
      </c>
      <c r="AF253" s="297">
        <f t="shared" si="297"/>
        <v>1</v>
      </c>
      <c r="AG253" s="297">
        <f t="shared" si="297"/>
        <v>0</v>
      </c>
      <c r="AH253" s="297">
        <f t="shared" si="297"/>
        <v>0</v>
      </c>
      <c r="AI253" s="297">
        <f t="shared" si="297"/>
        <v>1</v>
      </c>
      <c r="AJ253" s="297">
        <f t="shared" si="297"/>
        <v>1</v>
      </c>
      <c r="AK253" s="297">
        <f t="shared" si="297"/>
        <v>0</v>
      </c>
      <c r="AL253" s="297">
        <f t="shared" si="297"/>
        <v>1</v>
      </c>
      <c r="AM253" s="297">
        <f t="shared" si="268"/>
        <v>6</v>
      </c>
    </row>
    <row r="254" spans="4:39" x14ac:dyDescent="0.25">
      <c r="D254" s="297">
        <v>96</v>
      </c>
      <c r="F254" s="297" t="s">
        <v>40</v>
      </c>
      <c r="G254" s="297" t="s">
        <v>41</v>
      </c>
      <c r="I254" s="297" t="s">
        <v>42</v>
      </c>
      <c r="J254" s="297" t="s">
        <v>38</v>
      </c>
      <c r="L254" s="297" t="s">
        <v>92</v>
      </c>
      <c r="N254" s="297" t="s">
        <v>164</v>
      </c>
      <c r="O254" s="298" t="s">
        <v>168</v>
      </c>
      <c r="P254" s="297" t="s">
        <v>37</v>
      </c>
      <c r="R254" s="297" t="s">
        <v>221</v>
      </c>
      <c r="S254" s="297" t="s">
        <v>222</v>
      </c>
      <c r="T254" s="297" t="s">
        <v>231</v>
      </c>
      <c r="U254" s="297" t="s">
        <v>230</v>
      </c>
      <c r="V254" s="297" t="s">
        <v>225</v>
      </c>
      <c r="W254" s="297" t="s">
        <v>224</v>
      </c>
      <c r="X254" s="297" t="s">
        <v>227</v>
      </c>
      <c r="Y254" s="297" t="s">
        <v>228</v>
      </c>
      <c r="AA254" s="297">
        <f t="shared" ref="AA254:AL254" si="298">IF(AND(E254&lt;&gt;"",AA158=1),1,0)</f>
        <v>0</v>
      </c>
      <c r="AB254" s="297">
        <f t="shared" si="298"/>
        <v>0</v>
      </c>
      <c r="AC254" s="297">
        <f t="shared" si="298"/>
        <v>1</v>
      </c>
      <c r="AD254" s="297">
        <f t="shared" si="298"/>
        <v>0</v>
      </c>
      <c r="AE254" s="297">
        <f t="shared" si="298"/>
        <v>1</v>
      </c>
      <c r="AF254" s="297">
        <f t="shared" si="298"/>
        <v>1</v>
      </c>
      <c r="AG254" s="297">
        <f t="shared" si="298"/>
        <v>0</v>
      </c>
      <c r="AH254" s="297">
        <f t="shared" si="298"/>
        <v>0</v>
      </c>
      <c r="AI254" s="297">
        <f t="shared" si="298"/>
        <v>0</v>
      </c>
      <c r="AJ254" s="297">
        <f t="shared" si="298"/>
        <v>1</v>
      </c>
      <c r="AK254" s="297">
        <f t="shared" si="298"/>
        <v>0</v>
      </c>
      <c r="AL254" s="297">
        <f t="shared" si="298"/>
        <v>1</v>
      </c>
      <c r="AM254" s="297">
        <f t="shared" si="268"/>
        <v>5</v>
      </c>
    </row>
    <row r="255" spans="4:39" x14ac:dyDescent="0.25">
      <c r="D255" s="297">
        <v>97</v>
      </c>
      <c r="F255" s="297" t="s">
        <v>40</v>
      </c>
      <c r="G255" s="297" t="s">
        <v>41</v>
      </c>
      <c r="I255" s="297" t="s">
        <v>42</v>
      </c>
      <c r="J255" s="297" t="s">
        <v>38</v>
      </c>
      <c r="L255" s="297" t="s">
        <v>92</v>
      </c>
      <c r="M255" s="297" t="s">
        <v>162</v>
      </c>
      <c r="O255" s="298" t="s">
        <v>168</v>
      </c>
      <c r="P255" s="297" t="s">
        <v>37</v>
      </c>
      <c r="R255" s="297" t="s">
        <v>221</v>
      </c>
      <c r="S255" s="297" t="s">
        <v>223</v>
      </c>
      <c r="T255" s="297" t="s">
        <v>231</v>
      </c>
      <c r="U255" s="297" t="s">
        <v>230</v>
      </c>
      <c r="V255" s="297" t="s">
        <v>225</v>
      </c>
      <c r="W255" s="297" t="s">
        <v>224</v>
      </c>
      <c r="X255" s="297" t="s">
        <v>227</v>
      </c>
      <c r="Y255" s="297" t="s">
        <v>228</v>
      </c>
      <c r="AA255" s="297">
        <f t="shared" ref="AA255:AL255" si="299">IF(AND(E255&lt;&gt;"",AA158=1),1,0)</f>
        <v>0</v>
      </c>
      <c r="AB255" s="297">
        <f t="shared" si="299"/>
        <v>0</v>
      </c>
      <c r="AC255" s="297">
        <f t="shared" si="299"/>
        <v>1</v>
      </c>
      <c r="AD255" s="297">
        <f t="shared" si="299"/>
        <v>0</v>
      </c>
      <c r="AE255" s="297">
        <f t="shared" si="299"/>
        <v>1</v>
      </c>
      <c r="AF255" s="297">
        <f t="shared" si="299"/>
        <v>1</v>
      </c>
      <c r="AG255" s="297">
        <f t="shared" si="299"/>
        <v>0</v>
      </c>
      <c r="AH255" s="297">
        <f t="shared" si="299"/>
        <v>0</v>
      </c>
      <c r="AI255" s="297">
        <f t="shared" si="299"/>
        <v>1</v>
      </c>
      <c r="AJ255" s="297">
        <f t="shared" si="299"/>
        <v>0</v>
      </c>
      <c r="AK255" s="297">
        <f t="shared" si="299"/>
        <v>0</v>
      </c>
      <c r="AL255" s="297">
        <f t="shared" si="299"/>
        <v>1</v>
      </c>
      <c r="AM255" s="297">
        <f t="shared" si="268"/>
        <v>5</v>
      </c>
    </row>
    <row r="256" spans="4:39" x14ac:dyDescent="0.25">
      <c r="D256" s="297">
        <v>98</v>
      </c>
      <c r="F256" s="297" t="s">
        <v>40</v>
      </c>
      <c r="G256" s="297" t="s">
        <v>41</v>
      </c>
      <c r="I256" s="297" t="s">
        <v>42</v>
      </c>
      <c r="J256" s="297" t="s">
        <v>38</v>
      </c>
      <c r="L256" s="297" t="s">
        <v>92</v>
      </c>
      <c r="M256" s="297" t="s">
        <v>162</v>
      </c>
      <c r="N256" s="297" t="s">
        <v>164</v>
      </c>
      <c r="P256" s="297" t="s">
        <v>37</v>
      </c>
      <c r="R256" s="297" t="s">
        <v>221</v>
      </c>
      <c r="S256" s="297" t="s">
        <v>222</v>
      </c>
      <c r="T256" s="297" t="s">
        <v>231</v>
      </c>
      <c r="U256" s="297" t="s">
        <v>230</v>
      </c>
      <c r="V256" s="297" t="s">
        <v>225</v>
      </c>
      <c r="W256" s="297" t="s">
        <v>224</v>
      </c>
      <c r="X256" s="297" t="s">
        <v>227</v>
      </c>
      <c r="Y256" s="297" t="s">
        <v>223</v>
      </c>
      <c r="AA256" s="297">
        <f t="shared" ref="AA256:AL256" si="300">IF(AND(E256&lt;&gt;"",AA158=1),1,0)</f>
        <v>0</v>
      </c>
      <c r="AB256" s="297">
        <f t="shared" si="300"/>
        <v>0</v>
      </c>
      <c r="AC256" s="297">
        <f t="shared" si="300"/>
        <v>1</v>
      </c>
      <c r="AD256" s="297">
        <f t="shared" si="300"/>
        <v>0</v>
      </c>
      <c r="AE256" s="297">
        <f t="shared" si="300"/>
        <v>1</v>
      </c>
      <c r="AF256" s="297">
        <f t="shared" si="300"/>
        <v>1</v>
      </c>
      <c r="AG256" s="297">
        <f t="shared" si="300"/>
        <v>0</v>
      </c>
      <c r="AH256" s="297">
        <f t="shared" si="300"/>
        <v>0</v>
      </c>
      <c r="AI256" s="297">
        <f t="shared" si="300"/>
        <v>1</v>
      </c>
      <c r="AJ256" s="297">
        <f t="shared" si="300"/>
        <v>1</v>
      </c>
      <c r="AK256" s="297">
        <f t="shared" si="300"/>
        <v>0</v>
      </c>
      <c r="AL256" s="297">
        <f t="shared" si="300"/>
        <v>1</v>
      </c>
      <c r="AM256" s="297">
        <f t="shared" si="268"/>
        <v>6</v>
      </c>
    </row>
    <row r="257" spans="4:39" x14ac:dyDescent="0.25">
      <c r="D257" s="297">
        <v>99</v>
      </c>
      <c r="F257" s="297" t="s">
        <v>40</v>
      </c>
      <c r="G257" s="297" t="s">
        <v>41</v>
      </c>
      <c r="I257" s="297" t="s">
        <v>42</v>
      </c>
      <c r="J257" s="297" t="s">
        <v>38</v>
      </c>
      <c r="L257" s="297" t="s">
        <v>92</v>
      </c>
      <c r="M257" s="297" t="s">
        <v>162</v>
      </c>
      <c r="N257" s="297" t="s">
        <v>164</v>
      </c>
      <c r="O257" s="298" t="s">
        <v>168</v>
      </c>
      <c r="R257" s="297" t="s">
        <v>221</v>
      </c>
      <c r="S257" s="297" t="s">
        <v>222</v>
      </c>
      <c r="T257" s="297" t="s">
        <v>231</v>
      </c>
      <c r="U257" s="297" t="s">
        <v>230</v>
      </c>
      <c r="V257" s="297" t="s">
        <v>225</v>
      </c>
      <c r="W257" s="297" t="s">
        <v>224</v>
      </c>
      <c r="X257" s="297" t="s">
        <v>223</v>
      </c>
      <c r="Y257" s="297" t="s">
        <v>228</v>
      </c>
      <c r="AA257" s="297">
        <f t="shared" ref="AA257:AL257" si="301">IF(AND(E257&lt;&gt;"",AA158=1),1,0)</f>
        <v>0</v>
      </c>
      <c r="AB257" s="297">
        <f t="shared" si="301"/>
        <v>0</v>
      </c>
      <c r="AC257" s="297">
        <f t="shared" si="301"/>
        <v>1</v>
      </c>
      <c r="AD257" s="297">
        <f t="shared" si="301"/>
        <v>0</v>
      </c>
      <c r="AE257" s="297">
        <f t="shared" si="301"/>
        <v>1</v>
      </c>
      <c r="AF257" s="297">
        <f t="shared" si="301"/>
        <v>1</v>
      </c>
      <c r="AG257" s="297">
        <f t="shared" si="301"/>
        <v>0</v>
      </c>
      <c r="AH257" s="297">
        <f t="shared" si="301"/>
        <v>0</v>
      </c>
      <c r="AI257" s="297">
        <f t="shared" si="301"/>
        <v>1</v>
      </c>
      <c r="AJ257" s="297">
        <f t="shared" si="301"/>
        <v>1</v>
      </c>
      <c r="AK257" s="297">
        <f t="shared" si="301"/>
        <v>0</v>
      </c>
      <c r="AL257" s="297">
        <f t="shared" si="301"/>
        <v>0</v>
      </c>
      <c r="AM257" s="297">
        <f t="shared" si="268"/>
        <v>5</v>
      </c>
    </row>
    <row r="258" spans="4:39" x14ac:dyDescent="0.25">
      <c r="D258" s="297">
        <v>100</v>
      </c>
      <c r="F258" s="297" t="s">
        <v>40</v>
      </c>
      <c r="G258" s="297" t="s">
        <v>41</v>
      </c>
      <c r="I258" s="297" t="s">
        <v>42</v>
      </c>
      <c r="J258" s="297" t="s">
        <v>38</v>
      </c>
      <c r="K258" s="297" t="s">
        <v>31</v>
      </c>
      <c r="N258" s="297" t="s">
        <v>164</v>
      </c>
      <c r="O258" s="298" t="s">
        <v>168</v>
      </c>
      <c r="P258" s="297" t="s">
        <v>37</v>
      </c>
      <c r="R258" s="297" t="s">
        <v>221</v>
      </c>
      <c r="S258" s="297" t="s">
        <v>226</v>
      </c>
      <c r="T258" s="297" t="s">
        <v>231</v>
      </c>
      <c r="U258" s="297" t="s">
        <v>230</v>
      </c>
      <c r="V258" s="297" t="s">
        <v>222</v>
      </c>
      <c r="W258" s="297" t="s">
        <v>224</v>
      </c>
      <c r="X258" s="297" t="s">
        <v>227</v>
      </c>
      <c r="Y258" s="297" t="s">
        <v>228</v>
      </c>
      <c r="AA258" s="297">
        <f t="shared" ref="AA258:AL258" si="302">IF(AND(E258&lt;&gt;"",AA158=1),1,0)</f>
        <v>0</v>
      </c>
      <c r="AB258" s="297">
        <f t="shared" si="302"/>
        <v>0</v>
      </c>
      <c r="AC258" s="297">
        <f t="shared" si="302"/>
        <v>1</v>
      </c>
      <c r="AD258" s="297">
        <f t="shared" si="302"/>
        <v>0</v>
      </c>
      <c r="AE258" s="297">
        <f t="shared" si="302"/>
        <v>1</v>
      </c>
      <c r="AF258" s="297">
        <f t="shared" si="302"/>
        <v>1</v>
      </c>
      <c r="AG258" s="297">
        <f t="shared" si="302"/>
        <v>1</v>
      </c>
      <c r="AH258" s="297">
        <f t="shared" si="302"/>
        <v>0</v>
      </c>
      <c r="AI258" s="297">
        <f t="shared" si="302"/>
        <v>0</v>
      </c>
      <c r="AJ258" s="297">
        <f t="shared" si="302"/>
        <v>1</v>
      </c>
      <c r="AK258" s="297">
        <f t="shared" si="302"/>
        <v>0</v>
      </c>
      <c r="AL258" s="297">
        <f t="shared" si="302"/>
        <v>1</v>
      </c>
      <c r="AM258" s="297">
        <f t="shared" si="268"/>
        <v>6</v>
      </c>
    </row>
    <row r="259" spans="4:39" x14ac:dyDescent="0.25">
      <c r="D259" s="297">
        <v>101</v>
      </c>
      <c r="F259" s="297" t="s">
        <v>40</v>
      </c>
      <c r="G259" s="297" t="s">
        <v>41</v>
      </c>
      <c r="I259" s="297" t="s">
        <v>42</v>
      </c>
      <c r="J259" s="297" t="s">
        <v>38</v>
      </c>
      <c r="K259" s="297" t="s">
        <v>31</v>
      </c>
      <c r="M259" s="297" t="s">
        <v>162</v>
      </c>
      <c r="O259" s="298" t="s">
        <v>168</v>
      </c>
      <c r="P259" s="297" t="s">
        <v>37</v>
      </c>
      <c r="R259" s="297" t="s">
        <v>221</v>
      </c>
      <c r="S259" s="297" t="s">
        <v>226</v>
      </c>
      <c r="T259" s="297" t="s">
        <v>231</v>
      </c>
      <c r="U259" s="297" t="s">
        <v>230</v>
      </c>
      <c r="V259" s="297" t="s">
        <v>223</v>
      </c>
      <c r="W259" s="297" t="s">
        <v>224</v>
      </c>
      <c r="X259" s="297" t="s">
        <v>227</v>
      </c>
      <c r="Y259" s="297" t="s">
        <v>228</v>
      </c>
      <c r="AA259" s="297">
        <f t="shared" ref="AA259:AL259" si="303">IF(AND(E259&lt;&gt;"",AA158=1),1,0)</f>
        <v>0</v>
      </c>
      <c r="AB259" s="297">
        <f t="shared" si="303"/>
        <v>0</v>
      </c>
      <c r="AC259" s="297">
        <f t="shared" si="303"/>
        <v>1</v>
      </c>
      <c r="AD259" s="297">
        <f t="shared" si="303"/>
        <v>0</v>
      </c>
      <c r="AE259" s="297">
        <f t="shared" si="303"/>
        <v>1</v>
      </c>
      <c r="AF259" s="297">
        <f t="shared" si="303"/>
        <v>1</v>
      </c>
      <c r="AG259" s="297">
        <f t="shared" si="303"/>
        <v>1</v>
      </c>
      <c r="AH259" s="297">
        <f t="shared" si="303"/>
        <v>0</v>
      </c>
      <c r="AI259" s="297">
        <f t="shared" si="303"/>
        <v>1</v>
      </c>
      <c r="AJ259" s="297">
        <f t="shared" si="303"/>
        <v>0</v>
      </c>
      <c r="AK259" s="297">
        <f t="shared" si="303"/>
        <v>0</v>
      </c>
      <c r="AL259" s="297">
        <f t="shared" si="303"/>
        <v>1</v>
      </c>
      <c r="AM259" s="297">
        <f t="shared" si="268"/>
        <v>6</v>
      </c>
    </row>
    <row r="260" spans="4:39" x14ac:dyDescent="0.25">
      <c r="D260" s="297">
        <v>102</v>
      </c>
      <c r="F260" s="297" t="s">
        <v>40</v>
      </c>
      <c r="G260" s="297" t="s">
        <v>41</v>
      </c>
      <c r="I260" s="297" t="s">
        <v>42</v>
      </c>
      <c r="J260" s="297" t="s">
        <v>38</v>
      </c>
      <c r="K260" s="297" t="s">
        <v>31</v>
      </c>
      <c r="M260" s="297" t="s">
        <v>162</v>
      </c>
      <c r="N260" s="297" t="s">
        <v>164</v>
      </c>
      <c r="P260" s="297" t="s">
        <v>37</v>
      </c>
      <c r="R260" s="297" t="s">
        <v>221</v>
      </c>
      <c r="S260" s="297" t="s">
        <v>226</v>
      </c>
      <c r="T260" s="297" t="s">
        <v>231</v>
      </c>
      <c r="U260" s="297" t="s">
        <v>230</v>
      </c>
      <c r="V260" s="297" t="s">
        <v>222</v>
      </c>
      <c r="W260" s="297" t="s">
        <v>224</v>
      </c>
      <c r="X260" s="297" t="s">
        <v>227</v>
      </c>
      <c r="Y260" s="297" t="s">
        <v>223</v>
      </c>
      <c r="AA260" s="297">
        <f t="shared" ref="AA260:AL260" si="304">IF(AND(E260&lt;&gt;"",AA158=1),1,0)</f>
        <v>0</v>
      </c>
      <c r="AB260" s="297">
        <f t="shared" si="304"/>
        <v>0</v>
      </c>
      <c r="AC260" s="297">
        <f t="shared" si="304"/>
        <v>1</v>
      </c>
      <c r="AD260" s="297">
        <f t="shared" si="304"/>
        <v>0</v>
      </c>
      <c r="AE260" s="297">
        <f t="shared" si="304"/>
        <v>1</v>
      </c>
      <c r="AF260" s="297">
        <f t="shared" si="304"/>
        <v>1</v>
      </c>
      <c r="AG260" s="297">
        <f t="shared" si="304"/>
        <v>1</v>
      </c>
      <c r="AH260" s="297">
        <f t="shared" si="304"/>
        <v>0</v>
      </c>
      <c r="AI260" s="297">
        <f t="shared" si="304"/>
        <v>1</v>
      </c>
      <c r="AJ260" s="297">
        <f t="shared" si="304"/>
        <v>1</v>
      </c>
      <c r="AK260" s="297">
        <f t="shared" si="304"/>
        <v>0</v>
      </c>
      <c r="AL260" s="297">
        <f t="shared" si="304"/>
        <v>1</v>
      </c>
      <c r="AM260" s="297">
        <f t="shared" si="268"/>
        <v>7</v>
      </c>
    </row>
    <row r="261" spans="4:39" x14ac:dyDescent="0.25">
      <c r="D261" s="297">
        <v>103</v>
      </c>
      <c r="F261" s="297" t="s">
        <v>40</v>
      </c>
      <c r="G261" s="297" t="s">
        <v>41</v>
      </c>
      <c r="I261" s="297" t="s">
        <v>42</v>
      </c>
      <c r="J261" s="297" t="s">
        <v>38</v>
      </c>
      <c r="K261" s="297" t="s">
        <v>31</v>
      </c>
      <c r="M261" s="297" t="s">
        <v>162</v>
      </c>
      <c r="N261" s="297" t="s">
        <v>164</v>
      </c>
      <c r="O261" s="298" t="s">
        <v>168</v>
      </c>
      <c r="R261" s="297" t="s">
        <v>221</v>
      </c>
      <c r="S261" s="297" t="s">
        <v>226</v>
      </c>
      <c r="T261" s="297" t="s">
        <v>231</v>
      </c>
      <c r="U261" s="297" t="s">
        <v>230</v>
      </c>
      <c r="V261" s="297" t="s">
        <v>222</v>
      </c>
      <c r="W261" s="297" t="s">
        <v>224</v>
      </c>
      <c r="X261" s="297" t="s">
        <v>223</v>
      </c>
      <c r="Y261" s="297" t="s">
        <v>228</v>
      </c>
      <c r="AA261" s="297">
        <f t="shared" ref="AA261:AL261" si="305">IF(AND(E261&lt;&gt;"",AA158=1),1,0)</f>
        <v>0</v>
      </c>
      <c r="AB261" s="297">
        <f t="shared" si="305"/>
        <v>0</v>
      </c>
      <c r="AC261" s="297">
        <f t="shared" si="305"/>
        <v>1</v>
      </c>
      <c r="AD261" s="297">
        <f t="shared" si="305"/>
        <v>0</v>
      </c>
      <c r="AE261" s="297">
        <f t="shared" si="305"/>
        <v>1</v>
      </c>
      <c r="AF261" s="297">
        <f t="shared" si="305"/>
        <v>1</v>
      </c>
      <c r="AG261" s="297">
        <f t="shared" si="305"/>
        <v>1</v>
      </c>
      <c r="AH261" s="297">
        <f t="shared" si="305"/>
        <v>0</v>
      </c>
      <c r="AI261" s="297">
        <f t="shared" si="305"/>
        <v>1</v>
      </c>
      <c r="AJ261" s="297">
        <f t="shared" si="305"/>
        <v>1</v>
      </c>
      <c r="AK261" s="297">
        <f t="shared" si="305"/>
        <v>0</v>
      </c>
      <c r="AL261" s="297">
        <f t="shared" si="305"/>
        <v>0</v>
      </c>
      <c r="AM261" s="297">
        <f t="shared" si="268"/>
        <v>6</v>
      </c>
    </row>
    <row r="262" spans="4:39" x14ac:dyDescent="0.25">
      <c r="D262" s="297">
        <v>104</v>
      </c>
      <c r="F262" s="297" t="s">
        <v>40</v>
      </c>
      <c r="G262" s="297" t="s">
        <v>41</v>
      </c>
      <c r="I262" s="297" t="s">
        <v>42</v>
      </c>
      <c r="J262" s="297" t="s">
        <v>38</v>
      </c>
      <c r="K262" s="297" t="s">
        <v>31</v>
      </c>
      <c r="L262" s="297" t="s">
        <v>92</v>
      </c>
      <c r="O262" s="298" t="s">
        <v>168</v>
      </c>
      <c r="P262" s="297" t="s">
        <v>37</v>
      </c>
      <c r="R262" s="297" t="s">
        <v>221</v>
      </c>
      <c r="S262" s="297" t="s">
        <v>226</v>
      </c>
      <c r="T262" s="297" t="s">
        <v>231</v>
      </c>
      <c r="U262" s="297" t="s">
        <v>230</v>
      </c>
      <c r="V262" s="297" t="s">
        <v>225</v>
      </c>
      <c r="W262" s="297" t="s">
        <v>224</v>
      </c>
      <c r="X262" s="297" t="s">
        <v>227</v>
      </c>
      <c r="Y262" s="297" t="s">
        <v>228</v>
      </c>
      <c r="AA262" s="297">
        <f t="shared" ref="AA262:AL262" si="306">IF(AND(E262&lt;&gt;"",AA158=1),1,0)</f>
        <v>0</v>
      </c>
      <c r="AB262" s="297">
        <f t="shared" si="306"/>
        <v>0</v>
      </c>
      <c r="AC262" s="297">
        <f t="shared" si="306"/>
        <v>1</v>
      </c>
      <c r="AD262" s="297">
        <f t="shared" si="306"/>
        <v>0</v>
      </c>
      <c r="AE262" s="297">
        <f t="shared" si="306"/>
        <v>1</v>
      </c>
      <c r="AF262" s="297">
        <f t="shared" si="306"/>
        <v>1</v>
      </c>
      <c r="AG262" s="297">
        <f t="shared" si="306"/>
        <v>1</v>
      </c>
      <c r="AH262" s="297">
        <f t="shared" si="306"/>
        <v>0</v>
      </c>
      <c r="AI262" s="297">
        <f t="shared" si="306"/>
        <v>0</v>
      </c>
      <c r="AJ262" s="297">
        <f t="shared" si="306"/>
        <v>0</v>
      </c>
      <c r="AK262" s="297">
        <f t="shared" si="306"/>
        <v>0</v>
      </c>
      <c r="AL262" s="297">
        <f t="shared" si="306"/>
        <v>1</v>
      </c>
      <c r="AM262" s="297">
        <f t="shared" si="268"/>
        <v>5</v>
      </c>
    </row>
    <row r="263" spans="4:39" x14ac:dyDescent="0.25">
      <c r="D263" s="297">
        <v>105</v>
      </c>
      <c r="F263" s="297" t="s">
        <v>40</v>
      </c>
      <c r="G263" s="297" t="s">
        <v>41</v>
      </c>
      <c r="I263" s="297" t="s">
        <v>42</v>
      </c>
      <c r="J263" s="297" t="s">
        <v>38</v>
      </c>
      <c r="K263" s="297" t="s">
        <v>31</v>
      </c>
      <c r="L263" s="297" t="s">
        <v>92</v>
      </c>
      <c r="N263" s="297" t="s">
        <v>164</v>
      </c>
      <c r="P263" s="297" t="s">
        <v>37</v>
      </c>
      <c r="R263" s="297" t="s">
        <v>225</v>
      </c>
      <c r="S263" s="297" t="s">
        <v>226</v>
      </c>
      <c r="T263" s="297" t="s">
        <v>231</v>
      </c>
      <c r="U263" s="297" t="s">
        <v>230</v>
      </c>
      <c r="V263" s="297" t="s">
        <v>222</v>
      </c>
      <c r="W263" s="297" t="s">
        <v>224</v>
      </c>
      <c r="X263" s="297" t="s">
        <v>227</v>
      </c>
      <c r="Y263" s="297" t="s">
        <v>221</v>
      </c>
      <c r="AA263" s="297">
        <f t="shared" ref="AA263:AL263" si="307">IF(AND(E263&lt;&gt;"",AA158=1),1,0)</f>
        <v>0</v>
      </c>
      <c r="AB263" s="297">
        <f t="shared" si="307"/>
        <v>0</v>
      </c>
      <c r="AC263" s="297">
        <f t="shared" si="307"/>
        <v>1</v>
      </c>
      <c r="AD263" s="297">
        <f t="shared" si="307"/>
        <v>0</v>
      </c>
      <c r="AE263" s="297">
        <f t="shared" si="307"/>
        <v>1</v>
      </c>
      <c r="AF263" s="297">
        <f t="shared" si="307"/>
        <v>1</v>
      </c>
      <c r="AG263" s="297">
        <f t="shared" si="307"/>
        <v>1</v>
      </c>
      <c r="AH263" s="297">
        <f t="shared" si="307"/>
        <v>0</v>
      </c>
      <c r="AI263" s="297">
        <f t="shared" si="307"/>
        <v>0</v>
      </c>
      <c r="AJ263" s="297">
        <f t="shared" si="307"/>
        <v>1</v>
      </c>
      <c r="AK263" s="297">
        <f t="shared" si="307"/>
        <v>0</v>
      </c>
      <c r="AL263" s="297">
        <f t="shared" si="307"/>
        <v>1</v>
      </c>
      <c r="AM263" s="297">
        <f t="shared" si="268"/>
        <v>6</v>
      </c>
    </row>
    <row r="264" spans="4:39" x14ac:dyDescent="0.25">
      <c r="D264" s="297">
        <v>106</v>
      </c>
      <c r="F264" s="297" t="s">
        <v>40</v>
      </c>
      <c r="G264" s="297" t="s">
        <v>41</v>
      </c>
      <c r="I264" s="297" t="s">
        <v>42</v>
      </c>
      <c r="J264" s="297" t="s">
        <v>38</v>
      </c>
      <c r="K264" s="297" t="s">
        <v>31</v>
      </c>
      <c r="L264" s="297" t="s">
        <v>92</v>
      </c>
      <c r="N264" s="297" t="s">
        <v>164</v>
      </c>
      <c r="O264" s="298" t="s">
        <v>168</v>
      </c>
      <c r="R264" s="297" t="s">
        <v>225</v>
      </c>
      <c r="S264" s="297" t="s">
        <v>226</v>
      </c>
      <c r="T264" s="297" t="s">
        <v>231</v>
      </c>
      <c r="U264" s="297" t="s">
        <v>230</v>
      </c>
      <c r="V264" s="297" t="s">
        <v>222</v>
      </c>
      <c r="W264" s="297" t="s">
        <v>224</v>
      </c>
      <c r="X264" s="297" t="s">
        <v>221</v>
      </c>
      <c r="Y264" s="297" t="s">
        <v>228</v>
      </c>
      <c r="AA264" s="297">
        <f t="shared" ref="AA264:AL264" si="308">IF(AND(E264&lt;&gt;"",AA158=1),1,0)</f>
        <v>0</v>
      </c>
      <c r="AB264" s="297">
        <f t="shared" si="308"/>
        <v>0</v>
      </c>
      <c r="AC264" s="297">
        <f t="shared" si="308"/>
        <v>1</v>
      </c>
      <c r="AD264" s="297">
        <f t="shared" si="308"/>
        <v>0</v>
      </c>
      <c r="AE264" s="297">
        <f t="shared" si="308"/>
        <v>1</v>
      </c>
      <c r="AF264" s="297">
        <f t="shared" si="308"/>
        <v>1</v>
      </c>
      <c r="AG264" s="297">
        <f t="shared" si="308"/>
        <v>1</v>
      </c>
      <c r="AH264" s="297">
        <f t="shared" si="308"/>
        <v>0</v>
      </c>
      <c r="AI264" s="297">
        <f t="shared" si="308"/>
        <v>0</v>
      </c>
      <c r="AJ264" s="297">
        <f t="shared" si="308"/>
        <v>1</v>
      </c>
      <c r="AK264" s="297">
        <f t="shared" si="308"/>
        <v>0</v>
      </c>
      <c r="AL264" s="297">
        <f t="shared" si="308"/>
        <v>0</v>
      </c>
      <c r="AM264" s="297">
        <f t="shared" si="268"/>
        <v>5</v>
      </c>
    </row>
    <row r="265" spans="4:39" x14ac:dyDescent="0.25">
      <c r="D265" s="297">
        <v>107</v>
      </c>
      <c r="F265" s="297" t="s">
        <v>40</v>
      </c>
      <c r="G265" s="297" t="s">
        <v>41</v>
      </c>
      <c r="I265" s="297" t="s">
        <v>42</v>
      </c>
      <c r="J265" s="297" t="s">
        <v>38</v>
      </c>
      <c r="K265" s="297" t="s">
        <v>31</v>
      </c>
      <c r="L265" s="297" t="s">
        <v>92</v>
      </c>
      <c r="M265" s="297" t="s">
        <v>162</v>
      </c>
      <c r="P265" s="297" t="s">
        <v>37</v>
      </c>
      <c r="R265" s="297" t="s">
        <v>221</v>
      </c>
      <c r="S265" s="297" t="s">
        <v>226</v>
      </c>
      <c r="T265" s="297" t="s">
        <v>231</v>
      </c>
      <c r="U265" s="297" t="s">
        <v>230</v>
      </c>
      <c r="V265" s="297" t="s">
        <v>225</v>
      </c>
      <c r="W265" s="297" t="s">
        <v>224</v>
      </c>
      <c r="X265" s="297" t="s">
        <v>227</v>
      </c>
      <c r="Y265" s="297" t="s">
        <v>223</v>
      </c>
      <c r="AA265" s="297">
        <f t="shared" ref="AA265:AL265" si="309">IF(AND(E265&lt;&gt;"",AA158=1),1,0)</f>
        <v>0</v>
      </c>
      <c r="AB265" s="297">
        <f t="shared" si="309"/>
        <v>0</v>
      </c>
      <c r="AC265" s="297">
        <f t="shared" si="309"/>
        <v>1</v>
      </c>
      <c r="AD265" s="297">
        <f t="shared" si="309"/>
        <v>0</v>
      </c>
      <c r="AE265" s="297">
        <f t="shared" si="309"/>
        <v>1</v>
      </c>
      <c r="AF265" s="297">
        <f t="shared" si="309"/>
        <v>1</v>
      </c>
      <c r="AG265" s="297">
        <f t="shared" si="309"/>
        <v>1</v>
      </c>
      <c r="AH265" s="297">
        <f t="shared" si="309"/>
        <v>0</v>
      </c>
      <c r="AI265" s="297">
        <f t="shared" si="309"/>
        <v>1</v>
      </c>
      <c r="AJ265" s="297">
        <f t="shared" si="309"/>
        <v>0</v>
      </c>
      <c r="AK265" s="297">
        <f t="shared" si="309"/>
        <v>0</v>
      </c>
      <c r="AL265" s="297">
        <f t="shared" si="309"/>
        <v>1</v>
      </c>
      <c r="AM265" s="297">
        <f t="shared" si="268"/>
        <v>6</v>
      </c>
    </row>
    <row r="266" spans="4:39" x14ac:dyDescent="0.25">
      <c r="D266" s="297">
        <v>108</v>
      </c>
      <c r="F266" s="297" t="s">
        <v>40</v>
      </c>
      <c r="G266" s="297" t="s">
        <v>41</v>
      </c>
      <c r="I266" s="297" t="s">
        <v>42</v>
      </c>
      <c r="J266" s="297" t="s">
        <v>38</v>
      </c>
      <c r="K266" s="297" t="s">
        <v>31</v>
      </c>
      <c r="L266" s="297" t="s">
        <v>92</v>
      </c>
      <c r="M266" s="297" t="s">
        <v>162</v>
      </c>
      <c r="O266" s="298" t="s">
        <v>168</v>
      </c>
      <c r="R266" s="297" t="s">
        <v>221</v>
      </c>
      <c r="S266" s="297" t="s">
        <v>226</v>
      </c>
      <c r="T266" s="297" t="s">
        <v>231</v>
      </c>
      <c r="U266" s="297" t="s">
        <v>230</v>
      </c>
      <c r="V266" s="297" t="s">
        <v>225</v>
      </c>
      <c r="W266" s="297" t="s">
        <v>224</v>
      </c>
      <c r="X266" s="297" t="s">
        <v>223</v>
      </c>
      <c r="Y266" s="297" t="s">
        <v>228</v>
      </c>
      <c r="AA266" s="297">
        <f t="shared" ref="AA266:AL266" si="310">IF(AND(E266&lt;&gt;"",AA158=1),1,0)</f>
        <v>0</v>
      </c>
      <c r="AB266" s="297">
        <f t="shared" si="310"/>
        <v>0</v>
      </c>
      <c r="AC266" s="297">
        <f t="shared" si="310"/>
        <v>1</v>
      </c>
      <c r="AD266" s="297">
        <f t="shared" si="310"/>
        <v>0</v>
      </c>
      <c r="AE266" s="297">
        <f t="shared" si="310"/>
        <v>1</v>
      </c>
      <c r="AF266" s="297">
        <f t="shared" si="310"/>
        <v>1</v>
      </c>
      <c r="AG266" s="297">
        <f t="shared" si="310"/>
        <v>1</v>
      </c>
      <c r="AH266" s="297">
        <f t="shared" si="310"/>
        <v>0</v>
      </c>
      <c r="AI266" s="297">
        <f t="shared" si="310"/>
        <v>1</v>
      </c>
      <c r="AJ266" s="297">
        <f t="shared" si="310"/>
        <v>0</v>
      </c>
      <c r="AK266" s="297">
        <f t="shared" si="310"/>
        <v>0</v>
      </c>
      <c r="AL266" s="297">
        <f t="shared" si="310"/>
        <v>0</v>
      </c>
      <c r="AM266" s="297">
        <f t="shared" si="268"/>
        <v>5</v>
      </c>
    </row>
    <row r="267" spans="4:39" x14ac:dyDescent="0.25">
      <c r="D267" s="297">
        <v>109</v>
      </c>
      <c r="F267" s="297" t="s">
        <v>40</v>
      </c>
      <c r="G267" s="297" t="s">
        <v>41</v>
      </c>
      <c r="I267" s="297" t="s">
        <v>42</v>
      </c>
      <c r="J267" s="297" t="s">
        <v>38</v>
      </c>
      <c r="K267" s="297" t="s">
        <v>31</v>
      </c>
      <c r="L267" s="297" t="s">
        <v>92</v>
      </c>
      <c r="M267" s="297" t="s">
        <v>162</v>
      </c>
      <c r="N267" s="297" t="s">
        <v>164</v>
      </c>
      <c r="R267" s="297" t="s">
        <v>225</v>
      </c>
      <c r="S267" s="297" t="s">
        <v>226</v>
      </c>
      <c r="T267" s="297" t="s">
        <v>231</v>
      </c>
      <c r="U267" s="297" t="s">
        <v>230</v>
      </c>
      <c r="V267" s="297" t="s">
        <v>222</v>
      </c>
      <c r="W267" s="297" t="s">
        <v>224</v>
      </c>
      <c r="X267" s="297" t="s">
        <v>221</v>
      </c>
      <c r="Y267" s="297" t="s">
        <v>223</v>
      </c>
      <c r="AA267" s="297">
        <f t="shared" ref="AA267:AL267" si="311">IF(AND(E267&lt;&gt;"",AA158=1),1,0)</f>
        <v>0</v>
      </c>
      <c r="AB267" s="297">
        <f t="shared" si="311"/>
        <v>0</v>
      </c>
      <c r="AC267" s="297">
        <f t="shared" si="311"/>
        <v>1</v>
      </c>
      <c r="AD267" s="297">
        <f t="shared" si="311"/>
        <v>0</v>
      </c>
      <c r="AE267" s="297">
        <f t="shared" si="311"/>
        <v>1</v>
      </c>
      <c r="AF267" s="297">
        <f t="shared" si="311"/>
        <v>1</v>
      </c>
      <c r="AG267" s="297">
        <f t="shared" si="311"/>
        <v>1</v>
      </c>
      <c r="AH267" s="297">
        <f t="shared" si="311"/>
        <v>0</v>
      </c>
      <c r="AI267" s="297">
        <f t="shared" si="311"/>
        <v>1</v>
      </c>
      <c r="AJ267" s="297">
        <f t="shared" si="311"/>
        <v>1</v>
      </c>
      <c r="AK267" s="297">
        <f t="shared" si="311"/>
        <v>0</v>
      </c>
      <c r="AL267" s="297">
        <f t="shared" si="311"/>
        <v>0</v>
      </c>
      <c r="AM267" s="297">
        <f t="shared" si="268"/>
        <v>6</v>
      </c>
    </row>
    <row r="268" spans="4:39" x14ac:dyDescent="0.25">
      <c r="D268" s="297">
        <v>110</v>
      </c>
      <c r="F268" s="297" t="s">
        <v>40</v>
      </c>
      <c r="G268" s="297" t="s">
        <v>41</v>
      </c>
      <c r="H268" s="297" t="s">
        <v>36</v>
      </c>
      <c r="L268" s="297" t="s">
        <v>92</v>
      </c>
      <c r="M268" s="297" t="s">
        <v>162</v>
      </c>
      <c r="N268" s="297" t="s">
        <v>164</v>
      </c>
      <c r="O268" s="298" t="s">
        <v>168</v>
      </c>
      <c r="P268" s="297" t="s">
        <v>37</v>
      </c>
      <c r="R268" s="297" t="s">
        <v>225</v>
      </c>
      <c r="S268" s="297" t="s">
        <v>222</v>
      </c>
      <c r="T268" s="297" t="s">
        <v>231</v>
      </c>
      <c r="U268" s="297" t="s">
        <v>230</v>
      </c>
      <c r="V268" s="297" t="s">
        <v>223</v>
      </c>
      <c r="W268" s="297" t="s">
        <v>229</v>
      </c>
      <c r="X268" s="297" t="s">
        <v>227</v>
      </c>
      <c r="Y268" s="297" t="s">
        <v>228</v>
      </c>
      <c r="AA268" s="297">
        <f t="shared" ref="AA268:AL268" si="312">IF(AND(E268&lt;&gt;"",AA158=1),1,0)</f>
        <v>0</v>
      </c>
      <c r="AB268" s="297">
        <f t="shared" si="312"/>
        <v>0</v>
      </c>
      <c r="AC268" s="297">
        <f t="shared" si="312"/>
        <v>1</v>
      </c>
      <c r="AD268" s="297">
        <f t="shared" si="312"/>
        <v>1</v>
      </c>
      <c r="AE268" s="297">
        <f t="shared" si="312"/>
        <v>0</v>
      </c>
      <c r="AF268" s="297">
        <f t="shared" si="312"/>
        <v>0</v>
      </c>
      <c r="AG268" s="297">
        <f t="shared" si="312"/>
        <v>0</v>
      </c>
      <c r="AH268" s="297">
        <f t="shared" si="312"/>
        <v>0</v>
      </c>
      <c r="AI268" s="297">
        <f t="shared" si="312"/>
        <v>1</v>
      </c>
      <c r="AJ268" s="297">
        <f t="shared" si="312"/>
        <v>1</v>
      </c>
      <c r="AK268" s="297">
        <f t="shared" si="312"/>
        <v>0</v>
      </c>
      <c r="AL268" s="297">
        <f t="shared" si="312"/>
        <v>1</v>
      </c>
      <c r="AM268" s="297">
        <f t="shared" si="268"/>
        <v>5</v>
      </c>
    </row>
    <row r="269" spans="4:39" x14ac:dyDescent="0.25">
      <c r="D269" s="297">
        <v>111</v>
      </c>
      <c r="F269" s="297" t="s">
        <v>40</v>
      </c>
      <c r="G269" s="297" t="s">
        <v>41</v>
      </c>
      <c r="H269" s="297" t="s">
        <v>36</v>
      </c>
      <c r="K269" s="297" t="s">
        <v>31</v>
      </c>
      <c r="M269" s="297" t="s">
        <v>162</v>
      </c>
      <c r="N269" s="297" t="s">
        <v>164</v>
      </c>
      <c r="O269" s="298" t="s">
        <v>168</v>
      </c>
      <c r="P269" s="297" t="s">
        <v>37</v>
      </c>
      <c r="R269" s="297" t="s">
        <v>223</v>
      </c>
      <c r="S269" s="297" t="s">
        <v>226</v>
      </c>
      <c r="T269" s="297" t="s">
        <v>231</v>
      </c>
      <c r="U269" s="297" t="s">
        <v>230</v>
      </c>
      <c r="V269" s="297" t="s">
        <v>222</v>
      </c>
      <c r="W269" s="297" t="s">
        <v>229</v>
      </c>
      <c r="X269" s="297" t="s">
        <v>227</v>
      </c>
      <c r="Y269" s="297" t="s">
        <v>228</v>
      </c>
      <c r="AA269" s="297">
        <f t="shared" ref="AA269:AL269" si="313">IF(AND(E269&lt;&gt;"",AA158=1),1,0)</f>
        <v>0</v>
      </c>
      <c r="AB269" s="297">
        <f t="shared" si="313"/>
        <v>0</v>
      </c>
      <c r="AC269" s="297">
        <f t="shared" si="313"/>
        <v>1</v>
      </c>
      <c r="AD269" s="297">
        <f t="shared" si="313"/>
        <v>1</v>
      </c>
      <c r="AE269" s="297">
        <f t="shared" si="313"/>
        <v>0</v>
      </c>
      <c r="AF269" s="297">
        <f t="shared" si="313"/>
        <v>0</v>
      </c>
      <c r="AG269" s="297">
        <f t="shared" si="313"/>
        <v>1</v>
      </c>
      <c r="AH269" s="297">
        <f t="shared" si="313"/>
        <v>0</v>
      </c>
      <c r="AI269" s="297">
        <f t="shared" si="313"/>
        <v>1</v>
      </c>
      <c r="AJ269" s="297">
        <f t="shared" si="313"/>
        <v>1</v>
      </c>
      <c r="AK269" s="297">
        <f t="shared" si="313"/>
        <v>0</v>
      </c>
      <c r="AL269" s="297">
        <f t="shared" si="313"/>
        <v>1</v>
      </c>
      <c r="AM269" s="297">
        <f t="shared" si="268"/>
        <v>6</v>
      </c>
    </row>
    <row r="270" spans="4:39" x14ac:dyDescent="0.25">
      <c r="D270" s="297">
        <v>112</v>
      </c>
      <c r="F270" s="297" t="s">
        <v>40</v>
      </c>
      <c r="G270" s="297" t="s">
        <v>41</v>
      </c>
      <c r="H270" s="297" t="s">
        <v>36</v>
      </c>
      <c r="K270" s="297" t="s">
        <v>31</v>
      </c>
      <c r="L270" s="297" t="s">
        <v>92</v>
      </c>
      <c r="N270" s="297" t="s">
        <v>164</v>
      </c>
      <c r="O270" s="298" t="s">
        <v>168</v>
      </c>
      <c r="P270" s="297" t="s">
        <v>37</v>
      </c>
      <c r="R270" s="297" t="s">
        <v>225</v>
      </c>
      <c r="S270" s="297" t="s">
        <v>226</v>
      </c>
      <c r="T270" s="297" t="s">
        <v>231</v>
      </c>
      <c r="U270" s="297" t="s">
        <v>230</v>
      </c>
      <c r="V270" s="297" t="s">
        <v>222</v>
      </c>
      <c r="W270" s="297" t="s">
        <v>229</v>
      </c>
      <c r="X270" s="297" t="s">
        <v>227</v>
      </c>
      <c r="Y270" s="297" t="s">
        <v>228</v>
      </c>
      <c r="AA270" s="297">
        <f t="shared" ref="AA270:AL270" si="314">IF(AND(E270&lt;&gt;"",AA158=1),1,0)</f>
        <v>0</v>
      </c>
      <c r="AB270" s="297">
        <f t="shared" si="314"/>
        <v>0</v>
      </c>
      <c r="AC270" s="297">
        <f t="shared" si="314"/>
        <v>1</v>
      </c>
      <c r="AD270" s="297">
        <f t="shared" si="314"/>
        <v>1</v>
      </c>
      <c r="AE270" s="297">
        <f t="shared" si="314"/>
        <v>0</v>
      </c>
      <c r="AF270" s="297">
        <f t="shared" si="314"/>
        <v>0</v>
      </c>
      <c r="AG270" s="297">
        <f t="shared" si="314"/>
        <v>1</v>
      </c>
      <c r="AH270" s="297">
        <f t="shared" si="314"/>
        <v>0</v>
      </c>
      <c r="AI270" s="297">
        <f t="shared" si="314"/>
        <v>0</v>
      </c>
      <c r="AJ270" s="297">
        <f t="shared" si="314"/>
        <v>1</v>
      </c>
      <c r="AK270" s="297">
        <f t="shared" si="314"/>
        <v>0</v>
      </c>
      <c r="AL270" s="297">
        <f t="shared" si="314"/>
        <v>1</v>
      </c>
      <c r="AM270" s="297">
        <f t="shared" si="268"/>
        <v>5</v>
      </c>
    </row>
    <row r="271" spans="4:39" x14ac:dyDescent="0.25">
      <c r="D271" s="297">
        <v>113</v>
      </c>
      <c r="F271" s="297" t="s">
        <v>40</v>
      </c>
      <c r="G271" s="297" t="s">
        <v>41</v>
      </c>
      <c r="H271" s="297" t="s">
        <v>36</v>
      </c>
      <c r="K271" s="297" t="s">
        <v>31</v>
      </c>
      <c r="L271" s="297" t="s">
        <v>92</v>
      </c>
      <c r="M271" s="297" t="s">
        <v>162</v>
      </c>
      <c r="O271" s="298" t="s">
        <v>168</v>
      </c>
      <c r="P271" s="297" t="s">
        <v>37</v>
      </c>
      <c r="R271" s="297" t="s">
        <v>225</v>
      </c>
      <c r="S271" s="297" t="s">
        <v>226</v>
      </c>
      <c r="T271" s="297" t="s">
        <v>231</v>
      </c>
      <c r="U271" s="297" t="s">
        <v>230</v>
      </c>
      <c r="V271" s="297" t="s">
        <v>223</v>
      </c>
      <c r="W271" s="297" t="s">
        <v>229</v>
      </c>
      <c r="X271" s="297" t="s">
        <v>227</v>
      </c>
      <c r="Y271" s="297" t="s">
        <v>228</v>
      </c>
      <c r="AA271" s="297">
        <f t="shared" ref="AA271:AL271" si="315">IF(AND(E271&lt;&gt;"",AA158=1),1,0)</f>
        <v>0</v>
      </c>
      <c r="AB271" s="297">
        <f t="shared" si="315"/>
        <v>0</v>
      </c>
      <c r="AC271" s="297">
        <f t="shared" si="315"/>
        <v>1</v>
      </c>
      <c r="AD271" s="297">
        <f t="shared" si="315"/>
        <v>1</v>
      </c>
      <c r="AE271" s="297">
        <f t="shared" si="315"/>
        <v>0</v>
      </c>
      <c r="AF271" s="297">
        <f t="shared" si="315"/>
        <v>0</v>
      </c>
      <c r="AG271" s="297">
        <f t="shared" si="315"/>
        <v>1</v>
      </c>
      <c r="AH271" s="297">
        <f t="shared" si="315"/>
        <v>0</v>
      </c>
      <c r="AI271" s="297">
        <f t="shared" si="315"/>
        <v>1</v>
      </c>
      <c r="AJ271" s="297">
        <f t="shared" si="315"/>
        <v>0</v>
      </c>
      <c r="AK271" s="297">
        <f t="shared" si="315"/>
        <v>0</v>
      </c>
      <c r="AL271" s="297">
        <f t="shared" si="315"/>
        <v>1</v>
      </c>
      <c r="AM271" s="297">
        <f t="shared" si="268"/>
        <v>5</v>
      </c>
    </row>
    <row r="272" spans="4:39" x14ac:dyDescent="0.25">
      <c r="D272" s="297">
        <v>114</v>
      </c>
      <c r="F272" s="297" t="s">
        <v>40</v>
      </c>
      <c r="G272" s="297" t="s">
        <v>41</v>
      </c>
      <c r="H272" s="297" t="s">
        <v>36</v>
      </c>
      <c r="K272" s="297" t="s">
        <v>31</v>
      </c>
      <c r="L272" s="297" t="s">
        <v>92</v>
      </c>
      <c r="M272" s="297" t="s">
        <v>162</v>
      </c>
      <c r="N272" s="297" t="s">
        <v>164</v>
      </c>
      <c r="P272" s="297" t="s">
        <v>37</v>
      </c>
      <c r="R272" s="297" t="s">
        <v>225</v>
      </c>
      <c r="S272" s="297" t="s">
        <v>226</v>
      </c>
      <c r="T272" s="297" t="s">
        <v>231</v>
      </c>
      <c r="U272" s="297" t="s">
        <v>230</v>
      </c>
      <c r="V272" s="297" t="s">
        <v>222</v>
      </c>
      <c r="W272" s="297" t="s">
        <v>229</v>
      </c>
      <c r="X272" s="297" t="s">
        <v>227</v>
      </c>
      <c r="Y272" s="297" t="s">
        <v>223</v>
      </c>
      <c r="AA272" s="297">
        <f t="shared" ref="AA272:AL272" si="316">IF(AND(E272&lt;&gt;"",AA158=1),1,0)</f>
        <v>0</v>
      </c>
      <c r="AB272" s="297">
        <f t="shared" si="316"/>
        <v>0</v>
      </c>
      <c r="AC272" s="297">
        <f t="shared" si="316"/>
        <v>1</v>
      </c>
      <c r="AD272" s="297">
        <f t="shared" si="316"/>
        <v>1</v>
      </c>
      <c r="AE272" s="297">
        <f t="shared" si="316"/>
        <v>0</v>
      </c>
      <c r="AF272" s="297">
        <f t="shared" si="316"/>
        <v>0</v>
      </c>
      <c r="AG272" s="297">
        <f t="shared" si="316"/>
        <v>1</v>
      </c>
      <c r="AH272" s="297">
        <f t="shared" si="316"/>
        <v>0</v>
      </c>
      <c r="AI272" s="297">
        <f t="shared" si="316"/>
        <v>1</v>
      </c>
      <c r="AJ272" s="297">
        <f t="shared" si="316"/>
        <v>1</v>
      </c>
      <c r="AK272" s="297">
        <f t="shared" si="316"/>
        <v>0</v>
      </c>
      <c r="AL272" s="297">
        <f t="shared" si="316"/>
        <v>1</v>
      </c>
      <c r="AM272" s="297">
        <f t="shared" si="268"/>
        <v>6</v>
      </c>
    </row>
    <row r="273" spans="4:39" x14ac:dyDescent="0.25">
      <c r="D273" s="297">
        <v>115</v>
      </c>
      <c r="F273" s="297" t="s">
        <v>40</v>
      </c>
      <c r="G273" s="297" t="s">
        <v>41</v>
      </c>
      <c r="H273" s="297" t="s">
        <v>36</v>
      </c>
      <c r="K273" s="297" t="s">
        <v>31</v>
      </c>
      <c r="L273" s="297" t="s">
        <v>92</v>
      </c>
      <c r="M273" s="297" t="s">
        <v>162</v>
      </c>
      <c r="N273" s="297" t="s">
        <v>164</v>
      </c>
      <c r="O273" s="298" t="s">
        <v>168</v>
      </c>
      <c r="R273" s="297" t="s">
        <v>225</v>
      </c>
      <c r="S273" s="297" t="s">
        <v>226</v>
      </c>
      <c r="T273" s="297" t="s">
        <v>231</v>
      </c>
      <c r="U273" s="297" t="s">
        <v>230</v>
      </c>
      <c r="V273" s="297" t="s">
        <v>222</v>
      </c>
      <c r="W273" s="297" t="s">
        <v>229</v>
      </c>
      <c r="X273" s="297" t="s">
        <v>223</v>
      </c>
      <c r="Y273" s="297" t="s">
        <v>228</v>
      </c>
      <c r="AA273" s="297">
        <f t="shared" ref="AA273:AL273" si="317">IF(AND(E273&lt;&gt;"",AA158=1),1,0)</f>
        <v>0</v>
      </c>
      <c r="AB273" s="297">
        <f t="shared" si="317"/>
        <v>0</v>
      </c>
      <c r="AC273" s="297">
        <f t="shared" si="317"/>
        <v>1</v>
      </c>
      <c r="AD273" s="297">
        <f t="shared" si="317"/>
        <v>1</v>
      </c>
      <c r="AE273" s="297">
        <f t="shared" si="317"/>
        <v>0</v>
      </c>
      <c r="AF273" s="297">
        <f t="shared" si="317"/>
        <v>0</v>
      </c>
      <c r="AG273" s="297">
        <f t="shared" si="317"/>
        <v>1</v>
      </c>
      <c r="AH273" s="297">
        <f t="shared" si="317"/>
        <v>0</v>
      </c>
      <c r="AI273" s="297">
        <f t="shared" si="317"/>
        <v>1</v>
      </c>
      <c r="AJ273" s="297">
        <f t="shared" si="317"/>
        <v>1</v>
      </c>
      <c r="AK273" s="297">
        <f t="shared" si="317"/>
        <v>0</v>
      </c>
      <c r="AL273" s="297">
        <f t="shared" si="317"/>
        <v>0</v>
      </c>
      <c r="AM273" s="297">
        <f t="shared" si="268"/>
        <v>5</v>
      </c>
    </row>
    <row r="274" spans="4:39" x14ac:dyDescent="0.25">
      <c r="D274" s="297">
        <v>116</v>
      </c>
      <c r="F274" s="297" t="s">
        <v>40</v>
      </c>
      <c r="G274" s="297" t="s">
        <v>41</v>
      </c>
      <c r="H274" s="297" t="s">
        <v>36</v>
      </c>
      <c r="J274" s="297" t="s">
        <v>38</v>
      </c>
      <c r="M274" s="297" t="s">
        <v>162</v>
      </c>
      <c r="N274" s="297" t="s">
        <v>164</v>
      </c>
      <c r="O274" s="298" t="s">
        <v>168</v>
      </c>
      <c r="P274" s="297" t="s">
        <v>37</v>
      </c>
      <c r="R274" s="297" t="s">
        <v>230</v>
      </c>
      <c r="S274" s="297" t="s">
        <v>222</v>
      </c>
      <c r="T274" s="297" t="s">
        <v>231</v>
      </c>
      <c r="U274" s="297" t="s">
        <v>229</v>
      </c>
      <c r="V274" s="297" t="s">
        <v>223</v>
      </c>
      <c r="W274" s="297" t="s">
        <v>224</v>
      </c>
      <c r="X274" s="297" t="s">
        <v>227</v>
      </c>
      <c r="Y274" s="297" t="s">
        <v>228</v>
      </c>
      <c r="AA274" s="297">
        <f t="shared" ref="AA274:AL274" si="318">IF(AND(E274&lt;&gt;"",AA158=1),1,0)</f>
        <v>0</v>
      </c>
      <c r="AB274" s="297">
        <f t="shared" si="318"/>
        <v>0</v>
      </c>
      <c r="AC274" s="297">
        <f t="shared" si="318"/>
        <v>1</v>
      </c>
      <c r="AD274" s="297">
        <f t="shared" si="318"/>
        <v>1</v>
      </c>
      <c r="AE274" s="297">
        <f t="shared" si="318"/>
        <v>0</v>
      </c>
      <c r="AF274" s="297">
        <f t="shared" si="318"/>
        <v>1</v>
      </c>
      <c r="AG274" s="297">
        <f t="shared" si="318"/>
        <v>0</v>
      </c>
      <c r="AH274" s="297">
        <f t="shared" si="318"/>
        <v>0</v>
      </c>
      <c r="AI274" s="297">
        <f t="shared" si="318"/>
        <v>1</v>
      </c>
      <c r="AJ274" s="297">
        <f t="shared" si="318"/>
        <v>1</v>
      </c>
      <c r="AK274" s="297">
        <f t="shared" si="318"/>
        <v>0</v>
      </c>
      <c r="AL274" s="297">
        <f t="shared" si="318"/>
        <v>1</v>
      </c>
      <c r="AM274" s="297">
        <f t="shared" si="268"/>
        <v>6</v>
      </c>
    </row>
    <row r="275" spans="4:39" x14ac:dyDescent="0.25">
      <c r="D275" s="297">
        <v>117</v>
      </c>
      <c r="F275" s="297" t="s">
        <v>40</v>
      </c>
      <c r="G275" s="297" t="s">
        <v>41</v>
      </c>
      <c r="H275" s="297" t="s">
        <v>36</v>
      </c>
      <c r="J275" s="297" t="s">
        <v>38</v>
      </c>
      <c r="L275" s="297" t="s">
        <v>92</v>
      </c>
      <c r="N275" s="297" t="s">
        <v>164</v>
      </c>
      <c r="O275" s="298" t="s">
        <v>168</v>
      </c>
      <c r="P275" s="297" t="s">
        <v>37</v>
      </c>
      <c r="R275" s="297" t="s">
        <v>230</v>
      </c>
      <c r="S275" s="297" t="s">
        <v>222</v>
      </c>
      <c r="T275" s="297" t="s">
        <v>231</v>
      </c>
      <c r="U275" s="297" t="s">
        <v>229</v>
      </c>
      <c r="V275" s="297" t="s">
        <v>225</v>
      </c>
      <c r="W275" s="297" t="s">
        <v>224</v>
      </c>
      <c r="X275" s="297" t="s">
        <v>227</v>
      </c>
      <c r="Y275" s="297" t="s">
        <v>228</v>
      </c>
      <c r="AA275" s="297">
        <f t="shared" ref="AA275:AL275" si="319">IF(AND(E275&lt;&gt;"",AA158=1),1,0)</f>
        <v>0</v>
      </c>
      <c r="AB275" s="297">
        <f t="shared" si="319"/>
        <v>0</v>
      </c>
      <c r="AC275" s="297">
        <f t="shared" si="319"/>
        <v>1</v>
      </c>
      <c r="AD275" s="297">
        <f t="shared" si="319"/>
        <v>1</v>
      </c>
      <c r="AE275" s="297">
        <f t="shared" si="319"/>
        <v>0</v>
      </c>
      <c r="AF275" s="297">
        <f t="shared" si="319"/>
        <v>1</v>
      </c>
      <c r="AG275" s="297">
        <f t="shared" si="319"/>
        <v>0</v>
      </c>
      <c r="AH275" s="297">
        <f t="shared" si="319"/>
        <v>0</v>
      </c>
      <c r="AI275" s="297">
        <f t="shared" si="319"/>
        <v>0</v>
      </c>
      <c r="AJ275" s="297">
        <f t="shared" si="319"/>
        <v>1</v>
      </c>
      <c r="AK275" s="297">
        <f t="shared" si="319"/>
        <v>0</v>
      </c>
      <c r="AL275" s="297">
        <f t="shared" si="319"/>
        <v>1</v>
      </c>
      <c r="AM275" s="297">
        <f t="shared" si="268"/>
        <v>5</v>
      </c>
    </row>
    <row r="276" spans="4:39" x14ac:dyDescent="0.25">
      <c r="D276" s="297">
        <v>118</v>
      </c>
      <c r="F276" s="297" t="s">
        <v>40</v>
      </c>
      <c r="G276" s="297" t="s">
        <v>41</v>
      </c>
      <c r="H276" s="297" t="s">
        <v>36</v>
      </c>
      <c r="J276" s="297" t="s">
        <v>38</v>
      </c>
      <c r="L276" s="297" t="s">
        <v>92</v>
      </c>
      <c r="M276" s="297" t="s">
        <v>162</v>
      </c>
      <c r="O276" s="298" t="s">
        <v>168</v>
      </c>
      <c r="P276" s="297" t="s">
        <v>37</v>
      </c>
      <c r="R276" s="297" t="s">
        <v>230</v>
      </c>
      <c r="S276" s="297" t="s">
        <v>223</v>
      </c>
      <c r="T276" s="297" t="s">
        <v>231</v>
      </c>
      <c r="U276" s="297" t="s">
        <v>229</v>
      </c>
      <c r="V276" s="297" t="s">
        <v>225</v>
      </c>
      <c r="W276" s="297" t="s">
        <v>224</v>
      </c>
      <c r="X276" s="297" t="s">
        <v>227</v>
      </c>
      <c r="Y276" s="297" t="s">
        <v>228</v>
      </c>
      <c r="AA276" s="297">
        <f t="shared" ref="AA276:AL276" si="320">IF(AND(E276&lt;&gt;"",AA158=1),1,0)</f>
        <v>0</v>
      </c>
      <c r="AB276" s="297">
        <f t="shared" si="320"/>
        <v>0</v>
      </c>
      <c r="AC276" s="297">
        <f t="shared" si="320"/>
        <v>1</v>
      </c>
      <c r="AD276" s="297">
        <f t="shared" si="320"/>
        <v>1</v>
      </c>
      <c r="AE276" s="297">
        <f t="shared" si="320"/>
        <v>0</v>
      </c>
      <c r="AF276" s="297">
        <f t="shared" si="320"/>
        <v>1</v>
      </c>
      <c r="AG276" s="297">
        <f t="shared" si="320"/>
        <v>0</v>
      </c>
      <c r="AH276" s="297">
        <f t="shared" si="320"/>
        <v>0</v>
      </c>
      <c r="AI276" s="297">
        <f t="shared" si="320"/>
        <v>1</v>
      </c>
      <c r="AJ276" s="297">
        <f t="shared" si="320"/>
        <v>0</v>
      </c>
      <c r="AK276" s="297">
        <f t="shared" si="320"/>
        <v>0</v>
      </c>
      <c r="AL276" s="297">
        <f t="shared" si="320"/>
        <v>1</v>
      </c>
      <c r="AM276" s="297">
        <f t="shared" si="268"/>
        <v>5</v>
      </c>
    </row>
    <row r="277" spans="4:39" x14ac:dyDescent="0.25">
      <c r="D277" s="297">
        <v>119</v>
      </c>
      <c r="F277" s="297" t="s">
        <v>40</v>
      </c>
      <c r="G277" s="297" t="s">
        <v>41</v>
      </c>
      <c r="H277" s="297" t="s">
        <v>36</v>
      </c>
      <c r="J277" s="297" t="s">
        <v>38</v>
      </c>
      <c r="L277" s="297" t="s">
        <v>92</v>
      </c>
      <c r="M277" s="297" t="s">
        <v>162</v>
      </c>
      <c r="N277" s="297" t="s">
        <v>164</v>
      </c>
      <c r="P277" s="297" t="s">
        <v>37</v>
      </c>
      <c r="R277" s="297" t="s">
        <v>230</v>
      </c>
      <c r="S277" s="297" t="s">
        <v>222</v>
      </c>
      <c r="T277" s="297" t="s">
        <v>231</v>
      </c>
      <c r="U277" s="297" t="s">
        <v>229</v>
      </c>
      <c r="V277" s="297" t="s">
        <v>225</v>
      </c>
      <c r="W277" s="297" t="s">
        <v>224</v>
      </c>
      <c r="X277" s="297" t="s">
        <v>227</v>
      </c>
      <c r="Y277" s="297" t="s">
        <v>223</v>
      </c>
      <c r="AA277" s="297">
        <f t="shared" ref="AA277:AL277" si="321">IF(AND(E277&lt;&gt;"",AA158=1),1,0)</f>
        <v>0</v>
      </c>
      <c r="AB277" s="297">
        <f t="shared" si="321"/>
        <v>0</v>
      </c>
      <c r="AC277" s="297">
        <f t="shared" si="321"/>
        <v>1</v>
      </c>
      <c r="AD277" s="297">
        <f t="shared" si="321"/>
        <v>1</v>
      </c>
      <c r="AE277" s="297">
        <f t="shared" si="321"/>
        <v>0</v>
      </c>
      <c r="AF277" s="297">
        <f t="shared" si="321"/>
        <v>1</v>
      </c>
      <c r="AG277" s="297">
        <f t="shared" si="321"/>
        <v>0</v>
      </c>
      <c r="AH277" s="297">
        <f t="shared" si="321"/>
        <v>0</v>
      </c>
      <c r="AI277" s="297">
        <f t="shared" si="321"/>
        <v>1</v>
      </c>
      <c r="AJ277" s="297">
        <f t="shared" si="321"/>
        <v>1</v>
      </c>
      <c r="AK277" s="297">
        <f t="shared" si="321"/>
        <v>0</v>
      </c>
      <c r="AL277" s="297">
        <f t="shared" si="321"/>
        <v>1</v>
      </c>
      <c r="AM277" s="297">
        <f t="shared" si="268"/>
        <v>6</v>
      </c>
    </row>
    <row r="278" spans="4:39" x14ac:dyDescent="0.25">
      <c r="D278" s="297">
        <v>120</v>
      </c>
      <c r="F278" s="297" t="s">
        <v>40</v>
      </c>
      <c r="G278" s="297" t="s">
        <v>41</v>
      </c>
      <c r="H278" s="297" t="s">
        <v>36</v>
      </c>
      <c r="J278" s="297" t="s">
        <v>38</v>
      </c>
      <c r="L278" s="297" t="s">
        <v>92</v>
      </c>
      <c r="M278" s="297" t="s">
        <v>162</v>
      </c>
      <c r="N278" s="297" t="s">
        <v>164</v>
      </c>
      <c r="O278" s="298" t="s">
        <v>168</v>
      </c>
      <c r="R278" s="297" t="s">
        <v>230</v>
      </c>
      <c r="S278" s="297" t="s">
        <v>222</v>
      </c>
      <c r="T278" s="297" t="s">
        <v>231</v>
      </c>
      <c r="U278" s="297" t="s">
        <v>229</v>
      </c>
      <c r="V278" s="297" t="s">
        <v>225</v>
      </c>
      <c r="W278" s="297" t="s">
        <v>224</v>
      </c>
      <c r="X278" s="297" t="s">
        <v>223</v>
      </c>
      <c r="Y278" s="297" t="s">
        <v>228</v>
      </c>
      <c r="AA278" s="297">
        <f t="shared" ref="AA278:AL278" si="322">IF(AND(E278&lt;&gt;"",AA158=1),1,0)</f>
        <v>0</v>
      </c>
      <c r="AB278" s="297">
        <f t="shared" si="322"/>
        <v>0</v>
      </c>
      <c r="AC278" s="297">
        <f t="shared" si="322"/>
        <v>1</v>
      </c>
      <c r="AD278" s="297">
        <f t="shared" si="322"/>
        <v>1</v>
      </c>
      <c r="AE278" s="297">
        <f t="shared" si="322"/>
        <v>0</v>
      </c>
      <c r="AF278" s="297">
        <f t="shared" si="322"/>
        <v>1</v>
      </c>
      <c r="AG278" s="297">
        <f t="shared" si="322"/>
        <v>0</v>
      </c>
      <c r="AH278" s="297">
        <f t="shared" si="322"/>
        <v>0</v>
      </c>
      <c r="AI278" s="297">
        <f t="shared" si="322"/>
        <v>1</v>
      </c>
      <c r="AJ278" s="297">
        <f t="shared" si="322"/>
        <v>1</v>
      </c>
      <c r="AK278" s="297">
        <f t="shared" si="322"/>
        <v>0</v>
      </c>
      <c r="AL278" s="297">
        <f t="shared" si="322"/>
        <v>0</v>
      </c>
      <c r="AM278" s="297">
        <f t="shared" si="268"/>
        <v>5</v>
      </c>
    </row>
    <row r="279" spans="4:39" x14ac:dyDescent="0.25">
      <c r="D279" s="297">
        <v>121</v>
      </c>
      <c r="F279" s="297" t="s">
        <v>40</v>
      </c>
      <c r="G279" s="297" t="s">
        <v>41</v>
      </c>
      <c r="H279" s="297" t="s">
        <v>36</v>
      </c>
      <c r="J279" s="297" t="s">
        <v>38</v>
      </c>
      <c r="K279" s="297" t="s">
        <v>31</v>
      </c>
      <c r="N279" s="297" t="s">
        <v>164</v>
      </c>
      <c r="O279" s="298" t="s">
        <v>168</v>
      </c>
      <c r="P279" s="297" t="s">
        <v>37</v>
      </c>
      <c r="R279" s="297" t="s">
        <v>230</v>
      </c>
      <c r="S279" s="297" t="s">
        <v>226</v>
      </c>
      <c r="T279" s="297" t="s">
        <v>231</v>
      </c>
      <c r="U279" s="297" t="s">
        <v>229</v>
      </c>
      <c r="V279" s="297" t="s">
        <v>222</v>
      </c>
      <c r="W279" s="297" t="s">
        <v>224</v>
      </c>
      <c r="X279" s="297" t="s">
        <v>227</v>
      </c>
      <c r="Y279" s="297" t="s">
        <v>228</v>
      </c>
      <c r="AA279" s="297">
        <f t="shared" ref="AA279:AL279" si="323">IF(AND(E279&lt;&gt;"",AA158=1),1,0)</f>
        <v>0</v>
      </c>
      <c r="AB279" s="297">
        <f t="shared" si="323"/>
        <v>0</v>
      </c>
      <c r="AC279" s="297">
        <f t="shared" si="323"/>
        <v>1</v>
      </c>
      <c r="AD279" s="297">
        <f t="shared" si="323"/>
        <v>1</v>
      </c>
      <c r="AE279" s="297">
        <f t="shared" si="323"/>
        <v>0</v>
      </c>
      <c r="AF279" s="297">
        <f t="shared" si="323"/>
        <v>1</v>
      </c>
      <c r="AG279" s="297">
        <f t="shared" si="323"/>
        <v>1</v>
      </c>
      <c r="AH279" s="297">
        <f t="shared" si="323"/>
        <v>0</v>
      </c>
      <c r="AI279" s="297">
        <f t="shared" si="323"/>
        <v>0</v>
      </c>
      <c r="AJ279" s="297">
        <f t="shared" si="323"/>
        <v>1</v>
      </c>
      <c r="AK279" s="297">
        <f t="shared" si="323"/>
        <v>0</v>
      </c>
      <c r="AL279" s="297">
        <f t="shared" si="323"/>
        <v>1</v>
      </c>
      <c r="AM279" s="297">
        <f t="shared" si="268"/>
        <v>6</v>
      </c>
    </row>
    <row r="280" spans="4:39" x14ac:dyDescent="0.25">
      <c r="D280" s="297">
        <v>122</v>
      </c>
      <c r="F280" s="297" t="s">
        <v>40</v>
      </c>
      <c r="G280" s="297" t="s">
        <v>41</v>
      </c>
      <c r="H280" s="297" t="s">
        <v>36</v>
      </c>
      <c r="J280" s="297" t="s">
        <v>38</v>
      </c>
      <c r="K280" s="297" t="s">
        <v>31</v>
      </c>
      <c r="M280" s="297" t="s">
        <v>162</v>
      </c>
      <c r="O280" s="298" t="s">
        <v>168</v>
      </c>
      <c r="P280" s="297" t="s">
        <v>37</v>
      </c>
      <c r="R280" s="297" t="s">
        <v>230</v>
      </c>
      <c r="S280" s="297" t="s">
        <v>226</v>
      </c>
      <c r="T280" s="297" t="s">
        <v>231</v>
      </c>
      <c r="U280" s="297" t="s">
        <v>229</v>
      </c>
      <c r="V280" s="297" t="s">
        <v>223</v>
      </c>
      <c r="W280" s="297" t="s">
        <v>224</v>
      </c>
      <c r="X280" s="297" t="s">
        <v>227</v>
      </c>
      <c r="Y280" s="297" t="s">
        <v>228</v>
      </c>
      <c r="AA280" s="297">
        <f t="shared" ref="AA280:AL280" si="324">IF(AND(E280&lt;&gt;"",AA158=1),1,0)</f>
        <v>0</v>
      </c>
      <c r="AB280" s="297">
        <f t="shared" si="324"/>
        <v>0</v>
      </c>
      <c r="AC280" s="297">
        <f t="shared" si="324"/>
        <v>1</v>
      </c>
      <c r="AD280" s="297">
        <f t="shared" si="324"/>
        <v>1</v>
      </c>
      <c r="AE280" s="297">
        <f t="shared" si="324"/>
        <v>0</v>
      </c>
      <c r="AF280" s="297">
        <f t="shared" si="324"/>
        <v>1</v>
      </c>
      <c r="AG280" s="297">
        <f t="shared" si="324"/>
        <v>1</v>
      </c>
      <c r="AH280" s="297">
        <f t="shared" si="324"/>
        <v>0</v>
      </c>
      <c r="AI280" s="297">
        <f t="shared" si="324"/>
        <v>1</v>
      </c>
      <c r="AJ280" s="297">
        <f t="shared" si="324"/>
        <v>0</v>
      </c>
      <c r="AK280" s="297">
        <f t="shared" si="324"/>
        <v>0</v>
      </c>
      <c r="AL280" s="297">
        <f t="shared" si="324"/>
        <v>1</v>
      </c>
      <c r="AM280" s="297">
        <f t="shared" si="268"/>
        <v>6</v>
      </c>
    </row>
    <row r="281" spans="4:39" x14ac:dyDescent="0.25">
      <c r="D281" s="297">
        <v>123</v>
      </c>
      <c r="F281" s="297" t="s">
        <v>40</v>
      </c>
      <c r="G281" s="297" t="s">
        <v>41</v>
      </c>
      <c r="H281" s="297" t="s">
        <v>36</v>
      </c>
      <c r="J281" s="297" t="s">
        <v>38</v>
      </c>
      <c r="K281" s="297" t="s">
        <v>31</v>
      </c>
      <c r="M281" s="297" t="s">
        <v>162</v>
      </c>
      <c r="N281" s="297" t="s">
        <v>164</v>
      </c>
      <c r="P281" s="297" t="s">
        <v>37</v>
      </c>
      <c r="R281" s="297" t="s">
        <v>230</v>
      </c>
      <c r="S281" s="297" t="s">
        <v>226</v>
      </c>
      <c r="T281" s="297" t="s">
        <v>231</v>
      </c>
      <c r="U281" s="297" t="s">
        <v>229</v>
      </c>
      <c r="V281" s="297" t="s">
        <v>222</v>
      </c>
      <c r="W281" s="297" t="s">
        <v>224</v>
      </c>
      <c r="X281" s="297" t="s">
        <v>227</v>
      </c>
      <c r="Y281" s="297" t="s">
        <v>223</v>
      </c>
      <c r="AA281" s="297">
        <f t="shared" ref="AA281:AL281" si="325">IF(AND(E281&lt;&gt;"",AA158=1),1,0)</f>
        <v>0</v>
      </c>
      <c r="AB281" s="297">
        <f t="shared" si="325"/>
        <v>0</v>
      </c>
      <c r="AC281" s="297">
        <f t="shared" si="325"/>
        <v>1</v>
      </c>
      <c r="AD281" s="297">
        <f t="shared" si="325"/>
        <v>1</v>
      </c>
      <c r="AE281" s="297">
        <f t="shared" si="325"/>
        <v>0</v>
      </c>
      <c r="AF281" s="297">
        <f t="shared" si="325"/>
        <v>1</v>
      </c>
      <c r="AG281" s="297">
        <f t="shared" si="325"/>
        <v>1</v>
      </c>
      <c r="AH281" s="297">
        <f t="shared" si="325"/>
        <v>0</v>
      </c>
      <c r="AI281" s="297">
        <f t="shared" si="325"/>
        <v>1</v>
      </c>
      <c r="AJ281" s="297">
        <f t="shared" si="325"/>
        <v>1</v>
      </c>
      <c r="AK281" s="297">
        <f t="shared" si="325"/>
        <v>0</v>
      </c>
      <c r="AL281" s="297">
        <f t="shared" si="325"/>
        <v>1</v>
      </c>
      <c r="AM281" s="297">
        <f t="shared" si="268"/>
        <v>7</v>
      </c>
    </row>
    <row r="282" spans="4:39" x14ac:dyDescent="0.25">
      <c r="D282" s="297">
        <v>124</v>
      </c>
      <c r="F282" s="297" t="s">
        <v>40</v>
      </c>
      <c r="G282" s="297" t="s">
        <v>41</v>
      </c>
      <c r="H282" s="297" t="s">
        <v>36</v>
      </c>
      <c r="J282" s="297" t="s">
        <v>38</v>
      </c>
      <c r="K282" s="297" t="s">
        <v>31</v>
      </c>
      <c r="M282" s="297" t="s">
        <v>162</v>
      </c>
      <c r="N282" s="297" t="s">
        <v>164</v>
      </c>
      <c r="O282" s="298" t="s">
        <v>168</v>
      </c>
      <c r="R282" s="297" t="s">
        <v>230</v>
      </c>
      <c r="S282" s="297" t="s">
        <v>226</v>
      </c>
      <c r="T282" s="297" t="s">
        <v>231</v>
      </c>
      <c r="U282" s="297" t="s">
        <v>229</v>
      </c>
      <c r="V282" s="297" t="s">
        <v>222</v>
      </c>
      <c r="W282" s="297" t="s">
        <v>224</v>
      </c>
      <c r="X282" s="297" t="s">
        <v>223</v>
      </c>
      <c r="Y282" s="297" t="s">
        <v>228</v>
      </c>
      <c r="AA282" s="297">
        <f t="shared" ref="AA282:AL282" si="326">IF(AND(E282&lt;&gt;"",AA158=1),1,0)</f>
        <v>0</v>
      </c>
      <c r="AB282" s="297">
        <f t="shared" si="326"/>
        <v>0</v>
      </c>
      <c r="AC282" s="297">
        <f t="shared" si="326"/>
        <v>1</v>
      </c>
      <c r="AD282" s="297">
        <f t="shared" si="326"/>
        <v>1</v>
      </c>
      <c r="AE282" s="297">
        <f t="shared" si="326"/>
        <v>0</v>
      </c>
      <c r="AF282" s="297">
        <f t="shared" si="326"/>
        <v>1</v>
      </c>
      <c r="AG282" s="297">
        <f t="shared" si="326"/>
        <v>1</v>
      </c>
      <c r="AH282" s="297">
        <f t="shared" si="326"/>
        <v>0</v>
      </c>
      <c r="AI282" s="297">
        <f t="shared" si="326"/>
        <v>1</v>
      </c>
      <c r="AJ282" s="297">
        <f t="shared" si="326"/>
        <v>1</v>
      </c>
      <c r="AK282" s="297">
        <f t="shared" si="326"/>
        <v>0</v>
      </c>
      <c r="AL282" s="297">
        <f t="shared" si="326"/>
        <v>0</v>
      </c>
      <c r="AM282" s="297">
        <f t="shared" si="268"/>
        <v>6</v>
      </c>
    </row>
    <row r="283" spans="4:39" x14ac:dyDescent="0.25">
      <c r="D283" s="297">
        <v>125</v>
      </c>
      <c r="F283" s="297" t="s">
        <v>40</v>
      </c>
      <c r="G283" s="297" t="s">
        <v>41</v>
      </c>
      <c r="H283" s="297" t="s">
        <v>36</v>
      </c>
      <c r="J283" s="297" t="s">
        <v>38</v>
      </c>
      <c r="K283" s="297" t="s">
        <v>31</v>
      </c>
      <c r="L283" s="297" t="s">
        <v>92</v>
      </c>
      <c r="O283" s="298" t="s">
        <v>168</v>
      </c>
      <c r="P283" s="297" t="s">
        <v>37</v>
      </c>
      <c r="R283" s="297" t="s">
        <v>230</v>
      </c>
      <c r="S283" s="297" t="s">
        <v>226</v>
      </c>
      <c r="T283" s="297" t="s">
        <v>231</v>
      </c>
      <c r="U283" s="297" t="s">
        <v>229</v>
      </c>
      <c r="V283" s="297" t="s">
        <v>225</v>
      </c>
      <c r="W283" s="297" t="s">
        <v>224</v>
      </c>
      <c r="X283" s="297" t="s">
        <v>227</v>
      </c>
      <c r="Y283" s="297" t="s">
        <v>228</v>
      </c>
      <c r="AA283" s="297">
        <f t="shared" ref="AA283:AL283" si="327">IF(AND(E283&lt;&gt;"",AA158=1),1,0)</f>
        <v>0</v>
      </c>
      <c r="AB283" s="297">
        <f t="shared" si="327"/>
        <v>0</v>
      </c>
      <c r="AC283" s="297">
        <f t="shared" si="327"/>
        <v>1</v>
      </c>
      <c r="AD283" s="297">
        <f t="shared" si="327"/>
        <v>1</v>
      </c>
      <c r="AE283" s="297">
        <f t="shared" si="327"/>
        <v>0</v>
      </c>
      <c r="AF283" s="297">
        <f t="shared" si="327"/>
        <v>1</v>
      </c>
      <c r="AG283" s="297">
        <f t="shared" si="327"/>
        <v>1</v>
      </c>
      <c r="AH283" s="297">
        <f t="shared" si="327"/>
        <v>0</v>
      </c>
      <c r="AI283" s="297">
        <f t="shared" si="327"/>
        <v>0</v>
      </c>
      <c r="AJ283" s="297">
        <f t="shared" si="327"/>
        <v>0</v>
      </c>
      <c r="AK283" s="297">
        <f t="shared" si="327"/>
        <v>0</v>
      </c>
      <c r="AL283" s="297">
        <f t="shared" si="327"/>
        <v>1</v>
      </c>
      <c r="AM283" s="297">
        <f t="shared" si="268"/>
        <v>5</v>
      </c>
    </row>
    <row r="284" spans="4:39" x14ac:dyDescent="0.25">
      <c r="D284" s="297">
        <v>126</v>
      </c>
      <c r="F284" s="297" t="s">
        <v>40</v>
      </c>
      <c r="G284" s="297" t="s">
        <v>41</v>
      </c>
      <c r="H284" s="297" t="s">
        <v>36</v>
      </c>
      <c r="J284" s="297" t="s">
        <v>38</v>
      </c>
      <c r="K284" s="297" t="s">
        <v>31</v>
      </c>
      <c r="L284" s="297" t="s">
        <v>92</v>
      </c>
      <c r="N284" s="297" t="s">
        <v>164</v>
      </c>
      <c r="P284" s="297" t="s">
        <v>37</v>
      </c>
      <c r="R284" s="297" t="s">
        <v>230</v>
      </c>
      <c r="S284" s="297" t="s">
        <v>226</v>
      </c>
      <c r="T284" s="297" t="s">
        <v>231</v>
      </c>
      <c r="U284" s="297" t="s">
        <v>229</v>
      </c>
      <c r="V284" s="297" t="s">
        <v>225</v>
      </c>
      <c r="W284" s="297" t="s">
        <v>224</v>
      </c>
      <c r="X284" s="297" t="s">
        <v>227</v>
      </c>
      <c r="Y284" s="297" t="s">
        <v>222</v>
      </c>
      <c r="AA284" s="297">
        <f t="shared" ref="AA284:AL284" si="328">IF(AND(E284&lt;&gt;"",AA158=1),1,0)</f>
        <v>0</v>
      </c>
      <c r="AB284" s="297">
        <f t="shared" si="328"/>
        <v>0</v>
      </c>
      <c r="AC284" s="297">
        <f t="shared" si="328"/>
        <v>1</v>
      </c>
      <c r="AD284" s="297">
        <f t="shared" si="328"/>
        <v>1</v>
      </c>
      <c r="AE284" s="297">
        <f t="shared" si="328"/>
        <v>0</v>
      </c>
      <c r="AF284" s="297">
        <f t="shared" si="328"/>
        <v>1</v>
      </c>
      <c r="AG284" s="297">
        <f t="shared" si="328"/>
        <v>1</v>
      </c>
      <c r="AH284" s="297">
        <f t="shared" si="328"/>
        <v>0</v>
      </c>
      <c r="AI284" s="297">
        <f t="shared" si="328"/>
        <v>0</v>
      </c>
      <c r="AJ284" s="297">
        <f t="shared" si="328"/>
        <v>1</v>
      </c>
      <c r="AK284" s="297">
        <f t="shared" si="328"/>
        <v>0</v>
      </c>
      <c r="AL284" s="297">
        <f t="shared" si="328"/>
        <v>1</v>
      </c>
      <c r="AM284" s="297">
        <f t="shared" si="268"/>
        <v>6</v>
      </c>
    </row>
    <row r="285" spans="4:39" x14ac:dyDescent="0.25">
      <c r="D285" s="297">
        <v>127</v>
      </c>
      <c r="F285" s="297" t="s">
        <v>40</v>
      </c>
      <c r="G285" s="297" t="s">
        <v>41</v>
      </c>
      <c r="H285" s="297" t="s">
        <v>36</v>
      </c>
      <c r="J285" s="297" t="s">
        <v>38</v>
      </c>
      <c r="K285" s="297" t="s">
        <v>31</v>
      </c>
      <c r="L285" s="297" t="s">
        <v>92</v>
      </c>
      <c r="N285" s="297" t="s">
        <v>164</v>
      </c>
      <c r="O285" s="298" t="s">
        <v>168</v>
      </c>
      <c r="R285" s="297" t="s">
        <v>225</v>
      </c>
      <c r="S285" s="297" t="s">
        <v>226</v>
      </c>
      <c r="T285" s="297" t="s">
        <v>231</v>
      </c>
      <c r="U285" s="297" t="s">
        <v>230</v>
      </c>
      <c r="V285" s="297" t="s">
        <v>222</v>
      </c>
      <c r="W285" s="297" t="s">
        <v>224</v>
      </c>
      <c r="X285" s="297" t="s">
        <v>229</v>
      </c>
      <c r="Y285" s="297" t="s">
        <v>228</v>
      </c>
      <c r="AA285" s="297">
        <f t="shared" ref="AA285:AL285" si="329">IF(AND(E285&lt;&gt;"",AA158=1),1,0)</f>
        <v>0</v>
      </c>
      <c r="AB285" s="297">
        <f t="shared" si="329"/>
        <v>0</v>
      </c>
      <c r="AC285" s="297">
        <f t="shared" si="329"/>
        <v>1</v>
      </c>
      <c r="AD285" s="297">
        <f t="shared" si="329"/>
        <v>1</v>
      </c>
      <c r="AE285" s="297">
        <f t="shared" si="329"/>
        <v>0</v>
      </c>
      <c r="AF285" s="297">
        <f t="shared" si="329"/>
        <v>1</v>
      </c>
      <c r="AG285" s="297">
        <f t="shared" si="329"/>
        <v>1</v>
      </c>
      <c r="AH285" s="297">
        <f t="shared" si="329"/>
        <v>0</v>
      </c>
      <c r="AI285" s="297">
        <f t="shared" si="329"/>
        <v>0</v>
      </c>
      <c r="AJ285" s="297">
        <f t="shared" si="329"/>
        <v>1</v>
      </c>
      <c r="AK285" s="297">
        <f t="shared" si="329"/>
        <v>0</v>
      </c>
      <c r="AL285" s="297">
        <f t="shared" si="329"/>
        <v>0</v>
      </c>
      <c r="AM285" s="297">
        <f t="shared" si="268"/>
        <v>5</v>
      </c>
    </row>
    <row r="286" spans="4:39" x14ac:dyDescent="0.25">
      <c r="D286" s="297">
        <v>128</v>
      </c>
      <c r="F286" s="297" t="s">
        <v>40</v>
      </c>
      <c r="G286" s="297" t="s">
        <v>41</v>
      </c>
      <c r="H286" s="297" t="s">
        <v>36</v>
      </c>
      <c r="J286" s="297" t="s">
        <v>38</v>
      </c>
      <c r="K286" s="297" t="s">
        <v>31</v>
      </c>
      <c r="L286" s="297" t="s">
        <v>92</v>
      </c>
      <c r="M286" s="297" t="s">
        <v>162</v>
      </c>
      <c r="P286" s="297" t="s">
        <v>37</v>
      </c>
      <c r="R286" s="297" t="s">
        <v>230</v>
      </c>
      <c r="S286" s="297" t="s">
        <v>226</v>
      </c>
      <c r="T286" s="297" t="s">
        <v>231</v>
      </c>
      <c r="U286" s="297" t="s">
        <v>229</v>
      </c>
      <c r="V286" s="297" t="s">
        <v>225</v>
      </c>
      <c r="W286" s="297" t="s">
        <v>224</v>
      </c>
      <c r="X286" s="297" t="s">
        <v>227</v>
      </c>
      <c r="Y286" s="297" t="s">
        <v>223</v>
      </c>
      <c r="AA286" s="297">
        <f t="shared" ref="AA286:AL286" si="330">IF(AND(E286&lt;&gt;"",AA158=1),1,0)</f>
        <v>0</v>
      </c>
      <c r="AB286" s="297">
        <f t="shared" si="330"/>
        <v>0</v>
      </c>
      <c r="AC286" s="297">
        <f t="shared" si="330"/>
        <v>1</v>
      </c>
      <c r="AD286" s="297">
        <f t="shared" si="330"/>
        <v>1</v>
      </c>
      <c r="AE286" s="297">
        <f t="shared" si="330"/>
        <v>0</v>
      </c>
      <c r="AF286" s="297">
        <f t="shared" si="330"/>
        <v>1</v>
      </c>
      <c r="AG286" s="297">
        <f t="shared" si="330"/>
        <v>1</v>
      </c>
      <c r="AH286" s="297">
        <f t="shared" si="330"/>
        <v>0</v>
      </c>
      <c r="AI286" s="297">
        <f t="shared" si="330"/>
        <v>1</v>
      </c>
      <c r="AJ286" s="297">
        <f t="shared" si="330"/>
        <v>0</v>
      </c>
      <c r="AK286" s="297">
        <f t="shared" si="330"/>
        <v>0</v>
      </c>
      <c r="AL286" s="297">
        <f t="shared" si="330"/>
        <v>1</v>
      </c>
      <c r="AM286" s="297">
        <f t="shared" si="268"/>
        <v>6</v>
      </c>
    </row>
    <row r="287" spans="4:39" x14ac:dyDescent="0.25">
      <c r="D287" s="297">
        <v>129</v>
      </c>
      <c r="F287" s="297" t="s">
        <v>40</v>
      </c>
      <c r="G287" s="297" t="s">
        <v>41</v>
      </c>
      <c r="H287" s="297" t="s">
        <v>36</v>
      </c>
      <c r="J287" s="297" t="s">
        <v>38</v>
      </c>
      <c r="K287" s="297" t="s">
        <v>31</v>
      </c>
      <c r="L287" s="297" t="s">
        <v>92</v>
      </c>
      <c r="M287" s="297" t="s">
        <v>162</v>
      </c>
      <c r="O287" s="298" t="s">
        <v>168</v>
      </c>
      <c r="R287" s="297" t="s">
        <v>230</v>
      </c>
      <c r="S287" s="297" t="s">
        <v>226</v>
      </c>
      <c r="T287" s="297" t="s">
        <v>231</v>
      </c>
      <c r="U287" s="297" t="s">
        <v>229</v>
      </c>
      <c r="V287" s="297" t="s">
        <v>225</v>
      </c>
      <c r="W287" s="297" t="s">
        <v>224</v>
      </c>
      <c r="X287" s="297" t="s">
        <v>223</v>
      </c>
      <c r="Y287" s="297" t="s">
        <v>228</v>
      </c>
      <c r="AA287" s="297">
        <f t="shared" ref="AA287:AL287" si="331">IF(AND(E287&lt;&gt;"",AA158=1),1,0)</f>
        <v>0</v>
      </c>
      <c r="AB287" s="297">
        <f t="shared" si="331"/>
        <v>0</v>
      </c>
      <c r="AC287" s="297">
        <f t="shared" si="331"/>
        <v>1</v>
      </c>
      <c r="AD287" s="297">
        <f t="shared" si="331"/>
        <v>1</v>
      </c>
      <c r="AE287" s="297">
        <f t="shared" si="331"/>
        <v>0</v>
      </c>
      <c r="AF287" s="297">
        <f t="shared" si="331"/>
        <v>1</v>
      </c>
      <c r="AG287" s="297">
        <f t="shared" si="331"/>
        <v>1</v>
      </c>
      <c r="AH287" s="297">
        <f t="shared" si="331"/>
        <v>0</v>
      </c>
      <c r="AI287" s="297">
        <f t="shared" si="331"/>
        <v>1</v>
      </c>
      <c r="AJ287" s="297">
        <f t="shared" si="331"/>
        <v>0</v>
      </c>
      <c r="AK287" s="297">
        <f t="shared" si="331"/>
        <v>0</v>
      </c>
      <c r="AL287" s="297">
        <f t="shared" si="331"/>
        <v>0</v>
      </c>
      <c r="AM287" s="297">
        <f t="shared" si="268"/>
        <v>5</v>
      </c>
    </row>
    <row r="288" spans="4:39" x14ac:dyDescent="0.25">
      <c r="D288" s="297">
        <v>130</v>
      </c>
      <c r="F288" s="297" t="s">
        <v>40</v>
      </c>
      <c r="G288" s="297" t="s">
        <v>41</v>
      </c>
      <c r="H288" s="297" t="s">
        <v>36</v>
      </c>
      <c r="J288" s="297" t="s">
        <v>38</v>
      </c>
      <c r="K288" s="297" t="s">
        <v>31</v>
      </c>
      <c r="L288" s="297" t="s">
        <v>92</v>
      </c>
      <c r="M288" s="297" t="s">
        <v>162</v>
      </c>
      <c r="N288" s="297" t="s">
        <v>164</v>
      </c>
      <c r="R288" s="297" t="s">
        <v>225</v>
      </c>
      <c r="S288" s="297" t="s">
        <v>226</v>
      </c>
      <c r="T288" s="297" t="s">
        <v>231</v>
      </c>
      <c r="U288" s="297" t="s">
        <v>230</v>
      </c>
      <c r="V288" s="297" t="s">
        <v>222</v>
      </c>
      <c r="W288" s="297" t="s">
        <v>224</v>
      </c>
      <c r="X288" s="297" t="s">
        <v>229</v>
      </c>
      <c r="Y288" s="297" t="s">
        <v>223</v>
      </c>
      <c r="AA288" s="297">
        <f t="shared" ref="AA288:AL288" si="332">IF(AND(E288&lt;&gt;"",AA158=1),1,0)</f>
        <v>0</v>
      </c>
      <c r="AB288" s="297">
        <f t="shared" si="332"/>
        <v>0</v>
      </c>
      <c r="AC288" s="297">
        <f t="shared" si="332"/>
        <v>1</v>
      </c>
      <c r="AD288" s="297">
        <f t="shared" si="332"/>
        <v>1</v>
      </c>
      <c r="AE288" s="297">
        <f t="shared" si="332"/>
        <v>0</v>
      </c>
      <c r="AF288" s="297">
        <f t="shared" si="332"/>
        <v>1</v>
      </c>
      <c r="AG288" s="297">
        <f t="shared" si="332"/>
        <v>1</v>
      </c>
      <c r="AH288" s="297">
        <f t="shared" si="332"/>
        <v>0</v>
      </c>
      <c r="AI288" s="297">
        <f t="shared" si="332"/>
        <v>1</v>
      </c>
      <c r="AJ288" s="297">
        <f t="shared" si="332"/>
        <v>1</v>
      </c>
      <c r="AK288" s="297">
        <f t="shared" si="332"/>
        <v>0</v>
      </c>
      <c r="AL288" s="297">
        <f t="shared" si="332"/>
        <v>0</v>
      </c>
      <c r="AM288" s="297">
        <f t="shared" ref="AM288:AM351" si="333">SUM(AA288:AL288)</f>
        <v>6</v>
      </c>
    </row>
    <row r="289" spans="4:39" x14ac:dyDescent="0.25">
      <c r="D289" s="297">
        <v>131</v>
      </c>
      <c r="F289" s="297" t="s">
        <v>40</v>
      </c>
      <c r="G289" s="297" t="s">
        <v>41</v>
      </c>
      <c r="H289" s="297" t="s">
        <v>36</v>
      </c>
      <c r="I289" s="297" t="s">
        <v>42</v>
      </c>
      <c r="M289" s="297" t="s">
        <v>162</v>
      </c>
      <c r="N289" s="297" t="s">
        <v>164</v>
      </c>
      <c r="O289" s="298" t="s">
        <v>168</v>
      </c>
      <c r="P289" s="297" t="s">
        <v>37</v>
      </c>
      <c r="R289" s="297" t="s">
        <v>221</v>
      </c>
      <c r="S289" s="297" t="s">
        <v>222</v>
      </c>
      <c r="T289" s="297" t="s">
        <v>231</v>
      </c>
      <c r="U289" s="297" t="s">
        <v>230</v>
      </c>
      <c r="V289" s="297" t="s">
        <v>223</v>
      </c>
      <c r="W289" s="297" t="s">
        <v>229</v>
      </c>
      <c r="X289" s="297" t="s">
        <v>227</v>
      </c>
      <c r="Y289" s="297" t="s">
        <v>228</v>
      </c>
      <c r="AA289" s="297">
        <f t="shared" ref="AA289:AL289" si="334">IF(AND(E289&lt;&gt;"",AA158=1),1,0)</f>
        <v>0</v>
      </c>
      <c r="AB289" s="297">
        <f t="shared" si="334"/>
        <v>0</v>
      </c>
      <c r="AC289" s="297">
        <f t="shared" si="334"/>
        <v>1</v>
      </c>
      <c r="AD289" s="297">
        <f t="shared" si="334"/>
        <v>1</v>
      </c>
      <c r="AE289" s="297">
        <f t="shared" si="334"/>
        <v>1</v>
      </c>
      <c r="AF289" s="297">
        <f t="shared" si="334"/>
        <v>0</v>
      </c>
      <c r="AG289" s="297">
        <f t="shared" si="334"/>
        <v>0</v>
      </c>
      <c r="AH289" s="297">
        <f t="shared" si="334"/>
        <v>0</v>
      </c>
      <c r="AI289" s="297">
        <f t="shared" si="334"/>
        <v>1</v>
      </c>
      <c r="AJ289" s="297">
        <f t="shared" si="334"/>
        <v>1</v>
      </c>
      <c r="AK289" s="297">
        <f t="shared" si="334"/>
        <v>0</v>
      </c>
      <c r="AL289" s="297">
        <f t="shared" si="334"/>
        <v>1</v>
      </c>
      <c r="AM289" s="297">
        <f t="shared" si="333"/>
        <v>6</v>
      </c>
    </row>
    <row r="290" spans="4:39" x14ac:dyDescent="0.25">
      <c r="D290" s="297">
        <v>132</v>
      </c>
      <c r="F290" s="297" t="s">
        <v>40</v>
      </c>
      <c r="G290" s="297" t="s">
        <v>41</v>
      </c>
      <c r="H290" s="297" t="s">
        <v>36</v>
      </c>
      <c r="I290" s="297" t="s">
        <v>42</v>
      </c>
      <c r="L290" s="297" t="s">
        <v>92</v>
      </c>
      <c r="N290" s="297" t="s">
        <v>164</v>
      </c>
      <c r="O290" s="298" t="s">
        <v>168</v>
      </c>
      <c r="P290" s="297" t="s">
        <v>37</v>
      </c>
      <c r="R290" s="297" t="s">
        <v>221</v>
      </c>
      <c r="S290" s="297" t="s">
        <v>222</v>
      </c>
      <c r="T290" s="297" t="s">
        <v>231</v>
      </c>
      <c r="U290" s="297" t="s">
        <v>230</v>
      </c>
      <c r="V290" s="297" t="s">
        <v>225</v>
      </c>
      <c r="W290" s="297" t="s">
        <v>229</v>
      </c>
      <c r="X290" s="297" t="s">
        <v>227</v>
      </c>
      <c r="Y290" s="297" t="s">
        <v>228</v>
      </c>
      <c r="AA290" s="297">
        <f t="shared" ref="AA290:AL290" si="335">IF(AND(E290&lt;&gt;"",AA158=1),1,0)</f>
        <v>0</v>
      </c>
      <c r="AB290" s="297">
        <f t="shared" si="335"/>
        <v>0</v>
      </c>
      <c r="AC290" s="297">
        <f t="shared" si="335"/>
        <v>1</v>
      </c>
      <c r="AD290" s="297">
        <f t="shared" si="335"/>
        <v>1</v>
      </c>
      <c r="AE290" s="297">
        <f t="shared" si="335"/>
        <v>1</v>
      </c>
      <c r="AF290" s="297">
        <f t="shared" si="335"/>
        <v>0</v>
      </c>
      <c r="AG290" s="297">
        <f t="shared" si="335"/>
        <v>0</v>
      </c>
      <c r="AH290" s="297">
        <f t="shared" si="335"/>
        <v>0</v>
      </c>
      <c r="AI290" s="297">
        <f t="shared" si="335"/>
        <v>0</v>
      </c>
      <c r="AJ290" s="297">
        <f t="shared" si="335"/>
        <v>1</v>
      </c>
      <c r="AK290" s="297">
        <f t="shared" si="335"/>
        <v>0</v>
      </c>
      <c r="AL290" s="297">
        <f t="shared" si="335"/>
        <v>1</v>
      </c>
      <c r="AM290" s="297">
        <f t="shared" si="333"/>
        <v>5</v>
      </c>
    </row>
    <row r="291" spans="4:39" x14ac:dyDescent="0.25">
      <c r="D291" s="297">
        <v>133</v>
      </c>
      <c r="F291" s="297" t="s">
        <v>40</v>
      </c>
      <c r="G291" s="297" t="s">
        <v>41</v>
      </c>
      <c r="H291" s="297" t="s">
        <v>36</v>
      </c>
      <c r="I291" s="297" t="s">
        <v>42</v>
      </c>
      <c r="L291" s="297" t="s">
        <v>92</v>
      </c>
      <c r="M291" s="297" t="s">
        <v>162</v>
      </c>
      <c r="O291" s="298" t="s">
        <v>168</v>
      </c>
      <c r="P291" s="297" t="s">
        <v>37</v>
      </c>
      <c r="R291" s="297" t="s">
        <v>221</v>
      </c>
      <c r="S291" s="297" t="s">
        <v>223</v>
      </c>
      <c r="T291" s="297" t="s">
        <v>231</v>
      </c>
      <c r="U291" s="297" t="s">
        <v>230</v>
      </c>
      <c r="V291" s="297" t="s">
        <v>225</v>
      </c>
      <c r="W291" s="297" t="s">
        <v>229</v>
      </c>
      <c r="X291" s="297" t="s">
        <v>227</v>
      </c>
      <c r="Y291" s="297" t="s">
        <v>228</v>
      </c>
      <c r="AA291" s="297">
        <f t="shared" ref="AA291:AL291" si="336">IF(AND(E291&lt;&gt;"",AA158=1),1,0)</f>
        <v>0</v>
      </c>
      <c r="AB291" s="297">
        <f t="shared" si="336"/>
        <v>0</v>
      </c>
      <c r="AC291" s="297">
        <f t="shared" si="336"/>
        <v>1</v>
      </c>
      <c r="AD291" s="297">
        <f t="shared" si="336"/>
        <v>1</v>
      </c>
      <c r="AE291" s="297">
        <f t="shared" si="336"/>
        <v>1</v>
      </c>
      <c r="AF291" s="297">
        <f t="shared" si="336"/>
        <v>0</v>
      </c>
      <c r="AG291" s="297">
        <f t="shared" si="336"/>
        <v>0</v>
      </c>
      <c r="AH291" s="297">
        <f t="shared" si="336"/>
        <v>0</v>
      </c>
      <c r="AI291" s="297">
        <f t="shared" si="336"/>
        <v>1</v>
      </c>
      <c r="AJ291" s="297">
        <f t="shared" si="336"/>
        <v>0</v>
      </c>
      <c r="AK291" s="297">
        <f t="shared" si="336"/>
        <v>0</v>
      </c>
      <c r="AL291" s="297">
        <f t="shared" si="336"/>
        <v>1</v>
      </c>
      <c r="AM291" s="297">
        <f t="shared" si="333"/>
        <v>5</v>
      </c>
    </row>
    <row r="292" spans="4:39" x14ac:dyDescent="0.25">
      <c r="D292" s="297">
        <v>134</v>
      </c>
      <c r="F292" s="297" t="s">
        <v>40</v>
      </c>
      <c r="G292" s="297" t="s">
        <v>41</v>
      </c>
      <c r="H292" s="297" t="s">
        <v>36</v>
      </c>
      <c r="I292" s="297" t="s">
        <v>42</v>
      </c>
      <c r="L292" s="297" t="s">
        <v>92</v>
      </c>
      <c r="M292" s="297" t="s">
        <v>162</v>
      </c>
      <c r="N292" s="297" t="s">
        <v>164</v>
      </c>
      <c r="P292" s="297" t="s">
        <v>37</v>
      </c>
      <c r="R292" s="297" t="s">
        <v>221</v>
      </c>
      <c r="S292" s="297" t="s">
        <v>222</v>
      </c>
      <c r="T292" s="297" t="s">
        <v>231</v>
      </c>
      <c r="U292" s="297" t="s">
        <v>230</v>
      </c>
      <c r="V292" s="297" t="s">
        <v>225</v>
      </c>
      <c r="W292" s="297" t="s">
        <v>229</v>
      </c>
      <c r="X292" s="297" t="s">
        <v>227</v>
      </c>
      <c r="Y292" s="297" t="s">
        <v>223</v>
      </c>
      <c r="AA292" s="297">
        <f t="shared" ref="AA292:AL292" si="337">IF(AND(E292&lt;&gt;"",AA158=1),1,0)</f>
        <v>0</v>
      </c>
      <c r="AB292" s="297">
        <f t="shared" si="337"/>
        <v>0</v>
      </c>
      <c r="AC292" s="297">
        <f t="shared" si="337"/>
        <v>1</v>
      </c>
      <c r="AD292" s="297">
        <f t="shared" si="337"/>
        <v>1</v>
      </c>
      <c r="AE292" s="297">
        <f t="shared" si="337"/>
        <v>1</v>
      </c>
      <c r="AF292" s="297">
        <f t="shared" si="337"/>
        <v>0</v>
      </c>
      <c r="AG292" s="297">
        <f t="shared" si="337"/>
        <v>0</v>
      </c>
      <c r="AH292" s="297">
        <f t="shared" si="337"/>
        <v>0</v>
      </c>
      <c r="AI292" s="297">
        <f t="shared" si="337"/>
        <v>1</v>
      </c>
      <c r="AJ292" s="297">
        <f t="shared" si="337"/>
        <v>1</v>
      </c>
      <c r="AK292" s="297">
        <f t="shared" si="337"/>
        <v>0</v>
      </c>
      <c r="AL292" s="297">
        <f t="shared" si="337"/>
        <v>1</v>
      </c>
      <c r="AM292" s="297">
        <f t="shared" si="333"/>
        <v>6</v>
      </c>
    </row>
    <row r="293" spans="4:39" x14ac:dyDescent="0.25">
      <c r="D293" s="297">
        <v>135</v>
      </c>
      <c r="F293" s="297" t="s">
        <v>40</v>
      </c>
      <c r="G293" s="297" t="s">
        <v>41</v>
      </c>
      <c r="H293" s="297" t="s">
        <v>36</v>
      </c>
      <c r="I293" s="297" t="s">
        <v>42</v>
      </c>
      <c r="L293" s="297" t="s">
        <v>92</v>
      </c>
      <c r="M293" s="297" t="s">
        <v>162</v>
      </c>
      <c r="N293" s="297" t="s">
        <v>164</v>
      </c>
      <c r="O293" s="298" t="s">
        <v>168</v>
      </c>
      <c r="R293" s="297" t="s">
        <v>221</v>
      </c>
      <c r="S293" s="297" t="s">
        <v>222</v>
      </c>
      <c r="T293" s="297" t="s">
        <v>231</v>
      </c>
      <c r="U293" s="297" t="s">
        <v>230</v>
      </c>
      <c r="V293" s="297" t="s">
        <v>225</v>
      </c>
      <c r="W293" s="297" t="s">
        <v>229</v>
      </c>
      <c r="X293" s="297" t="s">
        <v>223</v>
      </c>
      <c r="Y293" s="297" t="s">
        <v>228</v>
      </c>
      <c r="AA293" s="297">
        <f t="shared" ref="AA293:AL293" si="338">IF(AND(E293&lt;&gt;"",AA158=1),1,0)</f>
        <v>0</v>
      </c>
      <c r="AB293" s="297">
        <f t="shared" si="338"/>
        <v>0</v>
      </c>
      <c r="AC293" s="297">
        <f t="shared" si="338"/>
        <v>1</v>
      </c>
      <c r="AD293" s="297">
        <f t="shared" si="338"/>
        <v>1</v>
      </c>
      <c r="AE293" s="297">
        <f t="shared" si="338"/>
        <v>1</v>
      </c>
      <c r="AF293" s="297">
        <f t="shared" si="338"/>
        <v>0</v>
      </c>
      <c r="AG293" s="297">
        <f t="shared" si="338"/>
        <v>0</v>
      </c>
      <c r="AH293" s="297">
        <f t="shared" si="338"/>
        <v>0</v>
      </c>
      <c r="AI293" s="297">
        <f t="shared" si="338"/>
        <v>1</v>
      </c>
      <c r="AJ293" s="297">
        <f t="shared" si="338"/>
        <v>1</v>
      </c>
      <c r="AK293" s="297">
        <f t="shared" si="338"/>
        <v>0</v>
      </c>
      <c r="AL293" s="297">
        <f t="shared" si="338"/>
        <v>0</v>
      </c>
      <c r="AM293" s="297">
        <f t="shared" si="333"/>
        <v>5</v>
      </c>
    </row>
    <row r="294" spans="4:39" x14ac:dyDescent="0.25">
      <c r="D294" s="297">
        <v>136</v>
      </c>
      <c r="F294" s="297" t="s">
        <v>40</v>
      </c>
      <c r="G294" s="297" t="s">
        <v>41</v>
      </c>
      <c r="H294" s="297" t="s">
        <v>36</v>
      </c>
      <c r="I294" s="297" t="s">
        <v>42</v>
      </c>
      <c r="K294" s="297" t="s">
        <v>31</v>
      </c>
      <c r="N294" s="297" t="s">
        <v>164</v>
      </c>
      <c r="O294" s="298" t="s">
        <v>168</v>
      </c>
      <c r="P294" s="297" t="s">
        <v>37</v>
      </c>
      <c r="R294" s="297" t="s">
        <v>221</v>
      </c>
      <c r="S294" s="297" t="s">
        <v>226</v>
      </c>
      <c r="T294" s="297" t="s">
        <v>231</v>
      </c>
      <c r="U294" s="297" t="s">
        <v>230</v>
      </c>
      <c r="V294" s="297" t="s">
        <v>222</v>
      </c>
      <c r="W294" s="297" t="s">
        <v>229</v>
      </c>
      <c r="X294" s="297" t="s">
        <v>227</v>
      </c>
      <c r="Y294" s="297" t="s">
        <v>228</v>
      </c>
      <c r="AA294" s="297">
        <f t="shared" ref="AA294:AL294" si="339">IF(AND(E294&lt;&gt;"",AA158=1),1,0)</f>
        <v>0</v>
      </c>
      <c r="AB294" s="297">
        <f t="shared" si="339"/>
        <v>0</v>
      </c>
      <c r="AC294" s="297">
        <f t="shared" si="339"/>
        <v>1</v>
      </c>
      <c r="AD294" s="297">
        <f t="shared" si="339"/>
        <v>1</v>
      </c>
      <c r="AE294" s="297">
        <f t="shared" si="339"/>
        <v>1</v>
      </c>
      <c r="AF294" s="297">
        <f t="shared" si="339"/>
        <v>0</v>
      </c>
      <c r="AG294" s="297">
        <f t="shared" si="339"/>
        <v>1</v>
      </c>
      <c r="AH294" s="297">
        <f t="shared" si="339"/>
        <v>0</v>
      </c>
      <c r="AI294" s="297">
        <f t="shared" si="339"/>
        <v>0</v>
      </c>
      <c r="AJ294" s="297">
        <f t="shared" si="339"/>
        <v>1</v>
      </c>
      <c r="AK294" s="297">
        <f t="shared" si="339"/>
        <v>0</v>
      </c>
      <c r="AL294" s="297">
        <f t="shared" si="339"/>
        <v>1</v>
      </c>
      <c r="AM294" s="297">
        <f t="shared" si="333"/>
        <v>6</v>
      </c>
    </row>
    <row r="295" spans="4:39" x14ac:dyDescent="0.25">
      <c r="D295" s="297">
        <v>137</v>
      </c>
      <c r="F295" s="297" t="s">
        <v>40</v>
      </c>
      <c r="G295" s="297" t="s">
        <v>41</v>
      </c>
      <c r="H295" s="297" t="s">
        <v>36</v>
      </c>
      <c r="I295" s="297" t="s">
        <v>42</v>
      </c>
      <c r="K295" s="297" t="s">
        <v>31</v>
      </c>
      <c r="M295" s="297" t="s">
        <v>162</v>
      </c>
      <c r="O295" s="298" t="s">
        <v>168</v>
      </c>
      <c r="P295" s="297" t="s">
        <v>37</v>
      </c>
      <c r="R295" s="297" t="s">
        <v>221</v>
      </c>
      <c r="S295" s="297" t="s">
        <v>226</v>
      </c>
      <c r="T295" s="297" t="s">
        <v>231</v>
      </c>
      <c r="U295" s="297" t="s">
        <v>230</v>
      </c>
      <c r="V295" s="297" t="s">
        <v>223</v>
      </c>
      <c r="W295" s="297" t="s">
        <v>229</v>
      </c>
      <c r="X295" s="297" t="s">
        <v>227</v>
      </c>
      <c r="Y295" s="297" t="s">
        <v>228</v>
      </c>
      <c r="AA295" s="297">
        <f t="shared" ref="AA295:AL295" si="340">IF(AND(E295&lt;&gt;"",AA158=1),1,0)</f>
        <v>0</v>
      </c>
      <c r="AB295" s="297">
        <f t="shared" si="340"/>
        <v>0</v>
      </c>
      <c r="AC295" s="297">
        <f t="shared" si="340"/>
        <v>1</v>
      </c>
      <c r="AD295" s="297">
        <f t="shared" si="340"/>
        <v>1</v>
      </c>
      <c r="AE295" s="297">
        <f t="shared" si="340"/>
        <v>1</v>
      </c>
      <c r="AF295" s="297">
        <f t="shared" si="340"/>
        <v>0</v>
      </c>
      <c r="AG295" s="297">
        <f t="shared" si="340"/>
        <v>1</v>
      </c>
      <c r="AH295" s="297">
        <f t="shared" si="340"/>
        <v>0</v>
      </c>
      <c r="AI295" s="297">
        <f t="shared" si="340"/>
        <v>1</v>
      </c>
      <c r="AJ295" s="297">
        <f t="shared" si="340"/>
        <v>0</v>
      </c>
      <c r="AK295" s="297">
        <f t="shared" si="340"/>
        <v>0</v>
      </c>
      <c r="AL295" s="297">
        <f t="shared" si="340"/>
        <v>1</v>
      </c>
      <c r="AM295" s="297">
        <f t="shared" si="333"/>
        <v>6</v>
      </c>
    </row>
    <row r="296" spans="4:39" x14ac:dyDescent="0.25">
      <c r="D296" s="297">
        <v>138</v>
      </c>
      <c r="F296" s="297" t="s">
        <v>40</v>
      </c>
      <c r="G296" s="297" t="s">
        <v>41</v>
      </c>
      <c r="H296" s="297" t="s">
        <v>36</v>
      </c>
      <c r="I296" s="297" t="s">
        <v>42</v>
      </c>
      <c r="K296" s="297" t="s">
        <v>31</v>
      </c>
      <c r="M296" s="297" t="s">
        <v>162</v>
      </c>
      <c r="N296" s="297" t="s">
        <v>164</v>
      </c>
      <c r="P296" s="297" t="s">
        <v>37</v>
      </c>
      <c r="R296" s="297" t="s">
        <v>221</v>
      </c>
      <c r="S296" s="297" t="s">
        <v>226</v>
      </c>
      <c r="T296" s="297" t="s">
        <v>231</v>
      </c>
      <c r="U296" s="297" t="s">
        <v>230</v>
      </c>
      <c r="V296" s="297" t="s">
        <v>222</v>
      </c>
      <c r="W296" s="297" t="s">
        <v>229</v>
      </c>
      <c r="X296" s="297" t="s">
        <v>227</v>
      </c>
      <c r="Y296" s="297" t="s">
        <v>223</v>
      </c>
      <c r="AA296" s="297">
        <f t="shared" ref="AA296:AL296" si="341">IF(AND(E296&lt;&gt;"",AA158=1),1,0)</f>
        <v>0</v>
      </c>
      <c r="AB296" s="297">
        <f t="shared" si="341"/>
        <v>0</v>
      </c>
      <c r="AC296" s="297">
        <f t="shared" si="341"/>
        <v>1</v>
      </c>
      <c r="AD296" s="297">
        <f t="shared" si="341"/>
        <v>1</v>
      </c>
      <c r="AE296" s="297">
        <f t="shared" si="341"/>
        <v>1</v>
      </c>
      <c r="AF296" s="297">
        <f t="shared" si="341"/>
        <v>0</v>
      </c>
      <c r="AG296" s="297">
        <f t="shared" si="341"/>
        <v>1</v>
      </c>
      <c r="AH296" s="297">
        <f t="shared" si="341"/>
        <v>0</v>
      </c>
      <c r="AI296" s="297">
        <f t="shared" si="341"/>
        <v>1</v>
      </c>
      <c r="AJ296" s="297">
        <f t="shared" si="341"/>
        <v>1</v>
      </c>
      <c r="AK296" s="297">
        <f t="shared" si="341"/>
        <v>0</v>
      </c>
      <c r="AL296" s="297">
        <f t="shared" si="341"/>
        <v>1</v>
      </c>
      <c r="AM296" s="297">
        <f t="shared" si="333"/>
        <v>7</v>
      </c>
    </row>
    <row r="297" spans="4:39" x14ac:dyDescent="0.25">
      <c r="D297" s="297">
        <v>139</v>
      </c>
      <c r="F297" s="297" t="s">
        <v>40</v>
      </c>
      <c r="G297" s="297" t="s">
        <v>41</v>
      </c>
      <c r="H297" s="297" t="s">
        <v>36</v>
      </c>
      <c r="I297" s="297" t="s">
        <v>42</v>
      </c>
      <c r="K297" s="297" t="s">
        <v>31</v>
      </c>
      <c r="M297" s="297" t="s">
        <v>162</v>
      </c>
      <c r="N297" s="297" t="s">
        <v>164</v>
      </c>
      <c r="O297" s="298" t="s">
        <v>168</v>
      </c>
      <c r="R297" s="297" t="s">
        <v>221</v>
      </c>
      <c r="S297" s="297" t="s">
        <v>226</v>
      </c>
      <c r="T297" s="297" t="s">
        <v>231</v>
      </c>
      <c r="U297" s="297" t="s">
        <v>230</v>
      </c>
      <c r="V297" s="297" t="s">
        <v>222</v>
      </c>
      <c r="W297" s="297" t="s">
        <v>229</v>
      </c>
      <c r="X297" s="297" t="s">
        <v>223</v>
      </c>
      <c r="Y297" s="297" t="s">
        <v>228</v>
      </c>
      <c r="AA297" s="297">
        <f t="shared" ref="AA297:AL297" si="342">IF(AND(E297&lt;&gt;"",AA158=1),1,0)</f>
        <v>0</v>
      </c>
      <c r="AB297" s="297">
        <f t="shared" si="342"/>
        <v>0</v>
      </c>
      <c r="AC297" s="297">
        <f t="shared" si="342"/>
        <v>1</v>
      </c>
      <c r="AD297" s="297">
        <f t="shared" si="342"/>
        <v>1</v>
      </c>
      <c r="AE297" s="297">
        <f t="shared" si="342"/>
        <v>1</v>
      </c>
      <c r="AF297" s="297">
        <f t="shared" si="342"/>
        <v>0</v>
      </c>
      <c r="AG297" s="297">
        <f t="shared" si="342"/>
        <v>1</v>
      </c>
      <c r="AH297" s="297">
        <f t="shared" si="342"/>
        <v>0</v>
      </c>
      <c r="AI297" s="297">
        <f t="shared" si="342"/>
        <v>1</v>
      </c>
      <c r="AJ297" s="297">
        <f t="shared" si="342"/>
        <v>1</v>
      </c>
      <c r="AK297" s="297">
        <f t="shared" si="342"/>
        <v>0</v>
      </c>
      <c r="AL297" s="297">
        <f t="shared" si="342"/>
        <v>0</v>
      </c>
      <c r="AM297" s="297">
        <f t="shared" si="333"/>
        <v>6</v>
      </c>
    </row>
    <row r="298" spans="4:39" x14ac:dyDescent="0.25">
      <c r="D298" s="297">
        <v>140</v>
      </c>
      <c r="F298" s="297" t="s">
        <v>40</v>
      </c>
      <c r="G298" s="297" t="s">
        <v>41</v>
      </c>
      <c r="H298" s="297" t="s">
        <v>36</v>
      </c>
      <c r="I298" s="297" t="s">
        <v>42</v>
      </c>
      <c r="K298" s="297" t="s">
        <v>31</v>
      </c>
      <c r="L298" s="297" t="s">
        <v>92</v>
      </c>
      <c r="O298" s="298" t="s">
        <v>168</v>
      </c>
      <c r="P298" s="297" t="s">
        <v>37</v>
      </c>
      <c r="R298" s="297" t="s">
        <v>221</v>
      </c>
      <c r="S298" s="297" t="s">
        <v>226</v>
      </c>
      <c r="T298" s="297" t="s">
        <v>231</v>
      </c>
      <c r="U298" s="297" t="s">
        <v>230</v>
      </c>
      <c r="V298" s="297" t="s">
        <v>225</v>
      </c>
      <c r="W298" s="297" t="s">
        <v>229</v>
      </c>
      <c r="X298" s="297" t="s">
        <v>227</v>
      </c>
      <c r="Y298" s="297" t="s">
        <v>228</v>
      </c>
      <c r="AA298" s="297">
        <f t="shared" ref="AA298:AL298" si="343">IF(AND(E298&lt;&gt;"",AA158=1),1,0)</f>
        <v>0</v>
      </c>
      <c r="AB298" s="297">
        <f t="shared" si="343"/>
        <v>0</v>
      </c>
      <c r="AC298" s="297">
        <f t="shared" si="343"/>
        <v>1</v>
      </c>
      <c r="AD298" s="297">
        <f t="shared" si="343"/>
        <v>1</v>
      </c>
      <c r="AE298" s="297">
        <f t="shared" si="343"/>
        <v>1</v>
      </c>
      <c r="AF298" s="297">
        <f t="shared" si="343"/>
        <v>0</v>
      </c>
      <c r="AG298" s="297">
        <f t="shared" si="343"/>
        <v>1</v>
      </c>
      <c r="AH298" s="297">
        <f t="shared" si="343"/>
        <v>0</v>
      </c>
      <c r="AI298" s="297">
        <f t="shared" si="343"/>
        <v>0</v>
      </c>
      <c r="AJ298" s="297">
        <f t="shared" si="343"/>
        <v>0</v>
      </c>
      <c r="AK298" s="297">
        <f t="shared" si="343"/>
        <v>0</v>
      </c>
      <c r="AL298" s="297">
        <f t="shared" si="343"/>
        <v>1</v>
      </c>
      <c r="AM298" s="297">
        <f t="shared" si="333"/>
        <v>5</v>
      </c>
    </row>
    <row r="299" spans="4:39" x14ac:dyDescent="0.25">
      <c r="D299" s="297">
        <v>141</v>
      </c>
      <c r="F299" s="297" t="s">
        <v>40</v>
      </c>
      <c r="G299" s="297" t="s">
        <v>41</v>
      </c>
      <c r="H299" s="297" t="s">
        <v>36</v>
      </c>
      <c r="I299" s="297" t="s">
        <v>42</v>
      </c>
      <c r="K299" s="297" t="s">
        <v>31</v>
      </c>
      <c r="L299" s="297" t="s">
        <v>92</v>
      </c>
      <c r="N299" s="297" t="s">
        <v>164</v>
      </c>
      <c r="P299" s="297" t="s">
        <v>37</v>
      </c>
      <c r="R299" s="297" t="s">
        <v>225</v>
      </c>
      <c r="S299" s="297" t="s">
        <v>226</v>
      </c>
      <c r="T299" s="297" t="s">
        <v>231</v>
      </c>
      <c r="U299" s="297" t="s">
        <v>230</v>
      </c>
      <c r="V299" s="297" t="s">
        <v>222</v>
      </c>
      <c r="W299" s="297" t="s">
        <v>229</v>
      </c>
      <c r="X299" s="297" t="s">
        <v>227</v>
      </c>
      <c r="Y299" s="297" t="s">
        <v>221</v>
      </c>
      <c r="AA299" s="297">
        <f t="shared" ref="AA299:AL299" si="344">IF(AND(E299&lt;&gt;"",AA158=1),1,0)</f>
        <v>0</v>
      </c>
      <c r="AB299" s="297">
        <f t="shared" si="344"/>
        <v>0</v>
      </c>
      <c r="AC299" s="297">
        <f t="shared" si="344"/>
        <v>1</v>
      </c>
      <c r="AD299" s="297">
        <f t="shared" si="344"/>
        <v>1</v>
      </c>
      <c r="AE299" s="297">
        <f t="shared" si="344"/>
        <v>1</v>
      </c>
      <c r="AF299" s="297">
        <f t="shared" si="344"/>
        <v>0</v>
      </c>
      <c r="AG299" s="297">
        <f t="shared" si="344"/>
        <v>1</v>
      </c>
      <c r="AH299" s="297">
        <f t="shared" si="344"/>
        <v>0</v>
      </c>
      <c r="AI299" s="297">
        <f t="shared" si="344"/>
        <v>0</v>
      </c>
      <c r="AJ299" s="297">
        <f t="shared" si="344"/>
        <v>1</v>
      </c>
      <c r="AK299" s="297">
        <f t="shared" si="344"/>
        <v>0</v>
      </c>
      <c r="AL299" s="297">
        <f t="shared" si="344"/>
        <v>1</v>
      </c>
      <c r="AM299" s="297">
        <f t="shared" si="333"/>
        <v>6</v>
      </c>
    </row>
    <row r="300" spans="4:39" x14ac:dyDescent="0.25">
      <c r="D300" s="297">
        <v>142</v>
      </c>
      <c r="F300" s="297" t="s">
        <v>40</v>
      </c>
      <c r="G300" s="297" t="s">
        <v>41</v>
      </c>
      <c r="H300" s="297" t="s">
        <v>36</v>
      </c>
      <c r="I300" s="297" t="s">
        <v>42</v>
      </c>
      <c r="K300" s="297" t="s">
        <v>31</v>
      </c>
      <c r="L300" s="297" t="s">
        <v>92</v>
      </c>
      <c r="N300" s="297" t="s">
        <v>164</v>
      </c>
      <c r="O300" s="298" t="s">
        <v>168</v>
      </c>
      <c r="R300" s="297" t="s">
        <v>225</v>
      </c>
      <c r="S300" s="297" t="s">
        <v>226</v>
      </c>
      <c r="T300" s="297" t="s">
        <v>231</v>
      </c>
      <c r="U300" s="297" t="s">
        <v>230</v>
      </c>
      <c r="V300" s="297" t="s">
        <v>222</v>
      </c>
      <c r="W300" s="297" t="s">
        <v>229</v>
      </c>
      <c r="X300" s="297" t="s">
        <v>221</v>
      </c>
      <c r="Y300" s="297" t="s">
        <v>228</v>
      </c>
      <c r="AA300" s="297">
        <f t="shared" ref="AA300:AL300" si="345">IF(AND(E300&lt;&gt;"",AA158=1),1,0)</f>
        <v>0</v>
      </c>
      <c r="AB300" s="297">
        <f t="shared" si="345"/>
        <v>0</v>
      </c>
      <c r="AC300" s="297">
        <f t="shared" si="345"/>
        <v>1</v>
      </c>
      <c r="AD300" s="297">
        <f t="shared" si="345"/>
        <v>1</v>
      </c>
      <c r="AE300" s="297">
        <f t="shared" si="345"/>
        <v>1</v>
      </c>
      <c r="AF300" s="297">
        <f t="shared" si="345"/>
        <v>0</v>
      </c>
      <c r="AG300" s="297">
        <f t="shared" si="345"/>
        <v>1</v>
      </c>
      <c r="AH300" s="297">
        <f t="shared" si="345"/>
        <v>0</v>
      </c>
      <c r="AI300" s="297">
        <f t="shared" si="345"/>
        <v>0</v>
      </c>
      <c r="AJ300" s="297">
        <f t="shared" si="345"/>
        <v>1</v>
      </c>
      <c r="AK300" s="297">
        <f t="shared" si="345"/>
        <v>0</v>
      </c>
      <c r="AL300" s="297">
        <f t="shared" si="345"/>
        <v>0</v>
      </c>
      <c r="AM300" s="297">
        <f t="shared" si="333"/>
        <v>5</v>
      </c>
    </row>
    <row r="301" spans="4:39" x14ac:dyDescent="0.25">
      <c r="D301" s="297">
        <v>143</v>
      </c>
      <c r="F301" s="297" t="s">
        <v>40</v>
      </c>
      <c r="G301" s="297" t="s">
        <v>41</v>
      </c>
      <c r="H301" s="297" t="s">
        <v>36</v>
      </c>
      <c r="I301" s="297" t="s">
        <v>42</v>
      </c>
      <c r="K301" s="297" t="s">
        <v>31</v>
      </c>
      <c r="L301" s="297" t="s">
        <v>92</v>
      </c>
      <c r="M301" s="297" t="s">
        <v>162</v>
      </c>
      <c r="P301" s="297" t="s">
        <v>37</v>
      </c>
      <c r="R301" s="297" t="s">
        <v>221</v>
      </c>
      <c r="S301" s="297" t="s">
        <v>226</v>
      </c>
      <c r="T301" s="297" t="s">
        <v>231</v>
      </c>
      <c r="U301" s="297" t="s">
        <v>230</v>
      </c>
      <c r="V301" s="297" t="s">
        <v>225</v>
      </c>
      <c r="W301" s="297" t="s">
        <v>229</v>
      </c>
      <c r="X301" s="297" t="s">
        <v>227</v>
      </c>
      <c r="Y301" s="297" t="s">
        <v>223</v>
      </c>
      <c r="AA301" s="297">
        <f t="shared" ref="AA301:AL301" si="346">IF(AND(E301&lt;&gt;"",AA158=1),1,0)</f>
        <v>0</v>
      </c>
      <c r="AB301" s="297">
        <f t="shared" si="346"/>
        <v>0</v>
      </c>
      <c r="AC301" s="297">
        <f t="shared" si="346"/>
        <v>1</v>
      </c>
      <c r="AD301" s="297">
        <f t="shared" si="346"/>
        <v>1</v>
      </c>
      <c r="AE301" s="297">
        <f t="shared" si="346"/>
        <v>1</v>
      </c>
      <c r="AF301" s="297">
        <f t="shared" si="346"/>
        <v>0</v>
      </c>
      <c r="AG301" s="297">
        <f t="shared" si="346"/>
        <v>1</v>
      </c>
      <c r="AH301" s="297">
        <f t="shared" si="346"/>
        <v>0</v>
      </c>
      <c r="AI301" s="297">
        <f t="shared" si="346"/>
        <v>1</v>
      </c>
      <c r="AJ301" s="297">
        <f t="shared" si="346"/>
        <v>0</v>
      </c>
      <c r="AK301" s="297">
        <f t="shared" si="346"/>
        <v>0</v>
      </c>
      <c r="AL301" s="297">
        <f t="shared" si="346"/>
        <v>1</v>
      </c>
      <c r="AM301" s="297">
        <f t="shared" si="333"/>
        <v>6</v>
      </c>
    </row>
    <row r="302" spans="4:39" x14ac:dyDescent="0.25">
      <c r="D302" s="297">
        <v>144</v>
      </c>
      <c r="F302" s="297" t="s">
        <v>40</v>
      </c>
      <c r="G302" s="297" t="s">
        <v>41</v>
      </c>
      <c r="H302" s="297" t="s">
        <v>36</v>
      </c>
      <c r="I302" s="297" t="s">
        <v>42</v>
      </c>
      <c r="K302" s="297" t="s">
        <v>31</v>
      </c>
      <c r="L302" s="297" t="s">
        <v>92</v>
      </c>
      <c r="M302" s="297" t="s">
        <v>162</v>
      </c>
      <c r="O302" s="298" t="s">
        <v>168</v>
      </c>
      <c r="R302" s="297" t="s">
        <v>221</v>
      </c>
      <c r="S302" s="297" t="s">
        <v>226</v>
      </c>
      <c r="T302" s="297" t="s">
        <v>231</v>
      </c>
      <c r="U302" s="297" t="s">
        <v>230</v>
      </c>
      <c r="V302" s="297" t="s">
        <v>225</v>
      </c>
      <c r="W302" s="297" t="s">
        <v>229</v>
      </c>
      <c r="X302" s="297" t="s">
        <v>223</v>
      </c>
      <c r="Y302" s="297" t="s">
        <v>228</v>
      </c>
      <c r="AA302" s="297">
        <f t="shared" ref="AA302:AL302" si="347">IF(AND(E302&lt;&gt;"",AA158=1),1,0)</f>
        <v>0</v>
      </c>
      <c r="AB302" s="297">
        <f t="shared" si="347"/>
        <v>0</v>
      </c>
      <c r="AC302" s="297">
        <f t="shared" si="347"/>
        <v>1</v>
      </c>
      <c r="AD302" s="297">
        <f t="shared" si="347"/>
        <v>1</v>
      </c>
      <c r="AE302" s="297">
        <f t="shared" si="347"/>
        <v>1</v>
      </c>
      <c r="AF302" s="297">
        <f t="shared" si="347"/>
        <v>0</v>
      </c>
      <c r="AG302" s="297">
        <f t="shared" si="347"/>
        <v>1</v>
      </c>
      <c r="AH302" s="297">
        <f t="shared" si="347"/>
        <v>0</v>
      </c>
      <c r="AI302" s="297">
        <f t="shared" si="347"/>
        <v>1</v>
      </c>
      <c r="AJ302" s="297">
        <f t="shared" si="347"/>
        <v>0</v>
      </c>
      <c r="AK302" s="297">
        <f t="shared" si="347"/>
        <v>0</v>
      </c>
      <c r="AL302" s="297">
        <f t="shared" si="347"/>
        <v>0</v>
      </c>
      <c r="AM302" s="297">
        <f t="shared" si="333"/>
        <v>5</v>
      </c>
    </row>
    <row r="303" spans="4:39" x14ac:dyDescent="0.25">
      <c r="D303" s="297">
        <v>145</v>
      </c>
      <c r="F303" s="297" t="s">
        <v>40</v>
      </c>
      <c r="G303" s="297" t="s">
        <v>41</v>
      </c>
      <c r="H303" s="297" t="s">
        <v>36</v>
      </c>
      <c r="I303" s="297" t="s">
        <v>42</v>
      </c>
      <c r="K303" s="297" t="s">
        <v>31</v>
      </c>
      <c r="L303" s="297" t="s">
        <v>92</v>
      </c>
      <c r="M303" s="297" t="s">
        <v>162</v>
      </c>
      <c r="N303" s="297" t="s">
        <v>164</v>
      </c>
      <c r="R303" s="297" t="s">
        <v>225</v>
      </c>
      <c r="S303" s="297" t="s">
        <v>226</v>
      </c>
      <c r="T303" s="297" t="s">
        <v>231</v>
      </c>
      <c r="U303" s="297" t="s">
        <v>230</v>
      </c>
      <c r="V303" s="297" t="s">
        <v>222</v>
      </c>
      <c r="W303" s="297" t="s">
        <v>229</v>
      </c>
      <c r="X303" s="297" t="s">
        <v>221</v>
      </c>
      <c r="Y303" s="297" t="s">
        <v>223</v>
      </c>
      <c r="AA303" s="297">
        <f t="shared" ref="AA303:AL303" si="348">IF(AND(E303&lt;&gt;"",AA158=1),1,0)</f>
        <v>0</v>
      </c>
      <c r="AB303" s="297">
        <f t="shared" si="348"/>
        <v>0</v>
      </c>
      <c r="AC303" s="297">
        <f t="shared" si="348"/>
        <v>1</v>
      </c>
      <c r="AD303" s="297">
        <f t="shared" si="348"/>
        <v>1</v>
      </c>
      <c r="AE303" s="297">
        <f t="shared" si="348"/>
        <v>1</v>
      </c>
      <c r="AF303" s="297">
        <f t="shared" si="348"/>
        <v>0</v>
      </c>
      <c r="AG303" s="297">
        <f t="shared" si="348"/>
        <v>1</v>
      </c>
      <c r="AH303" s="297">
        <f t="shared" si="348"/>
        <v>0</v>
      </c>
      <c r="AI303" s="297">
        <f t="shared" si="348"/>
        <v>1</v>
      </c>
      <c r="AJ303" s="297">
        <f t="shared" si="348"/>
        <v>1</v>
      </c>
      <c r="AK303" s="297">
        <f t="shared" si="348"/>
        <v>0</v>
      </c>
      <c r="AL303" s="297">
        <f t="shared" si="348"/>
        <v>0</v>
      </c>
      <c r="AM303" s="297">
        <f t="shared" si="333"/>
        <v>6</v>
      </c>
    </row>
    <row r="304" spans="4:39" x14ac:dyDescent="0.25">
      <c r="D304" s="297">
        <v>146</v>
      </c>
      <c r="F304" s="297" t="s">
        <v>40</v>
      </c>
      <c r="G304" s="297" t="s">
        <v>41</v>
      </c>
      <c r="H304" s="297" t="s">
        <v>36</v>
      </c>
      <c r="I304" s="297" t="s">
        <v>42</v>
      </c>
      <c r="J304" s="297" t="s">
        <v>38</v>
      </c>
      <c r="N304" s="297" t="s">
        <v>164</v>
      </c>
      <c r="O304" s="298" t="s">
        <v>168</v>
      </c>
      <c r="P304" s="297" t="s">
        <v>37</v>
      </c>
      <c r="R304" s="297" t="s">
        <v>230</v>
      </c>
      <c r="S304" s="297" t="s">
        <v>222</v>
      </c>
      <c r="T304" s="297" t="s">
        <v>231</v>
      </c>
      <c r="U304" s="297" t="s">
        <v>229</v>
      </c>
      <c r="V304" s="297" t="s">
        <v>221</v>
      </c>
      <c r="W304" s="297" t="s">
        <v>224</v>
      </c>
      <c r="X304" s="297" t="s">
        <v>227</v>
      </c>
      <c r="Y304" s="297" t="s">
        <v>228</v>
      </c>
      <c r="AA304" s="297">
        <f t="shared" ref="AA304:AL304" si="349">IF(AND(E304&lt;&gt;"",AA158=1),1,0)</f>
        <v>0</v>
      </c>
      <c r="AB304" s="297">
        <f t="shared" si="349"/>
        <v>0</v>
      </c>
      <c r="AC304" s="297">
        <f t="shared" si="349"/>
        <v>1</v>
      </c>
      <c r="AD304" s="297">
        <f t="shared" si="349"/>
        <v>1</v>
      </c>
      <c r="AE304" s="297">
        <f t="shared" si="349"/>
        <v>1</v>
      </c>
      <c r="AF304" s="297">
        <f t="shared" si="349"/>
        <v>1</v>
      </c>
      <c r="AG304" s="297">
        <f t="shared" si="349"/>
        <v>0</v>
      </c>
      <c r="AH304" s="297">
        <f t="shared" si="349"/>
        <v>0</v>
      </c>
      <c r="AI304" s="297">
        <f t="shared" si="349"/>
        <v>0</v>
      </c>
      <c r="AJ304" s="297">
        <f t="shared" si="349"/>
        <v>1</v>
      </c>
      <c r="AK304" s="297">
        <f t="shared" si="349"/>
        <v>0</v>
      </c>
      <c r="AL304" s="297">
        <f t="shared" si="349"/>
        <v>1</v>
      </c>
      <c r="AM304" s="297">
        <f t="shared" si="333"/>
        <v>6</v>
      </c>
    </row>
    <row r="305" spans="4:39" x14ac:dyDescent="0.25">
      <c r="D305" s="297">
        <v>147</v>
      </c>
      <c r="F305" s="297" t="s">
        <v>40</v>
      </c>
      <c r="G305" s="297" t="s">
        <v>41</v>
      </c>
      <c r="H305" s="297" t="s">
        <v>36</v>
      </c>
      <c r="I305" s="297" t="s">
        <v>42</v>
      </c>
      <c r="J305" s="297" t="s">
        <v>38</v>
      </c>
      <c r="M305" s="297" t="s">
        <v>162</v>
      </c>
      <c r="O305" s="298" t="s">
        <v>168</v>
      </c>
      <c r="P305" s="297" t="s">
        <v>37</v>
      </c>
      <c r="R305" s="297" t="s">
        <v>230</v>
      </c>
      <c r="S305" s="297" t="s">
        <v>221</v>
      </c>
      <c r="T305" s="297" t="s">
        <v>231</v>
      </c>
      <c r="U305" s="297" t="s">
        <v>229</v>
      </c>
      <c r="V305" s="297" t="s">
        <v>223</v>
      </c>
      <c r="W305" s="297" t="s">
        <v>224</v>
      </c>
      <c r="X305" s="297" t="s">
        <v>227</v>
      </c>
      <c r="Y305" s="297" t="s">
        <v>228</v>
      </c>
      <c r="AA305" s="297">
        <f t="shared" ref="AA305:AL305" si="350">IF(AND(E305&lt;&gt;"",AA158=1),1,0)</f>
        <v>0</v>
      </c>
      <c r="AB305" s="297">
        <f t="shared" si="350"/>
        <v>0</v>
      </c>
      <c r="AC305" s="297">
        <f t="shared" si="350"/>
        <v>1</v>
      </c>
      <c r="AD305" s="297">
        <f t="shared" si="350"/>
        <v>1</v>
      </c>
      <c r="AE305" s="297">
        <f t="shared" si="350"/>
        <v>1</v>
      </c>
      <c r="AF305" s="297">
        <f t="shared" si="350"/>
        <v>1</v>
      </c>
      <c r="AG305" s="297">
        <f t="shared" si="350"/>
        <v>0</v>
      </c>
      <c r="AH305" s="297">
        <f t="shared" si="350"/>
        <v>0</v>
      </c>
      <c r="AI305" s="297">
        <f t="shared" si="350"/>
        <v>1</v>
      </c>
      <c r="AJ305" s="297">
        <f t="shared" si="350"/>
        <v>0</v>
      </c>
      <c r="AK305" s="297">
        <f t="shared" si="350"/>
        <v>0</v>
      </c>
      <c r="AL305" s="297">
        <f t="shared" si="350"/>
        <v>1</v>
      </c>
      <c r="AM305" s="297">
        <f t="shared" si="333"/>
        <v>6</v>
      </c>
    </row>
    <row r="306" spans="4:39" x14ac:dyDescent="0.25">
      <c r="D306" s="297">
        <v>148</v>
      </c>
      <c r="F306" s="297" t="s">
        <v>40</v>
      </c>
      <c r="G306" s="297" t="s">
        <v>41</v>
      </c>
      <c r="H306" s="297" t="s">
        <v>36</v>
      </c>
      <c r="I306" s="297" t="s">
        <v>42</v>
      </c>
      <c r="J306" s="297" t="s">
        <v>38</v>
      </c>
      <c r="M306" s="297" t="s">
        <v>162</v>
      </c>
      <c r="N306" s="297" t="s">
        <v>164</v>
      </c>
      <c r="P306" s="297" t="s">
        <v>37</v>
      </c>
      <c r="R306" s="297" t="s">
        <v>230</v>
      </c>
      <c r="S306" s="297" t="s">
        <v>222</v>
      </c>
      <c r="T306" s="297" t="s">
        <v>231</v>
      </c>
      <c r="U306" s="297" t="s">
        <v>229</v>
      </c>
      <c r="V306" s="297" t="s">
        <v>221</v>
      </c>
      <c r="W306" s="297" t="s">
        <v>224</v>
      </c>
      <c r="X306" s="297" t="s">
        <v>227</v>
      </c>
      <c r="Y306" s="297" t="s">
        <v>223</v>
      </c>
      <c r="AA306" s="297">
        <f t="shared" ref="AA306:AL306" si="351">IF(AND(E306&lt;&gt;"",AA158=1),1,0)</f>
        <v>0</v>
      </c>
      <c r="AB306" s="297">
        <f t="shared" si="351"/>
        <v>0</v>
      </c>
      <c r="AC306" s="297">
        <f t="shared" si="351"/>
        <v>1</v>
      </c>
      <c r="AD306" s="297">
        <f t="shared" si="351"/>
        <v>1</v>
      </c>
      <c r="AE306" s="297">
        <f t="shared" si="351"/>
        <v>1</v>
      </c>
      <c r="AF306" s="297">
        <f t="shared" si="351"/>
        <v>1</v>
      </c>
      <c r="AG306" s="297">
        <f t="shared" si="351"/>
        <v>0</v>
      </c>
      <c r="AH306" s="297">
        <f t="shared" si="351"/>
        <v>0</v>
      </c>
      <c r="AI306" s="297">
        <f t="shared" si="351"/>
        <v>1</v>
      </c>
      <c r="AJ306" s="297">
        <f t="shared" si="351"/>
        <v>1</v>
      </c>
      <c r="AK306" s="297">
        <f t="shared" si="351"/>
        <v>0</v>
      </c>
      <c r="AL306" s="297">
        <f t="shared" si="351"/>
        <v>1</v>
      </c>
      <c r="AM306" s="297">
        <f t="shared" si="333"/>
        <v>7</v>
      </c>
    </row>
    <row r="307" spans="4:39" x14ac:dyDescent="0.25">
      <c r="D307" s="297">
        <v>149</v>
      </c>
      <c r="F307" s="297" t="s">
        <v>40</v>
      </c>
      <c r="G307" s="297" t="s">
        <v>41</v>
      </c>
      <c r="H307" s="297" t="s">
        <v>36</v>
      </c>
      <c r="I307" s="297" t="s">
        <v>42</v>
      </c>
      <c r="J307" s="297" t="s">
        <v>38</v>
      </c>
      <c r="M307" s="297" t="s">
        <v>162</v>
      </c>
      <c r="N307" s="297" t="s">
        <v>164</v>
      </c>
      <c r="O307" s="298" t="s">
        <v>168</v>
      </c>
      <c r="R307" s="297" t="s">
        <v>230</v>
      </c>
      <c r="S307" s="297" t="s">
        <v>222</v>
      </c>
      <c r="T307" s="297" t="s">
        <v>231</v>
      </c>
      <c r="U307" s="297" t="s">
        <v>229</v>
      </c>
      <c r="V307" s="297" t="s">
        <v>221</v>
      </c>
      <c r="W307" s="297" t="s">
        <v>224</v>
      </c>
      <c r="X307" s="297" t="s">
        <v>223</v>
      </c>
      <c r="Y307" s="297" t="s">
        <v>228</v>
      </c>
      <c r="AA307" s="297">
        <f t="shared" ref="AA307:AL307" si="352">IF(AND(E307&lt;&gt;"",AA158=1),1,0)</f>
        <v>0</v>
      </c>
      <c r="AB307" s="297">
        <f t="shared" si="352"/>
        <v>0</v>
      </c>
      <c r="AC307" s="297">
        <f t="shared" si="352"/>
        <v>1</v>
      </c>
      <c r="AD307" s="297">
        <f t="shared" si="352"/>
        <v>1</v>
      </c>
      <c r="AE307" s="297">
        <f t="shared" si="352"/>
        <v>1</v>
      </c>
      <c r="AF307" s="297">
        <f t="shared" si="352"/>
        <v>1</v>
      </c>
      <c r="AG307" s="297">
        <f t="shared" si="352"/>
        <v>0</v>
      </c>
      <c r="AH307" s="297">
        <f t="shared" si="352"/>
        <v>0</v>
      </c>
      <c r="AI307" s="297">
        <f t="shared" si="352"/>
        <v>1</v>
      </c>
      <c r="AJ307" s="297">
        <f t="shared" si="352"/>
        <v>1</v>
      </c>
      <c r="AK307" s="297">
        <f t="shared" si="352"/>
        <v>0</v>
      </c>
      <c r="AL307" s="297">
        <f t="shared" si="352"/>
        <v>0</v>
      </c>
      <c r="AM307" s="297">
        <f t="shared" si="333"/>
        <v>6</v>
      </c>
    </row>
    <row r="308" spans="4:39" x14ac:dyDescent="0.25">
      <c r="D308" s="297">
        <v>150</v>
      </c>
      <c r="F308" s="297" t="s">
        <v>40</v>
      </c>
      <c r="G308" s="297" t="s">
        <v>41</v>
      </c>
      <c r="H308" s="297" t="s">
        <v>36</v>
      </c>
      <c r="I308" s="297" t="s">
        <v>42</v>
      </c>
      <c r="J308" s="297" t="s">
        <v>38</v>
      </c>
      <c r="L308" s="297" t="s">
        <v>92</v>
      </c>
      <c r="O308" s="298" t="s">
        <v>168</v>
      </c>
      <c r="P308" s="297" t="s">
        <v>37</v>
      </c>
      <c r="R308" s="297" t="s">
        <v>230</v>
      </c>
      <c r="S308" s="297" t="s">
        <v>221</v>
      </c>
      <c r="T308" s="297" t="s">
        <v>231</v>
      </c>
      <c r="U308" s="297" t="s">
        <v>229</v>
      </c>
      <c r="V308" s="297" t="s">
        <v>225</v>
      </c>
      <c r="W308" s="297" t="s">
        <v>224</v>
      </c>
      <c r="X308" s="297" t="s">
        <v>227</v>
      </c>
      <c r="Y308" s="297" t="s">
        <v>228</v>
      </c>
      <c r="AA308" s="297">
        <f t="shared" ref="AA308:AL308" si="353">IF(AND(E308&lt;&gt;"",AA158=1),1,0)</f>
        <v>0</v>
      </c>
      <c r="AB308" s="297">
        <f t="shared" si="353"/>
        <v>0</v>
      </c>
      <c r="AC308" s="297">
        <f t="shared" si="353"/>
        <v>1</v>
      </c>
      <c r="AD308" s="297">
        <f t="shared" si="353"/>
        <v>1</v>
      </c>
      <c r="AE308" s="297">
        <f t="shared" si="353"/>
        <v>1</v>
      </c>
      <c r="AF308" s="297">
        <f t="shared" si="353"/>
        <v>1</v>
      </c>
      <c r="AG308" s="297">
        <f t="shared" si="353"/>
        <v>0</v>
      </c>
      <c r="AH308" s="297">
        <f t="shared" si="353"/>
        <v>0</v>
      </c>
      <c r="AI308" s="297">
        <f t="shared" si="353"/>
        <v>0</v>
      </c>
      <c r="AJ308" s="297">
        <f t="shared" si="353"/>
        <v>0</v>
      </c>
      <c r="AK308" s="297">
        <f t="shared" si="353"/>
        <v>0</v>
      </c>
      <c r="AL308" s="297">
        <f t="shared" si="353"/>
        <v>1</v>
      </c>
      <c r="AM308" s="297">
        <f t="shared" si="333"/>
        <v>5</v>
      </c>
    </row>
    <row r="309" spans="4:39" x14ac:dyDescent="0.25">
      <c r="D309" s="297">
        <v>151</v>
      </c>
      <c r="F309" s="297" t="s">
        <v>40</v>
      </c>
      <c r="G309" s="297" t="s">
        <v>41</v>
      </c>
      <c r="H309" s="297" t="s">
        <v>36</v>
      </c>
      <c r="I309" s="297" t="s">
        <v>42</v>
      </c>
      <c r="J309" s="297" t="s">
        <v>38</v>
      </c>
      <c r="L309" s="297" t="s">
        <v>92</v>
      </c>
      <c r="N309" s="297" t="s">
        <v>164</v>
      </c>
      <c r="P309" s="297" t="s">
        <v>37</v>
      </c>
      <c r="R309" s="297" t="s">
        <v>230</v>
      </c>
      <c r="S309" s="297" t="s">
        <v>222</v>
      </c>
      <c r="T309" s="297" t="s">
        <v>231</v>
      </c>
      <c r="U309" s="297" t="s">
        <v>229</v>
      </c>
      <c r="V309" s="297" t="s">
        <v>225</v>
      </c>
      <c r="W309" s="297" t="s">
        <v>224</v>
      </c>
      <c r="X309" s="297" t="s">
        <v>227</v>
      </c>
      <c r="Y309" s="297" t="s">
        <v>221</v>
      </c>
      <c r="AA309" s="297">
        <f t="shared" ref="AA309:AL309" si="354">IF(AND(E309&lt;&gt;"",AA158=1),1,0)</f>
        <v>0</v>
      </c>
      <c r="AB309" s="297">
        <f t="shared" si="354"/>
        <v>0</v>
      </c>
      <c r="AC309" s="297">
        <f t="shared" si="354"/>
        <v>1</v>
      </c>
      <c r="AD309" s="297">
        <f t="shared" si="354"/>
        <v>1</v>
      </c>
      <c r="AE309" s="297">
        <f t="shared" si="354"/>
        <v>1</v>
      </c>
      <c r="AF309" s="297">
        <f t="shared" si="354"/>
        <v>1</v>
      </c>
      <c r="AG309" s="297">
        <f t="shared" si="354"/>
        <v>0</v>
      </c>
      <c r="AH309" s="297">
        <f t="shared" si="354"/>
        <v>0</v>
      </c>
      <c r="AI309" s="297">
        <f t="shared" si="354"/>
        <v>0</v>
      </c>
      <c r="AJ309" s="297">
        <f t="shared" si="354"/>
        <v>1</v>
      </c>
      <c r="AK309" s="297">
        <f t="shared" si="354"/>
        <v>0</v>
      </c>
      <c r="AL309" s="297">
        <f t="shared" si="354"/>
        <v>1</v>
      </c>
      <c r="AM309" s="297">
        <f t="shared" si="333"/>
        <v>6</v>
      </c>
    </row>
    <row r="310" spans="4:39" x14ac:dyDescent="0.25">
      <c r="D310" s="297">
        <v>152</v>
      </c>
      <c r="F310" s="297" t="s">
        <v>40</v>
      </c>
      <c r="G310" s="297" t="s">
        <v>41</v>
      </c>
      <c r="H310" s="297" t="s">
        <v>36</v>
      </c>
      <c r="I310" s="297" t="s">
        <v>42</v>
      </c>
      <c r="J310" s="297" t="s">
        <v>38</v>
      </c>
      <c r="L310" s="297" t="s">
        <v>92</v>
      </c>
      <c r="N310" s="297" t="s">
        <v>164</v>
      </c>
      <c r="O310" s="298" t="s">
        <v>168</v>
      </c>
      <c r="R310" s="297" t="s">
        <v>230</v>
      </c>
      <c r="S310" s="297" t="s">
        <v>222</v>
      </c>
      <c r="T310" s="297" t="s">
        <v>231</v>
      </c>
      <c r="U310" s="297" t="s">
        <v>229</v>
      </c>
      <c r="V310" s="297" t="s">
        <v>225</v>
      </c>
      <c r="W310" s="297" t="s">
        <v>224</v>
      </c>
      <c r="X310" s="297" t="s">
        <v>221</v>
      </c>
      <c r="Y310" s="297" t="s">
        <v>228</v>
      </c>
      <c r="AA310" s="297">
        <f t="shared" ref="AA310:AL310" si="355">IF(AND(E310&lt;&gt;"",AA158=1),1,0)</f>
        <v>0</v>
      </c>
      <c r="AB310" s="297">
        <f t="shared" si="355"/>
        <v>0</v>
      </c>
      <c r="AC310" s="297">
        <f t="shared" si="355"/>
        <v>1</v>
      </c>
      <c r="AD310" s="297">
        <f t="shared" si="355"/>
        <v>1</v>
      </c>
      <c r="AE310" s="297">
        <f t="shared" si="355"/>
        <v>1</v>
      </c>
      <c r="AF310" s="297">
        <f t="shared" si="355"/>
        <v>1</v>
      </c>
      <c r="AG310" s="297">
        <f t="shared" si="355"/>
        <v>0</v>
      </c>
      <c r="AH310" s="297">
        <f t="shared" si="355"/>
        <v>0</v>
      </c>
      <c r="AI310" s="297">
        <f t="shared" si="355"/>
        <v>0</v>
      </c>
      <c r="AJ310" s="297">
        <f t="shared" si="355"/>
        <v>1</v>
      </c>
      <c r="AK310" s="297">
        <f t="shared" si="355"/>
        <v>0</v>
      </c>
      <c r="AL310" s="297">
        <f t="shared" si="355"/>
        <v>0</v>
      </c>
      <c r="AM310" s="297">
        <f t="shared" si="333"/>
        <v>5</v>
      </c>
    </row>
    <row r="311" spans="4:39" x14ac:dyDescent="0.25">
      <c r="D311" s="297">
        <v>153</v>
      </c>
      <c r="F311" s="297" t="s">
        <v>40</v>
      </c>
      <c r="G311" s="297" t="s">
        <v>41</v>
      </c>
      <c r="H311" s="297" t="s">
        <v>36</v>
      </c>
      <c r="I311" s="297" t="s">
        <v>42</v>
      </c>
      <c r="J311" s="297" t="s">
        <v>38</v>
      </c>
      <c r="L311" s="297" t="s">
        <v>92</v>
      </c>
      <c r="M311" s="297" t="s">
        <v>162</v>
      </c>
      <c r="P311" s="297" t="s">
        <v>37</v>
      </c>
      <c r="R311" s="297" t="s">
        <v>230</v>
      </c>
      <c r="S311" s="297" t="s">
        <v>221</v>
      </c>
      <c r="T311" s="297" t="s">
        <v>231</v>
      </c>
      <c r="U311" s="297" t="s">
        <v>229</v>
      </c>
      <c r="V311" s="297" t="s">
        <v>225</v>
      </c>
      <c r="W311" s="297" t="s">
        <v>224</v>
      </c>
      <c r="X311" s="297" t="s">
        <v>227</v>
      </c>
      <c r="Y311" s="297" t="s">
        <v>223</v>
      </c>
      <c r="AA311" s="297">
        <f t="shared" ref="AA311:AL311" si="356">IF(AND(E311&lt;&gt;"",AA158=1),1,0)</f>
        <v>0</v>
      </c>
      <c r="AB311" s="297">
        <f t="shared" si="356"/>
        <v>0</v>
      </c>
      <c r="AC311" s="297">
        <f t="shared" si="356"/>
        <v>1</v>
      </c>
      <c r="AD311" s="297">
        <f t="shared" si="356"/>
        <v>1</v>
      </c>
      <c r="AE311" s="297">
        <f t="shared" si="356"/>
        <v>1</v>
      </c>
      <c r="AF311" s="297">
        <f t="shared" si="356"/>
        <v>1</v>
      </c>
      <c r="AG311" s="297">
        <f t="shared" si="356"/>
        <v>0</v>
      </c>
      <c r="AH311" s="297">
        <f t="shared" si="356"/>
        <v>0</v>
      </c>
      <c r="AI311" s="297">
        <f t="shared" si="356"/>
        <v>1</v>
      </c>
      <c r="AJ311" s="297">
        <f t="shared" si="356"/>
        <v>0</v>
      </c>
      <c r="AK311" s="297">
        <f t="shared" si="356"/>
        <v>0</v>
      </c>
      <c r="AL311" s="297">
        <f t="shared" si="356"/>
        <v>1</v>
      </c>
      <c r="AM311" s="297">
        <f t="shared" si="333"/>
        <v>6</v>
      </c>
    </row>
    <row r="312" spans="4:39" x14ac:dyDescent="0.25">
      <c r="D312" s="297">
        <v>154</v>
      </c>
      <c r="F312" s="297" t="s">
        <v>40</v>
      </c>
      <c r="G312" s="297" t="s">
        <v>41</v>
      </c>
      <c r="H312" s="297" t="s">
        <v>36</v>
      </c>
      <c r="I312" s="297" t="s">
        <v>42</v>
      </c>
      <c r="J312" s="297" t="s">
        <v>38</v>
      </c>
      <c r="L312" s="297" t="s">
        <v>92</v>
      </c>
      <c r="M312" s="297" t="s">
        <v>162</v>
      </c>
      <c r="O312" s="298" t="s">
        <v>168</v>
      </c>
      <c r="R312" s="297" t="s">
        <v>230</v>
      </c>
      <c r="S312" s="297" t="s">
        <v>221</v>
      </c>
      <c r="T312" s="297" t="s">
        <v>231</v>
      </c>
      <c r="U312" s="297" t="s">
        <v>229</v>
      </c>
      <c r="V312" s="297" t="s">
        <v>225</v>
      </c>
      <c r="W312" s="297" t="s">
        <v>224</v>
      </c>
      <c r="X312" s="297" t="s">
        <v>223</v>
      </c>
      <c r="Y312" s="297" t="s">
        <v>228</v>
      </c>
      <c r="AA312" s="297">
        <f t="shared" ref="AA312:AL312" si="357">IF(AND(E312&lt;&gt;"",AA158=1),1,0)</f>
        <v>0</v>
      </c>
      <c r="AB312" s="297">
        <f t="shared" si="357"/>
        <v>0</v>
      </c>
      <c r="AC312" s="297">
        <f t="shared" si="357"/>
        <v>1</v>
      </c>
      <c r="AD312" s="297">
        <f t="shared" si="357"/>
        <v>1</v>
      </c>
      <c r="AE312" s="297">
        <f t="shared" si="357"/>
        <v>1</v>
      </c>
      <c r="AF312" s="297">
        <f t="shared" si="357"/>
        <v>1</v>
      </c>
      <c r="AG312" s="297">
        <f t="shared" si="357"/>
        <v>0</v>
      </c>
      <c r="AH312" s="297">
        <f t="shared" si="357"/>
        <v>0</v>
      </c>
      <c r="AI312" s="297">
        <f t="shared" si="357"/>
        <v>1</v>
      </c>
      <c r="AJ312" s="297">
        <f t="shared" si="357"/>
        <v>0</v>
      </c>
      <c r="AK312" s="297">
        <f t="shared" si="357"/>
        <v>0</v>
      </c>
      <c r="AL312" s="297">
        <f t="shared" si="357"/>
        <v>0</v>
      </c>
      <c r="AM312" s="297">
        <f t="shared" si="333"/>
        <v>5</v>
      </c>
    </row>
    <row r="313" spans="4:39" x14ac:dyDescent="0.25">
      <c r="D313" s="297">
        <v>155</v>
      </c>
      <c r="F313" s="297" t="s">
        <v>40</v>
      </c>
      <c r="G313" s="297" t="s">
        <v>41</v>
      </c>
      <c r="H313" s="297" t="s">
        <v>36</v>
      </c>
      <c r="I313" s="297" t="s">
        <v>42</v>
      </c>
      <c r="J313" s="297" t="s">
        <v>38</v>
      </c>
      <c r="L313" s="297" t="s">
        <v>92</v>
      </c>
      <c r="M313" s="297" t="s">
        <v>162</v>
      </c>
      <c r="N313" s="297" t="s">
        <v>164</v>
      </c>
      <c r="R313" s="297" t="s">
        <v>230</v>
      </c>
      <c r="S313" s="297" t="s">
        <v>222</v>
      </c>
      <c r="T313" s="297" t="s">
        <v>231</v>
      </c>
      <c r="U313" s="297" t="s">
        <v>229</v>
      </c>
      <c r="V313" s="297" t="s">
        <v>225</v>
      </c>
      <c r="W313" s="297" t="s">
        <v>224</v>
      </c>
      <c r="X313" s="297" t="s">
        <v>221</v>
      </c>
      <c r="Y313" s="297" t="s">
        <v>223</v>
      </c>
      <c r="AA313" s="297">
        <f t="shared" ref="AA313:AL313" si="358">IF(AND(E313&lt;&gt;"",AA158=1),1,0)</f>
        <v>0</v>
      </c>
      <c r="AB313" s="297">
        <f t="shared" si="358"/>
        <v>0</v>
      </c>
      <c r="AC313" s="297">
        <f t="shared" si="358"/>
        <v>1</v>
      </c>
      <c r="AD313" s="297">
        <f t="shared" si="358"/>
        <v>1</v>
      </c>
      <c r="AE313" s="297">
        <f t="shared" si="358"/>
        <v>1</v>
      </c>
      <c r="AF313" s="297">
        <f t="shared" si="358"/>
        <v>1</v>
      </c>
      <c r="AG313" s="297">
        <f t="shared" si="358"/>
        <v>0</v>
      </c>
      <c r="AH313" s="297">
        <f t="shared" si="358"/>
        <v>0</v>
      </c>
      <c r="AI313" s="297">
        <f t="shared" si="358"/>
        <v>1</v>
      </c>
      <c r="AJ313" s="297">
        <f t="shared" si="358"/>
        <v>1</v>
      </c>
      <c r="AK313" s="297">
        <f t="shared" si="358"/>
        <v>0</v>
      </c>
      <c r="AL313" s="297">
        <f t="shared" si="358"/>
        <v>0</v>
      </c>
      <c r="AM313" s="297">
        <f t="shared" si="333"/>
        <v>6</v>
      </c>
    </row>
    <row r="314" spans="4:39" x14ac:dyDescent="0.25">
      <c r="D314" s="297">
        <v>156</v>
      </c>
      <c r="F314" s="297" t="s">
        <v>40</v>
      </c>
      <c r="G314" s="297" t="s">
        <v>41</v>
      </c>
      <c r="H314" s="297" t="s">
        <v>36</v>
      </c>
      <c r="I314" s="297" t="s">
        <v>42</v>
      </c>
      <c r="J314" s="297" t="s">
        <v>38</v>
      </c>
      <c r="K314" s="297" t="s">
        <v>31</v>
      </c>
      <c r="O314" s="298" t="s">
        <v>168</v>
      </c>
      <c r="P314" s="297" t="s">
        <v>37</v>
      </c>
      <c r="R314" s="297" t="s">
        <v>230</v>
      </c>
      <c r="S314" s="297" t="s">
        <v>226</v>
      </c>
      <c r="T314" s="297" t="s">
        <v>231</v>
      </c>
      <c r="U314" s="297" t="s">
        <v>229</v>
      </c>
      <c r="V314" s="297" t="s">
        <v>221</v>
      </c>
      <c r="W314" s="297" t="s">
        <v>224</v>
      </c>
      <c r="X314" s="297" t="s">
        <v>227</v>
      </c>
      <c r="Y314" s="297" t="s">
        <v>228</v>
      </c>
      <c r="AA314" s="297">
        <f t="shared" ref="AA314:AL314" si="359">IF(AND(E314&lt;&gt;"",AA158=1),1,0)</f>
        <v>0</v>
      </c>
      <c r="AB314" s="297">
        <f t="shared" si="359"/>
        <v>0</v>
      </c>
      <c r="AC314" s="297">
        <f t="shared" si="359"/>
        <v>1</v>
      </c>
      <c r="AD314" s="297">
        <f t="shared" si="359"/>
        <v>1</v>
      </c>
      <c r="AE314" s="297">
        <f t="shared" si="359"/>
        <v>1</v>
      </c>
      <c r="AF314" s="297">
        <f t="shared" si="359"/>
        <v>1</v>
      </c>
      <c r="AG314" s="297">
        <f t="shared" si="359"/>
        <v>1</v>
      </c>
      <c r="AH314" s="297">
        <f t="shared" si="359"/>
        <v>0</v>
      </c>
      <c r="AI314" s="297">
        <f t="shared" si="359"/>
        <v>0</v>
      </c>
      <c r="AJ314" s="297">
        <f t="shared" si="359"/>
        <v>0</v>
      </c>
      <c r="AK314" s="297">
        <f t="shared" si="359"/>
        <v>0</v>
      </c>
      <c r="AL314" s="297">
        <f t="shared" si="359"/>
        <v>1</v>
      </c>
      <c r="AM314" s="297">
        <f t="shared" si="333"/>
        <v>6</v>
      </c>
    </row>
    <row r="315" spans="4:39" x14ac:dyDescent="0.25">
      <c r="D315" s="297">
        <v>157</v>
      </c>
      <c r="F315" s="297" t="s">
        <v>40</v>
      </c>
      <c r="G315" s="297" t="s">
        <v>41</v>
      </c>
      <c r="H315" s="297" t="s">
        <v>36</v>
      </c>
      <c r="I315" s="297" t="s">
        <v>42</v>
      </c>
      <c r="J315" s="297" t="s">
        <v>38</v>
      </c>
      <c r="K315" s="297" t="s">
        <v>31</v>
      </c>
      <c r="N315" s="297" t="s">
        <v>164</v>
      </c>
      <c r="P315" s="297" t="s">
        <v>37</v>
      </c>
      <c r="R315" s="297" t="s">
        <v>230</v>
      </c>
      <c r="S315" s="297" t="s">
        <v>226</v>
      </c>
      <c r="T315" s="297" t="s">
        <v>231</v>
      </c>
      <c r="U315" s="297" t="s">
        <v>229</v>
      </c>
      <c r="V315" s="297" t="s">
        <v>222</v>
      </c>
      <c r="W315" s="297" t="s">
        <v>224</v>
      </c>
      <c r="X315" s="297" t="s">
        <v>227</v>
      </c>
      <c r="Y315" s="297" t="s">
        <v>221</v>
      </c>
      <c r="AA315" s="297">
        <f t="shared" ref="AA315:AL315" si="360">IF(AND(E315&lt;&gt;"",AA158=1),1,0)</f>
        <v>0</v>
      </c>
      <c r="AB315" s="297">
        <f t="shared" si="360"/>
        <v>0</v>
      </c>
      <c r="AC315" s="297">
        <f t="shared" si="360"/>
        <v>1</v>
      </c>
      <c r="AD315" s="297">
        <f t="shared" si="360"/>
        <v>1</v>
      </c>
      <c r="AE315" s="297">
        <f t="shared" si="360"/>
        <v>1</v>
      </c>
      <c r="AF315" s="297">
        <f t="shared" si="360"/>
        <v>1</v>
      </c>
      <c r="AG315" s="297">
        <f t="shared" si="360"/>
        <v>1</v>
      </c>
      <c r="AH315" s="297">
        <f t="shared" si="360"/>
        <v>0</v>
      </c>
      <c r="AI315" s="297">
        <f t="shared" si="360"/>
        <v>0</v>
      </c>
      <c r="AJ315" s="297">
        <f t="shared" si="360"/>
        <v>1</v>
      </c>
      <c r="AK315" s="297">
        <f t="shared" si="360"/>
        <v>0</v>
      </c>
      <c r="AL315" s="297">
        <f t="shared" si="360"/>
        <v>1</v>
      </c>
      <c r="AM315" s="297">
        <f t="shared" si="333"/>
        <v>7</v>
      </c>
    </row>
    <row r="316" spans="4:39" x14ac:dyDescent="0.25">
      <c r="D316" s="297">
        <v>158</v>
      </c>
      <c r="F316" s="297" t="s">
        <v>40</v>
      </c>
      <c r="G316" s="297" t="s">
        <v>41</v>
      </c>
      <c r="H316" s="297" t="s">
        <v>36</v>
      </c>
      <c r="I316" s="297" t="s">
        <v>42</v>
      </c>
      <c r="J316" s="297" t="s">
        <v>38</v>
      </c>
      <c r="K316" s="297" t="s">
        <v>31</v>
      </c>
      <c r="N316" s="297" t="s">
        <v>164</v>
      </c>
      <c r="O316" s="298" t="s">
        <v>168</v>
      </c>
      <c r="R316" s="297" t="s">
        <v>230</v>
      </c>
      <c r="S316" s="297" t="s">
        <v>226</v>
      </c>
      <c r="T316" s="297" t="s">
        <v>231</v>
      </c>
      <c r="U316" s="297" t="s">
        <v>229</v>
      </c>
      <c r="V316" s="297" t="s">
        <v>222</v>
      </c>
      <c r="W316" s="297" t="s">
        <v>224</v>
      </c>
      <c r="X316" s="297" t="s">
        <v>221</v>
      </c>
      <c r="Y316" s="297" t="s">
        <v>228</v>
      </c>
      <c r="AA316" s="297">
        <f t="shared" ref="AA316:AL316" si="361">IF(AND(E316&lt;&gt;"",AA158=1),1,0)</f>
        <v>0</v>
      </c>
      <c r="AB316" s="297">
        <f t="shared" si="361"/>
        <v>0</v>
      </c>
      <c r="AC316" s="297">
        <f t="shared" si="361"/>
        <v>1</v>
      </c>
      <c r="AD316" s="297">
        <f t="shared" si="361"/>
        <v>1</v>
      </c>
      <c r="AE316" s="297">
        <f t="shared" si="361"/>
        <v>1</v>
      </c>
      <c r="AF316" s="297">
        <f t="shared" si="361"/>
        <v>1</v>
      </c>
      <c r="AG316" s="297">
        <f t="shared" si="361"/>
        <v>1</v>
      </c>
      <c r="AH316" s="297">
        <f t="shared" si="361"/>
        <v>0</v>
      </c>
      <c r="AI316" s="297">
        <f t="shared" si="361"/>
        <v>0</v>
      </c>
      <c r="AJ316" s="297">
        <f t="shared" si="361"/>
        <v>1</v>
      </c>
      <c r="AK316" s="297">
        <f t="shared" si="361"/>
        <v>0</v>
      </c>
      <c r="AL316" s="297">
        <f t="shared" si="361"/>
        <v>0</v>
      </c>
      <c r="AM316" s="297">
        <f t="shared" si="333"/>
        <v>6</v>
      </c>
    </row>
    <row r="317" spans="4:39" x14ac:dyDescent="0.25">
      <c r="D317" s="297">
        <v>159</v>
      </c>
      <c r="F317" s="297" t="s">
        <v>40</v>
      </c>
      <c r="G317" s="297" t="s">
        <v>41</v>
      </c>
      <c r="H317" s="297" t="s">
        <v>36</v>
      </c>
      <c r="I317" s="297" t="s">
        <v>42</v>
      </c>
      <c r="J317" s="297" t="s">
        <v>38</v>
      </c>
      <c r="K317" s="297" t="s">
        <v>31</v>
      </c>
      <c r="M317" s="297" t="s">
        <v>162</v>
      </c>
      <c r="P317" s="297" t="s">
        <v>37</v>
      </c>
      <c r="R317" s="297" t="s">
        <v>230</v>
      </c>
      <c r="S317" s="297" t="s">
        <v>226</v>
      </c>
      <c r="T317" s="297" t="s">
        <v>231</v>
      </c>
      <c r="U317" s="297" t="s">
        <v>229</v>
      </c>
      <c r="V317" s="297" t="s">
        <v>221</v>
      </c>
      <c r="W317" s="297" t="s">
        <v>224</v>
      </c>
      <c r="X317" s="297" t="s">
        <v>227</v>
      </c>
      <c r="Y317" s="297" t="s">
        <v>223</v>
      </c>
      <c r="AA317" s="297">
        <f t="shared" ref="AA317:AL317" si="362">IF(AND(E317&lt;&gt;"",AA158=1),1,0)</f>
        <v>0</v>
      </c>
      <c r="AB317" s="297">
        <f t="shared" si="362"/>
        <v>0</v>
      </c>
      <c r="AC317" s="297">
        <f t="shared" si="362"/>
        <v>1</v>
      </c>
      <c r="AD317" s="297">
        <f t="shared" si="362"/>
        <v>1</v>
      </c>
      <c r="AE317" s="297">
        <f t="shared" si="362"/>
        <v>1</v>
      </c>
      <c r="AF317" s="297">
        <f t="shared" si="362"/>
        <v>1</v>
      </c>
      <c r="AG317" s="297">
        <f t="shared" si="362"/>
        <v>1</v>
      </c>
      <c r="AH317" s="297">
        <f t="shared" si="362"/>
        <v>0</v>
      </c>
      <c r="AI317" s="297">
        <f t="shared" si="362"/>
        <v>1</v>
      </c>
      <c r="AJ317" s="297">
        <f t="shared" si="362"/>
        <v>0</v>
      </c>
      <c r="AK317" s="297">
        <f t="shared" si="362"/>
        <v>0</v>
      </c>
      <c r="AL317" s="297">
        <f t="shared" si="362"/>
        <v>1</v>
      </c>
      <c r="AM317" s="297">
        <f t="shared" si="333"/>
        <v>7</v>
      </c>
    </row>
    <row r="318" spans="4:39" x14ac:dyDescent="0.25">
      <c r="D318" s="297">
        <v>160</v>
      </c>
      <c r="F318" s="297" t="s">
        <v>40</v>
      </c>
      <c r="G318" s="297" t="s">
        <v>41</v>
      </c>
      <c r="H318" s="297" t="s">
        <v>36</v>
      </c>
      <c r="I318" s="297" t="s">
        <v>42</v>
      </c>
      <c r="J318" s="297" t="s">
        <v>38</v>
      </c>
      <c r="K318" s="297" t="s">
        <v>31</v>
      </c>
      <c r="M318" s="297" t="s">
        <v>162</v>
      </c>
      <c r="O318" s="298" t="s">
        <v>168</v>
      </c>
      <c r="R318" s="297" t="s">
        <v>230</v>
      </c>
      <c r="S318" s="297" t="s">
        <v>226</v>
      </c>
      <c r="T318" s="297" t="s">
        <v>231</v>
      </c>
      <c r="U318" s="297" t="s">
        <v>229</v>
      </c>
      <c r="V318" s="297" t="s">
        <v>221</v>
      </c>
      <c r="W318" s="297" t="s">
        <v>224</v>
      </c>
      <c r="X318" s="297" t="s">
        <v>223</v>
      </c>
      <c r="Y318" s="297" t="s">
        <v>228</v>
      </c>
      <c r="AA318" s="297">
        <f t="shared" ref="AA318:AL318" si="363">IF(AND(E318&lt;&gt;"",AA158=1),1,0)</f>
        <v>0</v>
      </c>
      <c r="AB318" s="297">
        <f t="shared" si="363"/>
        <v>0</v>
      </c>
      <c r="AC318" s="297">
        <f t="shared" si="363"/>
        <v>1</v>
      </c>
      <c r="AD318" s="297">
        <f t="shared" si="363"/>
        <v>1</v>
      </c>
      <c r="AE318" s="297">
        <f t="shared" si="363"/>
        <v>1</v>
      </c>
      <c r="AF318" s="297">
        <f t="shared" si="363"/>
        <v>1</v>
      </c>
      <c r="AG318" s="297">
        <f t="shared" si="363"/>
        <v>1</v>
      </c>
      <c r="AH318" s="297">
        <f t="shared" si="363"/>
        <v>0</v>
      </c>
      <c r="AI318" s="297">
        <f t="shared" si="363"/>
        <v>1</v>
      </c>
      <c r="AJ318" s="297">
        <f t="shared" si="363"/>
        <v>0</v>
      </c>
      <c r="AK318" s="297">
        <f t="shared" si="363"/>
        <v>0</v>
      </c>
      <c r="AL318" s="297">
        <f t="shared" si="363"/>
        <v>0</v>
      </c>
      <c r="AM318" s="297">
        <f t="shared" si="333"/>
        <v>6</v>
      </c>
    </row>
    <row r="319" spans="4:39" x14ac:dyDescent="0.25">
      <c r="D319" s="297">
        <v>161</v>
      </c>
      <c r="F319" s="297" t="s">
        <v>40</v>
      </c>
      <c r="G319" s="297" t="s">
        <v>41</v>
      </c>
      <c r="H319" s="297" t="s">
        <v>36</v>
      </c>
      <c r="I319" s="297" t="s">
        <v>42</v>
      </c>
      <c r="J319" s="297" t="s">
        <v>38</v>
      </c>
      <c r="K319" s="297" t="s">
        <v>31</v>
      </c>
      <c r="M319" s="297" t="s">
        <v>162</v>
      </c>
      <c r="N319" s="297" t="s">
        <v>164</v>
      </c>
      <c r="R319" s="297" t="s">
        <v>230</v>
      </c>
      <c r="S319" s="297" t="s">
        <v>226</v>
      </c>
      <c r="T319" s="297" t="s">
        <v>231</v>
      </c>
      <c r="U319" s="297" t="s">
        <v>229</v>
      </c>
      <c r="V319" s="297" t="s">
        <v>222</v>
      </c>
      <c r="W319" s="297" t="s">
        <v>224</v>
      </c>
      <c r="X319" s="297" t="s">
        <v>221</v>
      </c>
      <c r="Y319" s="297" t="s">
        <v>223</v>
      </c>
      <c r="AA319" s="297">
        <f t="shared" ref="AA319:AL319" si="364">IF(AND(E319&lt;&gt;"",AA158=1),1,0)</f>
        <v>0</v>
      </c>
      <c r="AB319" s="297">
        <f t="shared" si="364"/>
        <v>0</v>
      </c>
      <c r="AC319" s="297">
        <f t="shared" si="364"/>
        <v>1</v>
      </c>
      <c r="AD319" s="297">
        <f t="shared" si="364"/>
        <v>1</v>
      </c>
      <c r="AE319" s="297">
        <f t="shared" si="364"/>
        <v>1</v>
      </c>
      <c r="AF319" s="297">
        <f t="shared" si="364"/>
        <v>1</v>
      </c>
      <c r="AG319" s="297">
        <f t="shared" si="364"/>
        <v>1</v>
      </c>
      <c r="AH319" s="297">
        <f t="shared" si="364"/>
        <v>0</v>
      </c>
      <c r="AI319" s="297">
        <f t="shared" si="364"/>
        <v>1</v>
      </c>
      <c r="AJ319" s="297">
        <f t="shared" si="364"/>
        <v>1</v>
      </c>
      <c r="AK319" s="297">
        <f t="shared" si="364"/>
        <v>0</v>
      </c>
      <c r="AL319" s="297">
        <f t="shared" si="364"/>
        <v>0</v>
      </c>
      <c r="AM319" s="297">
        <f t="shared" si="333"/>
        <v>7</v>
      </c>
    </row>
    <row r="320" spans="4:39" x14ac:dyDescent="0.25">
      <c r="D320" s="297">
        <v>162</v>
      </c>
      <c r="F320" s="297" t="s">
        <v>40</v>
      </c>
      <c r="G320" s="297" t="s">
        <v>41</v>
      </c>
      <c r="H320" s="297" t="s">
        <v>36</v>
      </c>
      <c r="I320" s="297" t="s">
        <v>42</v>
      </c>
      <c r="J320" s="297" t="s">
        <v>38</v>
      </c>
      <c r="K320" s="297" t="s">
        <v>31</v>
      </c>
      <c r="L320" s="297" t="s">
        <v>92</v>
      </c>
      <c r="P320" s="297" t="s">
        <v>37</v>
      </c>
      <c r="R320" s="297" t="s">
        <v>230</v>
      </c>
      <c r="S320" s="297" t="s">
        <v>226</v>
      </c>
      <c r="T320" s="297" t="s">
        <v>231</v>
      </c>
      <c r="U320" s="297" t="s">
        <v>229</v>
      </c>
      <c r="V320" s="297" t="s">
        <v>225</v>
      </c>
      <c r="W320" s="297" t="s">
        <v>224</v>
      </c>
      <c r="X320" s="297" t="s">
        <v>227</v>
      </c>
      <c r="Y320" s="297" t="s">
        <v>221</v>
      </c>
      <c r="AA320" s="297">
        <f t="shared" ref="AA320:AL320" si="365">IF(AND(E320&lt;&gt;"",AA158=1),1,0)</f>
        <v>0</v>
      </c>
      <c r="AB320" s="297">
        <f t="shared" si="365"/>
        <v>0</v>
      </c>
      <c r="AC320" s="297">
        <f t="shared" si="365"/>
        <v>1</v>
      </c>
      <c r="AD320" s="297">
        <f t="shared" si="365"/>
        <v>1</v>
      </c>
      <c r="AE320" s="297">
        <f t="shared" si="365"/>
        <v>1</v>
      </c>
      <c r="AF320" s="297">
        <f t="shared" si="365"/>
        <v>1</v>
      </c>
      <c r="AG320" s="297">
        <f t="shared" si="365"/>
        <v>1</v>
      </c>
      <c r="AH320" s="297">
        <f t="shared" si="365"/>
        <v>0</v>
      </c>
      <c r="AI320" s="297">
        <f t="shared" si="365"/>
        <v>0</v>
      </c>
      <c r="AJ320" s="297">
        <f t="shared" si="365"/>
        <v>0</v>
      </c>
      <c r="AK320" s="297">
        <f t="shared" si="365"/>
        <v>0</v>
      </c>
      <c r="AL320" s="297">
        <f t="shared" si="365"/>
        <v>1</v>
      </c>
      <c r="AM320" s="297">
        <f t="shared" si="333"/>
        <v>6</v>
      </c>
    </row>
    <row r="321" spans="4:39" x14ac:dyDescent="0.25">
      <c r="D321" s="297">
        <v>163</v>
      </c>
      <c r="F321" s="297" t="s">
        <v>40</v>
      </c>
      <c r="G321" s="297" t="s">
        <v>41</v>
      </c>
      <c r="H321" s="297" t="s">
        <v>36</v>
      </c>
      <c r="I321" s="297" t="s">
        <v>42</v>
      </c>
      <c r="J321" s="297" t="s">
        <v>38</v>
      </c>
      <c r="K321" s="297" t="s">
        <v>31</v>
      </c>
      <c r="L321" s="297" t="s">
        <v>92</v>
      </c>
      <c r="O321" s="298" t="s">
        <v>168</v>
      </c>
      <c r="R321" s="297" t="s">
        <v>230</v>
      </c>
      <c r="S321" s="297" t="s">
        <v>226</v>
      </c>
      <c r="T321" s="297" t="s">
        <v>231</v>
      </c>
      <c r="U321" s="297" t="s">
        <v>229</v>
      </c>
      <c r="V321" s="297" t="s">
        <v>225</v>
      </c>
      <c r="W321" s="297" t="s">
        <v>224</v>
      </c>
      <c r="X321" s="297" t="s">
        <v>221</v>
      </c>
      <c r="Y321" s="297" t="s">
        <v>228</v>
      </c>
      <c r="AA321" s="297">
        <f t="shared" ref="AA321:AL321" si="366">IF(AND(E321&lt;&gt;"",AA158=1),1,0)</f>
        <v>0</v>
      </c>
      <c r="AB321" s="297">
        <f t="shared" si="366"/>
        <v>0</v>
      </c>
      <c r="AC321" s="297">
        <f t="shared" si="366"/>
        <v>1</v>
      </c>
      <c r="AD321" s="297">
        <f t="shared" si="366"/>
        <v>1</v>
      </c>
      <c r="AE321" s="297">
        <f t="shared" si="366"/>
        <v>1</v>
      </c>
      <c r="AF321" s="297">
        <f t="shared" si="366"/>
        <v>1</v>
      </c>
      <c r="AG321" s="297">
        <f t="shared" si="366"/>
        <v>1</v>
      </c>
      <c r="AH321" s="297">
        <f t="shared" si="366"/>
        <v>0</v>
      </c>
      <c r="AI321" s="297">
        <f t="shared" si="366"/>
        <v>0</v>
      </c>
      <c r="AJ321" s="297">
        <f t="shared" si="366"/>
        <v>0</v>
      </c>
      <c r="AK321" s="297">
        <f t="shared" si="366"/>
        <v>0</v>
      </c>
      <c r="AL321" s="297">
        <f t="shared" si="366"/>
        <v>0</v>
      </c>
      <c r="AM321" s="297">
        <f t="shared" si="333"/>
        <v>5</v>
      </c>
    </row>
    <row r="322" spans="4:39" x14ac:dyDescent="0.25">
      <c r="D322" s="297">
        <v>164</v>
      </c>
      <c r="F322" s="297" t="s">
        <v>40</v>
      </c>
      <c r="G322" s="297" t="s">
        <v>41</v>
      </c>
      <c r="H322" s="297" t="s">
        <v>36</v>
      </c>
      <c r="I322" s="297" t="s">
        <v>42</v>
      </c>
      <c r="J322" s="297" t="s">
        <v>38</v>
      </c>
      <c r="K322" s="297" t="s">
        <v>31</v>
      </c>
      <c r="L322" s="297" t="s">
        <v>92</v>
      </c>
      <c r="N322" s="297" t="s">
        <v>164</v>
      </c>
      <c r="R322" s="297" t="s">
        <v>225</v>
      </c>
      <c r="S322" s="297" t="s">
        <v>226</v>
      </c>
      <c r="T322" s="297" t="s">
        <v>231</v>
      </c>
      <c r="U322" s="297" t="s">
        <v>230</v>
      </c>
      <c r="V322" s="297" t="s">
        <v>222</v>
      </c>
      <c r="W322" s="297" t="s">
        <v>224</v>
      </c>
      <c r="X322" s="297" t="s">
        <v>229</v>
      </c>
      <c r="Y322" s="297" t="s">
        <v>221</v>
      </c>
      <c r="AA322" s="297">
        <f t="shared" ref="AA322:AL322" si="367">IF(AND(E322&lt;&gt;"",AA158=1),1,0)</f>
        <v>0</v>
      </c>
      <c r="AB322" s="297">
        <f t="shared" si="367"/>
        <v>0</v>
      </c>
      <c r="AC322" s="297">
        <f t="shared" si="367"/>
        <v>1</v>
      </c>
      <c r="AD322" s="297">
        <f t="shared" si="367"/>
        <v>1</v>
      </c>
      <c r="AE322" s="297">
        <f t="shared" si="367"/>
        <v>1</v>
      </c>
      <c r="AF322" s="297">
        <f t="shared" si="367"/>
        <v>1</v>
      </c>
      <c r="AG322" s="297">
        <f t="shared" si="367"/>
        <v>1</v>
      </c>
      <c r="AH322" s="297">
        <f t="shared" si="367"/>
        <v>0</v>
      </c>
      <c r="AI322" s="297">
        <f t="shared" si="367"/>
        <v>0</v>
      </c>
      <c r="AJ322" s="297">
        <f t="shared" si="367"/>
        <v>1</v>
      </c>
      <c r="AK322" s="297">
        <f t="shared" si="367"/>
        <v>0</v>
      </c>
      <c r="AL322" s="297">
        <f t="shared" si="367"/>
        <v>0</v>
      </c>
      <c r="AM322" s="297">
        <f t="shared" si="333"/>
        <v>6</v>
      </c>
    </row>
    <row r="323" spans="4:39" x14ac:dyDescent="0.25">
      <c r="D323" s="297">
        <v>165</v>
      </c>
      <c r="F323" s="297" t="s">
        <v>40</v>
      </c>
      <c r="G323" s="297" t="s">
        <v>41</v>
      </c>
      <c r="H323" s="297" t="s">
        <v>36</v>
      </c>
      <c r="I323" s="297" t="s">
        <v>42</v>
      </c>
      <c r="J323" s="297" t="s">
        <v>38</v>
      </c>
      <c r="K323" s="297" t="s">
        <v>31</v>
      </c>
      <c r="L323" s="297" t="s">
        <v>92</v>
      </c>
      <c r="M323" s="297" t="s">
        <v>162</v>
      </c>
      <c r="R323" s="297" t="s">
        <v>230</v>
      </c>
      <c r="S323" s="297" t="s">
        <v>226</v>
      </c>
      <c r="T323" s="297" t="s">
        <v>231</v>
      </c>
      <c r="U323" s="297" t="s">
        <v>229</v>
      </c>
      <c r="V323" s="297" t="s">
        <v>225</v>
      </c>
      <c r="W323" s="297" t="s">
        <v>224</v>
      </c>
      <c r="X323" s="297" t="s">
        <v>221</v>
      </c>
      <c r="Y323" s="297" t="s">
        <v>223</v>
      </c>
      <c r="AA323" s="297">
        <f t="shared" ref="AA323:AL323" si="368">IF(AND(E323&lt;&gt;"",AA158=1),1,0)</f>
        <v>0</v>
      </c>
      <c r="AB323" s="297">
        <f t="shared" si="368"/>
        <v>0</v>
      </c>
      <c r="AC323" s="297">
        <f t="shared" si="368"/>
        <v>1</v>
      </c>
      <c r="AD323" s="297">
        <f t="shared" si="368"/>
        <v>1</v>
      </c>
      <c r="AE323" s="297">
        <f t="shared" si="368"/>
        <v>1</v>
      </c>
      <c r="AF323" s="297">
        <f t="shared" si="368"/>
        <v>1</v>
      </c>
      <c r="AG323" s="297">
        <f t="shared" si="368"/>
        <v>1</v>
      </c>
      <c r="AH323" s="297">
        <f t="shared" si="368"/>
        <v>0</v>
      </c>
      <c r="AI323" s="297">
        <f t="shared" si="368"/>
        <v>1</v>
      </c>
      <c r="AJ323" s="297">
        <f t="shared" si="368"/>
        <v>0</v>
      </c>
      <c r="AK323" s="297">
        <f t="shared" si="368"/>
        <v>0</v>
      </c>
      <c r="AL323" s="297">
        <f t="shared" si="368"/>
        <v>0</v>
      </c>
      <c r="AM323" s="297">
        <f t="shared" si="333"/>
        <v>6</v>
      </c>
    </row>
    <row r="324" spans="4:39" x14ac:dyDescent="0.25">
      <c r="D324" s="297">
        <v>166</v>
      </c>
      <c r="E324" s="297" t="s">
        <v>39</v>
      </c>
      <c r="J324" s="297" t="s">
        <v>38</v>
      </c>
      <c r="K324" s="297" t="s">
        <v>31</v>
      </c>
      <c r="L324" s="297" t="s">
        <v>92</v>
      </c>
      <c r="M324" s="297" t="s">
        <v>162</v>
      </c>
      <c r="N324" s="297" t="s">
        <v>164</v>
      </c>
      <c r="O324" s="298" t="s">
        <v>168</v>
      </c>
      <c r="P324" s="297" t="s">
        <v>37</v>
      </c>
      <c r="R324" s="297" t="s">
        <v>225</v>
      </c>
      <c r="S324" s="297" t="s">
        <v>222</v>
      </c>
      <c r="T324" s="297" t="s">
        <v>223</v>
      </c>
      <c r="U324" s="297" t="s">
        <v>224</v>
      </c>
      <c r="V324" s="297" t="s">
        <v>232</v>
      </c>
      <c r="W324" s="297" t="s">
        <v>226</v>
      </c>
      <c r="X324" s="297" t="s">
        <v>227</v>
      </c>
      <c r="Y324" s="297" t="s">
        <v>228</v>
      </c>
      <c r="AA324" s="297">
        <f t="shared" ref="AA324:AL324" si="369">IF(AND(E324&lt;&gt;"",AA158=1),1,0)</f>
        <v>0</v>
      </c>
      <c r="AB324" s="297">
        <f t="shared" si="369"/>
        <v>0</v>
      </c>
      <c r="AC324" s="297">
        <f t="shared" si="369"/>
        <v>0</v>
      </c>
      <c r="AD324" s="297">
        <f t="shared" si="369"/>
        <v>0</v>
      </c>
      <c r="AE324" s="297">
        <f t="shared" si="369"/>
        <v>0</v>
      </c>
      <c r="AF324" s="297">
        <f t="shared" si="369"/>
        <v>1</v>
      </c>
      <c r="AG324" s="297">
        <f t="shared" si="369"/>
        <v>1</v>
      </c>
      <c r="AH324" s="297">
        <f t="shared" si="369"/>
        <v>0</v>
      </c>
      <c r="AI324" s="297">
        <f t="shared" si="369"/>
        <v>1</v>
      </c>
      <c r="AJ324" s="297">
        <f t="shared" si="369"/>
        <v>1</v>
      </c>
      <c r="AK324" s="297">
        <f t="shared" si="369"/>
        <v>0</v>
      </c>
      <c r="AL324" s="297">
        <f t="shared" si="369"/>
        <v>1</v>
      </c>
      <c r="AM324" s="297">
        <f t="shared" si="333"/>
        <v>5</v>
      </c>
    </row>
    <row r="325" spans="4:39" x14ac:dyDescent="0.25">
      <c r="D325" s="297">
        <v>167</v>
      </c>
      <c r="E325" s="297" t="s">
        <v>39</v>
      </c>
      <c r="I325" s="297" t="s">
        <v>42</v>
      </c>
      <c r="K325" s="297" t="s">
        <v>31</v>
      </c>
      <c r="L325" s="297" t="s">
        <v>92</v>
      </c>
      <c r="M325" s="297" t="s">
        <v>162</v>
      </c>
      <c r="N325" s="297" t="s">
        <v>164</v>
      </c>
      <c r="O325" s="298" t="s">
        <v>168</v>
      </c>
      <c r="P325" s="297" t="s">
        <v>37</v>
      </c>
      <c r="R325" s="297" t="s">
        <v>221</v>
      </c>
      <c r="S325" s="297" t="s">
        <v>222</v>
      </c>
      <c r="T325" s="297" t="s">
        <v>223</v>
      </c>
      <c r="U325" s="297" t="s">
        <v>232</v>
      </c>
      <c r="V325" s="297" t="s">
        <v>225</v>
      </c>
      <c r="W325" s="297" t="s">
        <v>226</v>
      </c>
      <c r="X325" s="297" t="s">
        <v>227</v>
      </c>
      <c r="Y325" s="297" t="s">
        <v>228</v>
      </c>
      <c r="AA325" s="297">
        <f t="shared" ref="AA325:AL325" si="370">IF(AND(E325&lt;&gt;"",AA158=1),1,0)</f>
        <v>0</v>
      </c>
      <c r="AB325" s="297">
        <f t="shared" si="370"/>
        <v>0</v>
      </c>
      <c r="AC325" s="297">
        <f t="shared" si="370"/>
        <v>0</v>
      </c>
      <c r="AD325" s="297">
        <f t="shared" si="370"/>
        <v>0</v>
      </c>
      <c r="AE325" s="297">
        <f t="shared" si="370"/>
        <v>1</v>
      </c>
      <c r="AF325" s="297">
        <f t="shared" si="370"/>
        <v>0</v>
      </c>
      <c r="AG325" s="297">
        <f t="shared" si="370"/>
        <v>1</v>
      </c>
      <c r="AH325" s="297">
        <f t="shared" si="370"/>
        <v>0</v>
      </c>
      <c r="AI325" s="297">
        <f t="shared" si="370"/>
        <v>1</v>
      </c>
      <c r="AJ325" s="297">
        <f t="shared" si="370"/>
        <v>1</v>
      </c>
      <c r="AK325" s="297">
        <f t="shared" si="370"/>
        <v>0</v>
      </c>
      <c r="AL325" s="297">
        <f t="shared" si="370"/>
        <v>1</v>
      </c>
      <c r="AM325" s="297">
        <f t="shared" si="333"/>
        <v>5</v>
      </c>
    </row>
    <row r="326" spans="4:39" x14ac:dyDescent="0.25">
      <c r="D326" s="297">
        <v>168</v>
      </c>
      <c r="E326" s="297" t="s">
        <v>39</v>
      </c>
      <c r="I326" s="297" t="s">
        <v>42</v>
      </c>
      <c r="J326" s="297" t="s">
        <v>38</v>
      </c>
      <c r="L326" s="297" t="s">
        <v>92</v>
      </c>
      <c r="M326" s="297" t="s">
        <v>162</v>
      </c>
      <c r="N326" s="297" t="s">
        <v>164</v>
      </c>
      <c r="O326" s="298" t="s">
        <v>168</v>
      </c>
      <c r="P326" s="297" t="s">
        <v>37</v>
      </c>
      <c r="R326" s="297" t="s">
        <v>221</v>
      </c>
      <c r="S326" s="297" t="s">
        <v>222</v>
      </c>
      <c r="T326" s="297" t="s">
        <v>223</v>
      </c>
      <c r="U326" s="297" t="s">
        <v>224</v>
      </c>
      <c r="V326" s="297" t="s">
        <v>232</v>
      </c>
      <c r="W326" s="297" t="s">
        <v>225</v>
      </c>
      <c r="X326" s="297" t="s">
        <v>227</v>
      </c>
      <c r="Y326" s="297" t="s">
        <v>228</v>
      </c>
      <c r="AA326" s="297">
        <f t="shared" ref="AA326:AL326" si="371">IF(AND(E326&lt;&gt;"",AA158=1),1,0)</f>
        <v>0</v>
      </c>
      <c r="AB326" s="297">
        <f t="shared" si="371"/>
        <v>0</v>
      </c>
      <c r="AC326" s="297">
        <f t="shared" si="371"/>
        <v>0</v>
      </c>
      <c r="AD326" s="297">
        <f t="shared" si="371"/>
        <v>0</v>
      </c>
      <c r="AE326" s="297">
        <f t="shared" si="371"/>
        <v>1</v>
      </c>
      <c r="AF326" s="297">
        <f t="shared" si="371"/>
        <v>1</v>
      </c>
      <c r="AG326" s="297">
        <f t="shared" si="371"/>
        <v>0</v>
      </c>
      <c r="AH326" s="297">
        <f t="shared" si="371"/>
        <v>0</v>
      </c>
      <c r="AI326" s="297">
        <f t="shared" si="371"/>
        <v>1</v>
      </c>
      <c r="AJ326" s="297">
        <f t="shared" si="371"/>
        <v>1</v>
      </c>
      <c r="AK326" s="297">
        <f t="shared" si="371"/>
        <v>0</v>
      </c>
      <c r="AL326" s="297">
        <f t="shared" si="371"/>
        <v>1</v>
      </c>
      <c r="AM326" s="297">
        <f t="shared" si="333"/>
        <v>5</v>
      </c>
    </row>
    <row r="327" spans="4:39" x14ac:dyDescent="0.25">
      <c r="D327" s="297">
        <v>169</v>
      </c>
      <c r="E327" s="297" t="s">
        <v>39</v>
      </c>
      <c r="I327" s="297" t="s">
        <v>42</v>
      </c>
      <c r="J327" s="297" t="s">
        <v>38</v>
      </c>
      <c r="K327" s="297" t="s">
        <v>31</v>
      </c>
      <c r="M327" s="297" t="s">
        <v>162</v>
      </c>
      <c r="N327" s="297" t="s">
        <v>164</v>
      </c>
      <c r="O327" s="298" t="s">
        <v>168</v>
      </c>
      <c r="P327" s="297" t="s">
        <v>37</v>
      </c>
      <c r="R327" s="297" t="s">
        <v>221</v>
      </c>
      <c r="S327" s="297" t="s">
        <v>222</v>
      </c>
      <c r="T327" s="297" t="s">
        <v>223</v>
      </c>
      <c r="U327" s="297" t="s">
        <v>224</v>
      </c>
      <c r="V327" s="297" t="s">
        <v>232</v>
      </c>
      <c r="W327" s="297" t="s">
        <v>226</v>
      </c>
      <c r="X327" s="297" t="s">
        <v>227</v>
      </c>
      <c r="Y327" s="297" t="s">
        <v>228</v>
      </c>
      <c r="AA327" s="297">
        <f t="shared" ref="AA327:AL327" si="372">IF(AND(E327&lt;&gt;"",AA158=1),1,0)</f>
        <v>0</v>
      </c>
      <c r="AB327" s="297">
        <f t="shared" si="372"/>
        <v>0</v>
      </c>
      <c r="AC327" s="297">
        <f t="shared" si="372"/>
        <v>0</v>
      </c>
      <c r="AD327" s="297">
        <f t="shared" si="372"/>
        <v>0</v>
      </c>
      <c r="AE327" s="297">
        <f t="shared" si="372"/>
        <v>1</v>
      </c>
      <c r="AF327" s="297">
        <f t="shared" si="372"/>
        <v>1</v>
      </c>
      <c r="AG327" s="297">
        <f t="shared" si="372"/>
        <v>1</v>
      </c>
      <c r="AH327" s="297">
        <f t="shared" si="372"/>
        <v>0</v>
      </c>
      <c r="AI327" s="297">
        <f t="shared" si="372"/>
        <v>1</v>
      </c>
      <c r="AJ327" s="297">
        <f t="shared" si="372"/>
        <v>1</v>
      </c>
      <c r="AK327" s="297">
        <f t="shared" si="372"/>
        <v>0</v>
      </c>
      <c r="AL327" s="297">
        <f t="shared" si="372"/>
        <v>1</v>
      </c>
      <c r="AM327" s="297">
        <f t="shared" si="333"/>
        <v>6</v>
      </c>
    </row>
    <row r="328" spans="4:39" x14ac:dyDescent="0.25">
      <c r="D328" s="297">
        <v>170</v>
      </c>
      <c r="E328" s="297" t="s">
        <v>39</v>
      </c>
      <c r="I328" s="297" t="s">
        <v>42</v>
      </c>
      <c r="J328" s="297" t="s">
        <v>38</v>
      </c>
      <c r="K328" s="297" t="s">
        <v>31</v>
      </c>
      <c r="L328" s="297" t="s">
        <v>92</v>
      </c>
      <c r="N328" s="297" t="s">
        <v>164</v>
      </c>
      <c r="O328" s="298" t="s">
        <v>168</v>
      </c>
      <c r="P328" s="297" t="s">
        <v>37</v>
      </c>
      <c r="R328" s="297" t="s">
        <v>221</v>
      </c>
      <c r="S328" s="297" t="s">
        <v>226</v>
      </c>
      <c r="T328" s="297" t="s">
        <v>222</v>
      </c>
      <c r="U328" s="297" t="s">
        <v>224</v>
      </c>
      <c r="V328" s="297" t="s">
        <v>232</v>
      </c>
      <c r="W328" s="297" t="s">
        <v>225</v>
      </c>
      <c r="X328" s="297" t="s">
        <v>227</v>
      </c>
      <c r="Y328" s="297" t="s">
        <v>228</v>
      </c>
      <c r="AA328" s="297">
        <f t="shared" ref="AA328:AL328" si="373">IF(AND(E328&lt;&gt;"",AA158=1),1,0)</f>
        <v>0</v>
      </c>
      <c r="AB328" s="297">
        <f t="shared" si="373"/>
        <v>0</v>
      </c>
      <c r="AC328" s="297">
        <f t="shared" si="373"/>
        <v>0</v>
      </c>
      <c r="AD328" s="297">
        <f t="shared" si="373"/>
        <v>0</v>
      </c>
      <c r="AE328" s="297">
        <f t="shared" si="373"/>
        <v>1</v>
      </c>
      <c r="AF328" s="297">
        <f t="shared" si="373"/>
        <v>1</v>
      </c>
      <c r="AG328" s="297">
        <f t="shared" si="373"/>
        <v>1</v>
      </c>
      <c r="AH328" s="297">
        <f t="shared" si="373"/>
        <v>0</v>
      </c>
      <c r="AI328" s="297">
        <f t="shared" si="373"/>
        <v>0</v>
      </c>
      <c r="AJ328" s="297">
        <f t="shared" si="373"/>
        <v>1</v>
      </c>
      <c r="AK328" s="297">
        <f t="shared" si="373"/>
        <v>0</v>
      </c>
      <c r="AL328" s="297">
        <f t="shared" si="373"/>
        <v>1</v>
      </c>
      <c r="AM328" s="297">
        <f t="shared" si="333"/>
        <v>5</v>
      </c>
    </row>
    <row r="329" spans="4:39" x14ac:dyDescent="0.25">
      <c r="D329" s="297">
        <v>171</v>
      </c>
      <c r="E329" s="297" t="s">
        <v>39</v>
      </c>
      <c r="I329" s="297" t="s">
        <v>42</v>
      </c>
      <c r="J329" s="297" t="s">
        <v>38</v>
      </c>
      <c r="K329" s="297" t="s">
        <v>31</v>
      </c>
      <c r="L329" s="297" t="s">
        <v>92</v>
      </c>
      <c r="M329" s="297" t="s">
        <v>162</v>
      </c>
      <c r="O329" s="298" t="s">
        <v>168</v>
      </c>
      <c r="P329" s="297" t="s">
        <v>37</v>
      </c>
      <c r="R329" s="297" t="s">
        <v>221</v>
      </c>
      <c r="S329" s="297" t="s">
        <v>226</v>
      </c>
      <c r="T329" s="297" t="s">
        <v>223</v>
      </c>
      <c r="U329" s="297" t="s">
        <v>224</v>
      </c>
      <c r="V329" s="297" t="s">
        <v>232</v>
      </c>
      <c r="W329" s="297" t="s">
        <v>225</v>
      </c>
      <c r="X329" s="297" t="s">
        <v>227</v>
      </c>
      <c r="Y329" s="297" t="s">
        <v>228</v>
      </c>
      <c r="AA329" s="297">
        <f t="shared" ref="AA329:AL329" si="374">IF(AND(E329&lt;&gt;"",AA158=1),1,0)</f>
        <v>0</v>
      </c>
      <c r="AB329" s="297">
        <f t="shared" si="374"/>
        <v>0</v>
      </c>
      <c r="AC329" s="297">
        <f t="shared" si="374"/>
        <v>0</v>
      </c>
      <c r="AD329" s="297">
        <f t="shared" si="374"/>
        <v>0</v>
      </c>
      <c r="AE329" s="297">
        <f t="shared" si="374"/>
        <v>1</v>
      </c>
      <c r="AF329" s="297">
        <f t="shared" si="374"/>
        <v>1</v>
      </c>
      <c r="AG329" s="297">
        <f t="shared" si="374"/>
        <v>1</v>
      </c>
      <c r="AH329" s="297">
        <f t="shared" si="374"/>
        <v>0</v>
      </c>
      <c r="AI329" s="297">
        <f t="shared" si="374"/>
        <v>1</v>
      </c>
      <c r="AJ329" s="297">
        <f t="shared" si="374"/>
        <v>0</v>
      </c>
      <c r="AK329" s="297">
        <f t="shared" si="374"/>
        <v>0</v>
      </c>
      <c r="AL329" s="297">
        <f t="shared" si="374"/>
        <v>1</v>
      </c>
      <c r="AM329" s="297">
        <f t="shared" si="333"/>
        <v>5</v>
      </c>
    </row>
    <row r="330" spans="4:39" x14ac:dyDescent="0.25">
      <c r="D330" s="297">
        <v>172</v>
      </c>
      <c r="E330" s="297" t="s">
        <v>39</v>
      </c>
      <c r="I330" s="297" t="s">
        <v>42</v>
      </c>
      <c r="J330" s="297" t="s">
        <v>38</v>
      </c>
      <c r="K330" s="297" t="s">
        <v>31</v>
      </c>
      <c r="L330" s="297" t="s">
        <v>92</v>
      </c>
      <c r="M330" s="297" t="s">
        <v>162</v>
      </c>
      <c r="N330" s="297" t="s">
        <v>164</v>
      </c>
      <c r="P330" s="297" t="s">
        <v>37</v>
      </c>
      <c r="R330" s="297" t="s">
        <v>221</v>
      </c>
      <c r="S330" s="297" t="s">
        <v>226</v>
      </c>
      <c r="T330" s="297" t="s">
        <v>222</v>
      </c>
      <c r="U330" s="297" t="s">
        <v>224</v>
      </c>
      <c r="V330" s="297" t="s">
        <v>232</v>
      </c>
      <c r="W330" s="297" t="s">
        <v>225</v>
      </c>
      <c r="X330" s="297" t="s">
        <v>227</v>
      </c>
      <c r="Y330" s="297" t="s">
        <v>223</v>
      </c>
      <c r="AA330" s="297">
        <f t="shared" ref="AA330:AL330" si="375">IF(AND(E330&lt;&gt;"",AA158=1),1,0)</f>
        <v>0</v>
      </c>
      <c r="AB330" s="297">
        <f t="shared" si="375"/>
        <v>0</v>
      </c>
      <c r="AC330" s="297">
        <f t="shared" si="375"/>
        <v>0</v>
      </c>
      <c r="AD330" s="297">
        <f t="shared" si="375"/>
        <v>0</v>
      </c>
      <c r="AE330" s="297">
        <f t="shared" si="375"/>
        <v>1</v>
      </c>
      <c r="AF330" s="297">
        <f t="shared" si="375"/>
        <v>1</v>
      </c>
      <c r="AG330" s="297">
        <f t="shared" si="375"/>
        <v>1</v>
      </c>
      <c r="AH330" s="297">
        <f t="shared" si="375"/>
        <v>0</v>
      </c>
      <c r="AI330" s="297">
        <f t="shared" si="375"/>
        <v>1</v>
      </c>
      <c r="AJ330" s="297">
        <f t="shared" si="375"/>
        <v>1</v>
      </c>
      <c r="AK330" s="297">
        <f t="shared" si="375"/>
        <v>0</v>
      </c>
      <c r="AL330" s="297">
        <f t="shared" si="375"/>
        <v>1</v>
      </c>
      <c r="AM330" s="297">
        <f t="shared" si="333"/>
        <v>6</v>
      </c>
    </row>
    <row r="331" spans="4:39" x14ac:dyDescent="0.25">
      <c r="D331" s="297">
        <v>173</v>
      </c>
      <c r="E331" s="297" t="s">
        <v>39</v>
      </c>
      <c r="I331" s="297" t="s">
        <v>42</v>
      </c>
      <c r="J331" s="297" t="s">
        <v>38</v>
      </c>
      <c r="K331" s="297" t="s">
        <v>31</v>
      </c>
      <c r="L331" s="297" t="s">
        <v>92</v>
      </c>
      <c r="M331" s="297" t="s">
        <v>162</v>
      </c>
      <c r="N331" s="297" t="s">
        <v>164</v>
      </c>
      <c r="O331" s="298" t="s">
        <v>168</v>
      </c>
      <c r="R331" s="297" t="s">
        <v>221</v>
      </c>
      <c r="S331" s="297" t="s">
        <v>226</v>
      </c>
      <c r="T331" s="297" t="s">
        <v>222</v>
      </c>
      <c r="U331" s="297" t="s">
        <v>224</v>
      </c>
      <c r="V331" s="297" t="s">
        <v>232</v>
      </c>
      <c r="W331" s="297" t="s">
        <v>225</v>
      </c>
      <c r="X331" s="297" t="s">
        <v>223</v>
      </c>
      <c r="Y331" s="297" t="s">
        <v>228</v>
      </c>
      <c r="AA331" s="297">
        <f t="shared" ref="AA331:AL331" si="376">IF(AND(E331&lt;&gt;"",AA158=1),1,0)</f>
        <v>0</v>
      </c>
      <c r="AB331" s="297">
        <f t="shared" si="376"/>
        <v>0</v>
      </c>
      <c r="AC331" s="297">
        <f t="shared" si="376"/>
        <v>0</v>
      </c>
      <c r="AD331" s="297">
        <f t="shared" si="376"/>
        <v>0</v>
      </c>
      <c r="AE331" s="297">
        <f t="shared" si="376"/>
        <v>1</v>
      </c>
      <c r="AF331" s="297">
        <f t="shared" si="376"/>
        <v>1</v>
      </c>
      <c r="AG331" s="297">
        <f t="shared" si="376"/>
        <v>1</v>
      </c>
      <c r="AH331" s="297">
        <f t="shared" si="376"/>
        <v>0</v>
      </c>
      <c r="AI331" s="297">
        <f t="shared" si="376"/>
        <v>1</v>
      </c>
      <c r="AJ331" s="297">
        <f t="shared" si="376"/>
        <v>1</v>
      </c>
      <c r="AK331" s="297">
        <f t="shared" si="376"/>
        <v>0</v>
      </c>
      <c r="AL331" s="297">
        <f t="shared" si="376"/>
        <v>0</v>
      </c>
      <c r="AM331" s="297">
        <f t="shared" si="333"/>
        <v>5</v>
      </c>
    </row>
    <row r="332" spans="4:39" x14ac:dyDescent="0.25">
      <c r="D332" s="297">
        <v>174</v>
      </c>
      <c r="E332" s="297" t="s">
        <v>39</v>
      </c>
      <c r="H332" s="297" t="s">
        <v>36</v>
      </c>
      <c r="K332" s="297" t="s">
        <v>31</v>
      </c>
      <c r="L332" s="297" t="s">
        <v>92</v>
      </c>
      <c r="M332" s="297" t="s">
        <v>162</v>
      </c>
      <c r="N332" s="297" t="s">
        <v>164</v>
      </c>
      <c r="O332" s="298" t="s">
        <v>168</v>
      </c>
      <c r="P332" s="297" t="s">
        <v>37</v>
      </c>
      <c r="R332" s="297" t="s">
        <v>225</v>
      </c>
      <c r="S332" s="297" t="s">
        <v>222</v>
      </c>
      <c r="T332" s="297" t="s">
        <v>223</v>
      </c>
      <c r="U332" s="297" t="s">
        <v>229</v>
      </c>
      <c r="V332" s="297" t="s">
        <v>232</v>
      </c>
      <c r="W332" s="297" t="s">
        <v>226</v>
      </c>
      <c r="X332" s="297" t="s">
        <v>227</v>
      </c>
      <c r="Y332" s="297" t="s">
        <v>228</v>
      </c>
      <c r="AA332" s="297">
        <f t="shared" ref="AA332:AL332" si="377">IF(AND(E332&lt;&gt;"",AA158=1),1,0)</f>
        <v>0</v>
      </c>
      <c r="AB332" s="297">
        <f t="shared" si="377"/>
        <v>0</v>
      </c>
      <c r="AC332" s="297">
        <f t="shared" si="377"/>
        <v>0</v>
      </c>
      <c r="AD332" s="297">
        <f t="shared" si="377"/>
        <v>1</v>
      </c>
      <c r="AE332" s="297">
        <f t="shared" si="377"/>
        <v>0</v>
      </c>
      <c r="AF332" s="297">
        <f t="shared" si="377"/>
        <v>0</v>
      </c>
      <c r="AG332" s="297">
        <f t="shared" si="377"/>
        <v>1</v>
      </c>
      <c r="AH332" s="297">
        <f t="shared" si="377"/>
        <v>0</v>
      </c>
      <c r="AI332" s="297">
        <f t="shared" si="377"/>
        <v>1</v>
      </c>
      <c r="AJ332" s="297">
        <f t="shared" si="377"/>
        <v>1</v>
      </c>
      <c r="AK332" s="297">
        <f t="shared" si="377"/>
        <v>0</v>
      </c>
      <c r="AL332" s="297">
        <f t="shared" si="377"/>
        <v>1</v>
      </c>
      <c r="AM332" s="297">
        <f t="shared" si="333"/>
        <v>5</v>
      </c>
    </row>
    <row r="333" spans="4:39" x14ac:dyDescent="0.25">
      <c r="D333" s="297">
        <v>175</v>
      </c>
      <c r="E333" s="297" t="s">
        <v>39</v>
      </c>
      <c r="H333" s="297" t="s">
        <v>36</v>
      </c>
      <c r="J333" s="297" t="s">
        <v>38</v>
      </c>
      <c r="L333" s="297" t="s">
        <v>92</v>
      </c>
      <c r="M333" s="297" t="s">
        <v>162</v>
      </c>
      <c r="N333" s="297" t="s">
        <v>164</v>
      </c>
      <c r="O333" s="298" t="s">
        <v>168</v>
      </c>
      <c r="P333" s="297" t="s">
        <v>37</v>
      </c>
      <c r="R333" s="297" t="s">
        <v>225</v>
      </c>
      <c r="S333" s="297" t="s">
        <v>222</v>
      </c>
      <c r="T333" s="297" t="s">
        <v>223</v>
      </c>
      <c r="U333" s="297" t="s">
        <v>229</v>
      </c>
      <c r="V333" s="297" t="s">
        <v>232</v>
      </c>
      <c r="W333" s="297" t="s">
        <v>224</v>
      </c>
      <c r="X333" s="297" t="s">
        <v>227</v>
      </c>
      <c r="Y333" s="297" t="s">
        <v>228</v>
      </c>
      <c r="AA333" s="297">
        <f t="shared" ref="AA333:AL333" si="378">IF(AND(E333&lt;&gt;"",AA158=1),1,0)</f>
        <v>0</v>
      </c>
      <c r="AB333" s="297">
        <f t="shared" si="378"/>
        <v>0</v>
      </c>
      <c r="AC333" s="297">
        <f t="shared" si="378"/>
        <v>0</v>
      </c>
      <c r="AD333" s="297">
        <f t="shared" si="378"/>
        <v>1</v>
      </c>
      <c r="AE333" s="297">
        <f t="shared" si="378"/>
        <v>0</v>
      </c>
      <c r="AF333" s="297">
        <f t="shared" si="378"/>
        <v>1</v>
      </c>
      <c r="AG333" s="297">
        <f t="shared" si="378"/>
        <v>0</v>
      </c>
      <c r="AH333" s="297">
        <f t="shared" si="378"/>
        <v>0</v>
      </c>
      <c r="AI333" s="297">
        <f t="shared" si="378"/>
        <v>1</v>
      </c>
      <c r="AJ333" s="297">
        <f t="shared" si="378"/>
        <v>1</v>
      </c>
      <c r="AK333" s="297">
        <f t="shared" si="378"/>
        <v>0</v>
      </c>
      <c r="AL333" s="297">
        <f t="shared" si="378"/>
        <v>1</v>
      </c>
      <c r="AM333" s="297">
        <f t="shared" si="333"/>
        <v>5</v>
      </c>
    </row>
    <row r="334" spans="4:39" x14ac:dyDescent="0.25">
      <c r="D334" s="297">
        <v>176</v>
      </c>
      <c r="E334" s="297" t="s">
        <v>39</v>
      </c>
      <c r="H334" s="297" t="s">
        <v>36</v>
      </c>
      <c r="J334" s="297" t="s">
        <v>38</v>
      </c>
      <c r="K334" s="297" t="s">
        <v>31</v>
      </c>
      <c r="M334" s="297" t="s">
        <v>162</v>
      </c>
      <c r="N334" s="297" t="s">
        <v>164</v>
      </c>
      <c r="O334" s="298" t="s">
        <v>168</v>
      </c>
      <c r="P334" s="297" t="s">
        <v>37</v>
      </c>
      <c r="R334" s="297" t="s">
        <v>223</v>
      </c>
      <c r="S334" s="297" t="s">
        <v>226</v>
      </c>
      <c r="T334" s="297" t="s">
        <v>222</v>
      </c>
      <c r="U334" s="297" t="s">
        <v>229</v>
      </c>
      <c r="V334" s="297" t="s">
        <v>232</v>
      </c>
      <c r="W334" s="297" t="s">
        <v>224</v>
      </c>
      <c r="X334" s="297" t="s">
        <v>227</v>
      </c>
      <c r="Y334" s="297" t="s">
        <v>228</v>
      </c>
      <c r="AA334" s="297">
        <f t="shared" ref="AA334:AL334" si="379">IF(AND(E334&lt;&gt;"",AA158=1),1,0)</f>
        <v>0</v>
      </c>
      <c r="AB334" s="297">
        <f t="shared" si="379"/>
        <v>0</v>
      </c>
      <c r="AC334" s="297">
        <f t="shared" si="379"/>
        <v>0</v>
      </c>
      <c r="AD334" s="297">
        <f t="shared" si="379"/>
        <v>1</v>
      </c>
      <c r="AE334" s="297">
        <f t="shared" si="379"/>
        <v>0</v>
      </c>
      <c r="AF334" s="297">
        <f t="shared" si="379"/>
        <v>1</v>
      </c>
      <c r="AG334" s="297">
        <f t="shared" si="379"/>
        <v>1</v>
      </c>
      <c r="AH334" s="297">
        <f t="shared" si="379"/>
        <v>0</v>
      </c>
      <c r="AI334" s="297">
        <f t="shared" si="379"/>
        <v>1</v>
      </c>
      <c r="AJ334" s="297">
        <f t="shared" si="379"/>
        <v>1</v>
      </c>
      <c r="AK334" s="297">
        <f t="shared" si="379"/>
        <v>0</v>
      </c>
      <c r="AL334" s="297">
        <f t="shared" si="379"/>
        <v>1</v>
      </c>
      <c r="AM334" s="297">
        <f t="shared" si="333"/>
        <v>6</v>
      </c>
    </row>
    <row r="335" spans="4:39" x14ac:dyDescent="0.25">
      <c r="D335" s="297">
        <v>177</v>
      </c>
      <c r="E335" s="297" t="s">
        <v>39</v>
      </c>
      <c r="H335" s="297" t="s">
        <v>36</v>
      </c>
      <c r="J335" s="297" t="s">
        <v>38</v>
      </c>
      <c r="K335" s="297" t="s">
        <v>31</v>
      </c>
      <c r="L335" s="297" t="s">
        <v>92</v>
      </c>
      <c r="N335" s="297" t="s">
        <v>164</v>
      </c>
      <c r="O335" s="298" t="s">
        <v>168</v>
      </c>
      <c r="P335" s="297" t="s">
        <v>37</v>
      </c>
      <c r="R335" s="297" t="s">
        <v>225</v>
      </c>
      <c r="S335" s="297" t="s">
        <v>226</v>
      </c>
      <c r="T335" s="297" t="s">
        <v>222</v>
      </c>
      <c r="U335" s="297" t="s">
        <v>229</v>
      </c>
      <c r="V335" s="297" t="s">
        <v>232</v>
      </c>
      <c r="W335" s="297" t="s">
        <v>224</v>
      </c>
      <c r="X335" s="297" t="s">
        <v>227</v>
      </c>
      <c r="Y335" s="297" t="s">
        <v>228</v>
      </c>
      <c r="AA335" s="297">
        <f t="shared" ref="AA335:AL335" si="380">IF(AND(E335&lt;&gt;"",AA158=1),1,0)</f>
        <v>0</v>
      </c>
      <c r="AB335" s="297">
        <f t="shared" si="380"/>
        <v>0</v>
      </c>
      <c r="AC335" s="297">
        <f t="shared" si="380"/>
        <v>0</v>
      </c>
      <c r="AD335" s="297">
        <f t="shared" si="380"/>
        <v>1</v>
      </c>
      <c r="AE335" s="297">
        <f t="shared" si="380"/>
        <v>0</v>
      </c>
      <c r="AF335" s="297">
        <f t="shared" si="380"/>
        <v>1</v>
      </c>
      <c r="AG335" s="297">
        <f t="shared" si="380"/>
        <v>1</v>
      </c>
      <c r="AH335" s="297">
        <f t="shared" si="380"/>
        <v>0</v>
      </c>
      <c r="AI335" s="297">
        <f t="shared" si="380"/>
        <v>0</v>
      </c>
      <c r="AJ335" s="297">
        <f t="shared" si="380"/>
        <v>1</v>
      </c>
      <c r="AK335" s="297">
        <f t="shared" si="380"/>
        <v>0</v>
      </c>
      <c r="AL335" s="297">
        <f t="shared" si="380"/>
        <v>1</v>
      </c>
      <c r="AM335" s="297">
        <f t="shared" si="333"/>
        <v>5</v>
      </c>
    </row>
    <row r="336" spans="4:39" x14ac:dyDescent="0.25">
      <c r="D336" s="297">
        <v>178</v>
      </c>
      <c r="E336" s="297" t="s">
        <v>39</v>
      </c>
      <c r="H336" s="297" t="s">
        <v>36</v>
      </c>
      <c r="J336" s="297" t="s">
        <v>38</v>
      </c>
      <c r="K336" s="297" t="s">
        <v>31</v>
      </c>
      <c r="L336" s="297" t="s">
        <v>92</v>
      </c>
      <c r="M336" s="297" t="s">
        <v>162</v>
      </c>
      <c r="O336" s="298" t="s">
        <v>168</v>
      </c>
      <c r="P336" s="297" t="s">
        <v>37</v>
      </c>
      <c r="R336" s="297" t="s">
        <v>225</v>
      </c>
      <c r="S336" s="297" t="s">
        <v>226</v>
      </c>
      <c r="T336" s="297" t="s">
        <v>223</v>
      </c>
      <c r="U336" s="297" t="s">
        <v>229</v>
      </c>
      <c r="V336" s="297" t="s">
        <v>232</v>
      </c>
      <c r="W336" s="297" t="s">
        <v>224</v>
      </c>
      <c r="X336" s="297" t="s">
        <v>227</v>
      </c>
      <c r="Y336" s="297" t="s">
        <v>228</v>
      </c>
      <c r="AA336" s="297">
        <f t="shared" ref="AA336:AL336" si="381">IF(AND(E336&lt;&gt;"",AA158=1),1,0)</f>
        <v>0</v>
      </c>
      <c r="AB336" s="297">
        <f t="shared" si="381"/>
        <v>0</v>
      </c>
      <c r="AC336" s="297">
        <f t="shared" si="381"/>
        <v>0</v>
      </c>
      <c r="AD336" s="297">
        <f t="shared" si="381"/>
        <v>1</v>
      </c>
      <c r="AE336" s="297">
        <f t="shared" si="381"/>
        <v>0</v>
      </c>
      <c r="AF336" s="297">
        <f t="shared" si="381"/>
        <v>1</v>
      </c>
      <c r="AG336" s="297">
        <f t="shared" si="381"/>
        <v>1</v>
      </c>
      <c r="AH336" s="297">
        <f t="shared" si="381"/>
        <v>0</v>
      </c>
      <c r="AI336" s="297">
        <f t="shared" si="381"/>
        <v>1</v>
      </c>
      <c r="AJ336" s="297">
        <f t="shared" si="381"/>
        <v>0</v>
      </c>
      <c r="AK336" s="297">
        <f t="shared" si="381"/>
        <v>0</v>
      </c>
      <c r="AL336" s="297">
        <f t="shared" si="381"/>
        <v>1</v>
      </c>
      <c r="AM336" s="297">
        <f t="shared" si="333"/>
        <v>5</v>
      </c>
    </row>
    <row r="337" spans="4:39" x14ac:dyDescent="0.25">
      <c r="D337" s="297">
        <v>179</v>
      </c>
      <c r="E337" s="297" t="s">
        <v>39</v>
      </c>
      <c r="H337" s="297" t="s">
        <v>36</v>
      </c>
      <c r="J337" s="297" t="s">
        <v>38</v>
      </c>
      <c r="K337" s="297" t="s">
        <v>31</v>
      </c>
      <c r="L337" s="297" t="s">
        <v>92</v>
      </c>
      <c r="M337" s="297" t="s">
        <v>162</v>
      </c>
      <c r="N337" s="297" t="s">
        <v>164</v>
      </c>
      <c r="P337" s="297" t="s">
        <v>37</v>
      </c>
      <c r="R337" s="297" t="s">
        <v>225</v>
      </c>
      <c r="S337" s="297" t="s">
        <v>226</v>
      </c>
      <c r="T337" s="297" t="s">
        <v>222</v>
      </c>
      <c r="U337" s="297" t="s">
        <v>229</v>
      </c>
      <c r="V337" s="297" t="s">
        <v>232</v>
      </c>
      <c r="W337" s="297" t="s">
        <v>224</v>
      </c>
      <c r="X337" s="297" t="s">
        <v>227</v>
      </c>
      <c r="Y337" s="297" t="s">
        <v>223</v>
      </c>
      <c r="AA337" s="297">
        <f t="shared" ref="AA337:AL337" si="382">IF(AND(E337&lt;&gt;"",AA158=1),1,0)</f>
        <v>0</v>
      </c>
      <c r="AB337" s="297">
        <f t="shared" si="382"/>
        <v>0</v>
      </c>
      <c r="AC337" s="297">
        <f t="shared" si="382"/>
        <v>0</v>
      </c>
      <c r="AD337" s="297">
        <f t="shared" si="382"/>
        <v>1</v>
      </c>
      <c r="AE337" s="297">
        <f t="shared" si="382"/>
        <v>0</v>
      </c>
      <c r="AF337" s="297">
        <f t="shared" si="382"/>
        <v>1</v>
      </c>
      <c r="AG337" s="297">
        <f t="shared" si="382"/>
        <v>1</v>
      </c>
      <c r="AH337" s="297">
        <f t="shared" si="382"/>
        <v>0</v>
      </c>
      <c r="AI337" s="297">
        <f t="shared" si="382"/>
        <v>1</v>
      </c>
      <c r="AJ337" s="297">
        <f t="shared" si="382"/>
        <v>1</v>
      </c>
      <c r="AK337" s="297">
        <f t="shared" si="382"/>
        <v>0</v>
      </c>
      <c r="AL337" s="297">
        <f t="shared" si="382"/>
        <v>1</v>
      </c>
      <c r="AM337" s="297">
        <f t="shared" si="333"/>
        <v>6</v>
      </c>
    </row>
    <row r="338" spans="4:39" x14ac:dyDescent="0.25">
      <c r="D338" s="297">
        <v>180</v>
      </c>
      <c r="E338" s="297" t="s">
        <v>39</v>
      </c>
      <c r="H338" s="297" t="s">
        <v>36</v>
      </c>
      <c r="J338" s="297" t="s">
        <v>38</v>
      </c>
      <c r="K338" s="297" t="s">
        <v>31</v>
      </c>
      <c r="L338" s="297" t="s">
        <v>92</v>
      </c>
      <c r="M338" s="297" t="s">
        <v>162</v>
      </c>
      <c r="N338" s="297" t="s">
        <v>164</v>
      </c>
      <c r="O338" s="298" t="s">
        <v>168</v>
      </c>
      <c r="R338" s="297" t="s">
        <v>225</v>
      </c>
      <c r="S338" s="297" t="s">
        <v>226</v>
      </c>
      <c r="T338" s="297" t="s">
        <v>222</v>
      </c>
      <c r="U338" s="297" t="s">
        <v>229</v>
      </c>
      <c r="V338" s="297" t="s">
        <v>232</v>
      </c>
      <c r="W338" s="297" t="s">
        <v>224</v>
      </c>
      <c r="X338" s="297" t="s">
        <v>223</v>
      </c>
      <c r="Y338" s="297" t="s">
        <v>228</v>
      </c>
      <c r="AA338" s="297">
        <f t="shared" ref="AA338:AL338" si="383">IF(AND(E338&lt;&gt;"",AA158=1),1,0)</f>
        <v>0</v>
      </c>
      <c r="AB338" s="297">
        <f t="shared" si="383"/>
        <v>0</v>
      </c>
      <c r="AC338" s="297">
        <f t="shared" si="383"/>
        <v>0</v>
      </c>
      <c r="AD338" s="297">
        <f t="shared" si="383"/>
        <v>1</v>
      </c>
      <c r="AE338" s="297">
        <f t="shared" si="383"/>
        <v>0</v>
      </c>
      <c r="AF338" s="297">
        <f t="shared" si="383"/>
        <v>1</v>
      </c>
      <c r="AG338" s="297">
        <f t="shared" si="383"/>
        <v>1</v>
      </c>
      <c r="AH338" s="297">
        <f t="shared" si="383"/>
        <v>0</v>
      </c>
      <c r="AI338" s="297">
        <f t="shared" si="383"/>
        <v>1</v>
      </c>
      <c r="AJ338" s="297">
        <f t="shared" si="383"/>
        <v>1</v>
      </c>
      <c r="AK338" s="297">
        <f t="shared" si="383"/>
        <v>0</v>
      </c>
      <c r="AL338" s="297">
        <f t="shared" si="383"/>
        <v>0</v>
      </c>
      <c r="AM338" s="297">
        <f t="shared" si="333"/>
        <v>5</v>
      </c>
    </row>
    <row r="339" spans="4:39" x14ac:dyDescent="0.25">
      <c r="D339" s="297">
        <v>181</v>
      </c>
      <c r="E339" s="297" t="s">
        <v>39</v>
      </c>
      <c r="H339" s="297" t="s">
        <v>36</v>
      </c>
      <c r="I339" s="297" t="s">
        <v>42</v>
      </c>
      <c r="L339" s="297" t="s">
        <v>92</v>
      </c>
      <c r="M339" s="297" t="s">
        <v>162</v>
      </c>
      <c r="N339" s="297" t="s">
        <v>164</v>
      </c>
      <c r="O339" s="298" t="s">
        <v>168</v>
      </c>
      <c r="P339" s="297" t="s">
        <v>37</v>
      </c>
      <c r="R339" s="297" t="s">
        <v>221</v>
      </c>
      <c r="S339" s="297" t="s">
        <v>222</v>
      </c>
      <c r="T339" s="297" t="s">
        <v>223</v>
      </c>
      <c r="U339" s="297" t="s">
        <v>229</v>
      </c>
      <c r="V339" s="297" t="s">
        <v>232</v>
      </c>
      <c r="W339" s="297" t="s">
        <v>225</v>
      </c>
      <c r="X339" s="297" t="s">
        <v>227</v>
      </c>
      <c r="Y339" s="297" t="s">
        <v>228</v>
      </c>
      <c r="AA339" s="297">
        <f t="shared" ref="AA339:AL339" si="384">IF(AND(E339&lt;&gt;"",AA158=1),1,0)</f>
        <v>0</v>
      </c>
      <c r="AB339" s="297">
        <f t="shared" si="384"/>
        <v>0</v>
      </c>
      <c r="AC339" s="297">
        <f t="shared" si="384"/>
        <v>0</v>
      </c>
      <c r="AD339" s="297">
        <f t="shared" si="384"/>
        <v>1</v>
      </c>
      <c r="AE339" s="297">
        <f t="shared" si="384"/>
        <v>1</v>
      </c>
      <c r="AF339" s="297">
        <f t="shared" si="384"/>
        <v>0</v>
      </c>
      <c r="AG339" s="297">
        <f t="shared" si="384"/>
        <v>0</v>
      </c>
      <c r="AH339" s="297">
        <f t="shared" si="384"/>
        <v>0</v>
      </c>
      <c r="AI339" s="297">
        <f t="shared" si="384"/>
        <v>1</v>
      </c>
      <c r="AJ339" s="297">
        <f t="shared" si="384"/>
        <v>1</v>
      </c>
      <c r="AK339" s="297">
        <f t="shared" si="384"/>
        <v>0</v>
      </c>
      <c r="AL339" s="297">
        <f t="shared" si="384"/>
        <v>1</v>
      </c>
      <c r="AM339" s="297">
        <f t="shared" si="333"/>
        <v>5</v>
      </c>
    </row>
    <row r="340" spans="4:39" x14ac:dyDescent="0.25">
      <c r="D340" s="297">
        <v>182</v>
      </c>
      <c r="E340" s="297" t="s">
        <v>39</v>
      </c>
      <c r="H340" s="297" t="s">
        <v>36</v>
      </c>
      <c r="I340" s="297" t="s">
        <v>42</v>
      </c>
      <c r="K340" s="297" t="s">
        <v>31</v>
      </c>
      <c r="M340" s="297" t="s">
        <v>162</v>
      </c>
      <c r="N340" s="297" t="s">
        <v>164</v>
      </c>
      <c r="O340" s="298" t="s">
        <v>168</v>
      </c>
      <c r="P340" s="297" t="s">
        <v>37</v>
      </c>
      <c r="R340" s="297" t="s">
        <v>221</v>
      </c>
      <c r="S340" s="297" t="s">
        <v>222</v>
      </c>
      <c r="T340" s="297" t="s">
        <v>223</v>
      </c>
      <c r="U340" s="297" t="s">
        <v>229</v>
      </c>
      <c r="V340" s="297" t="s">
        <v>232</v>
      </c>
      <c r="W340" s="297" t="s">
        <v>226</v>
      </c>
      <c r="X340" s="297" t="s">
        <v>227</v>
      </c>
      <c r="Y340" s="297" t="s">
        <v>228</v>
      </c>
      <c r="AA340" s="297">
        <f t="shared" ref="AA340:AL340" si="385">IF(AND(E340&lt;&gt;"",AA158=1),1,0)</f>
        <v>0</v>
      </c>
      <c r="AB340" s="297">
        <f t="shared" si="385"/>
        <v>0</v>
      </c>
      <c r="AC340" s="297">
        <f t="shared" si="385"/>
        <v>0</v>
      </c>
      <c r="AD340" s="297">
        <f t="shared" si="385"/>
        <v>1</v>
      </c>
      <c r="AE340" s="297">
        <f t="shared" si="385"/>
        <v>1</v>
      </c>
      <c r="AF340" s="297">
        <f t="shared" si="385"/>
        <v>0</v>
      </c>
      <c r="AG340" s="297">
        <f t="shared" si="385"/>
        <v>1</v>
      </c>
      <c r="AH340" s="297">
        <f t="shared" si="385"/>
        <v>0</v>
      </c>
      <c r="AI340" s="297">
        <f t="shared" si="385"/>
        <v>1</v>
      </c>
      <c r="AJ340" s="297">
        <f t="shared" si="385"/>
        <v>1</v>
      </c>
      <c r="AK340" s="297">
        <f t="shared" si="385"/>
        <v>0</v>
      </c>
      <c r="AL340" s="297">
        <f t="shared" si="385"/>
        <v>1</v>
      </c>
      <c r="AM340" s="297">
        <f t="shared" si="333"/>
        <v>6</v>
      </c>
    </row>
    <row r="341" spans="4:39" x14ac:dyDescent="0.25">
      <c r="D341" s="297">
        <v>183</v>
      </c>
      <c r="E341" s="297" t="s">
        <v>39</v>
      </c>
      <c r="H341" s="297" t="s">
        <v>36</v>
      </c>
      <c r="I341" s="297" t="s">
        <v>42</v>
      </c>
      <c r="K341" s="297" t="s">
        <v>31</v>
      </c>
      <c r="L341" s="297" t="s">
        <v>92</v>
      </c>
      <c r="N341" s="297" t="s">
        <v>164</v>
      </c>
      <c r="O341" s="298" t="s">
        <v>168</v>
      </c>
      <c r="P341" s="297" t="s">
        <v>37</v>
      </c>
      <c r="R341" s="297" t="s">
        <v>221</v>
      </c>
      <c r="S341" s="297" t="s">
        <v>226</v>
      </c>
      <c r="T341" s="297" t="s">
        <v>222</v>
      </c>
      <c r="U341" s="297" t="s">
        <v>229</v>
      </c>
      <c r="V341" s="297" t="s">
        <v>232</v>
      </c>
      <c r="W341" s="297" t="s">
        <v>225</v>
      </c>
      <c r="X341" s="297" t="s">
        <v>227</v>
      </c>
      <c r="Y341" s="297" t="s">
        <v>228</v>
      </c>
      <c r="AA341" s="297">
        <f t="shared" ref="AA341:AL341" si="386">IF(AND(E341&lt;&gt;"",AA158=1),1,0)</f>
        <v>0</v>
      </c>
      <c r="AB341" s="297">
        <f t="shared" si="386"/>
        <v>0</v>
      </c>
      <c r="AC341" s="297">
        <f t="shared" si="386"/>
        <v>0</v>
      </c>
      <c r="AD341" s="297">
        <f t="shared" si="386"/>
        <v>1</v>
      </c>
      <c r="AE341" s="297">
        <f t="shared" si="386"/>
        <v>1</v>
      </c>
      <c r="AF341" s="297">
        <f t="shared" si="386"/>
        <v>0</v>
      </c>
      <c r="AG341" s="297">
        <f t="shared" si="386"/>
        <v>1</v>
      </c>
      <c r="AH341" s="297">
        <f t="shared" si="386"/>
        <v>0</v>
      </c>
      <c r="AI341" s="297">
        <f t="shared" si="386"/>
        <v>0</v>
      </c>
      <c r="AJ341" s="297">
        <f t="shared" si="386"/>
        <v>1</v>
      </c>
      <c r="AK341" s="297">
        <f t="shared" si="386"/>
        <v>0</v>
      </c>
      <c r="AL341" s="297">
        <f t="shared" si="386"/>
        <v>1</v>
      </c>
      <c r="AM341" s="297">
        <f t="shared" si="333"/>
        <v>5</v>
      </c>
    </row>
    <row r="342" spans="4:39" x14ac:dyDescent="0.25">
      <c r="D342" s="297">
        <v>184</v>
      </c>
      <c r="E342" s="297" t="s">
        <v>39</v>
      </c>
      <c r="H342" s="297" t="s">
        <v>36</v>
      </c>
      <c r="I342" s="297" t="s">
        <v>42</v>
      </c>
      <c r="K342" s="297" t="s">
        <v>31</v>
      </c>
      <c r="L342" s="297" t="s">
        <v>92</v>
      </c>
      <c r="M342" s="297" t="s">
        <v>162</v>
      </c>
      <c r="O342" s="298" t="s">
        <v>168</v>
      </c>
      <c r="P342" s="297" t="s">
        <v>37</v>
      </c>
      <c r="R342" s="297" t="s">
        <v>221</v>
      </c>
      <c r="S342" s="297" t="s">
        <v>226</v>
      </c>
      <c r="T342" s="297" t="s">
        <v>223</v>
      </c>
      <c r="U342" s="297" t="s">
        <v>229</v>
      </c>
      <c r="V342" s="297" t="s">
        <v>232</v>
      </c>
      <c r="W342" s="297" t="s">
        <v>225</v>
      </c>
      <c r="X342" s="297" t="s">
        <v>227</v>
      </c>
      <c r="Y342" s="297" t="s">
        <v>228</v>
      </c>
      <c r="AA342" s="297">
        <f t="shared" ref="AA342:AL342" si="387">IF(AND(E342&lt;&gt;"",AA158=1),1,0)</f>
        <v>0</v>
      </c>
      <c r="AB342" s="297">
        <f t="shared" si="387"/>
        <v>0</v>
      </c>
      <c r="AC342" s="297">
        <f t="shared" si="387"/>
        <v>0</v>
      </c>
      <c r="AD342" s="297">
        <f t="shared" si="387"/>
        <v>1</v>
      </c>
      <c r="AE342" s="297">
        <f t="shared" si="387"/>
        <v>1</v>
      </c>
      <c r="AF342" s="297">
        <f t="shared" si="387"/>
        <v>0</v>
      </c>
      <c r="AG342" s="297">
        <f t="shared" si="387"/>
        <v>1</v>
      </c>
      <c r="AH342" s="297">
        <f t="shared" si="387"/>
        <v>0</v>
      </c>
      <c r="AI342" s="297">
        <f t="shared" si="387"/>
        <v>1</v>
      </c>
      <c r="AJ342" s="297">
        <f t="shared" si="387"/>
        <v>0</v>
      </c>
      <c r="AK342" s="297">
        <f t="shared" si="387"/>
        <v>0</v>
      </c>
      <c r="AL342" s="297">
        <f t="shared" si="387"/>
        <v>1</v>
      </c>
      <c r="AM342" s="297">
        <f t="shared" si="333"/>
        <v>5</v>
      </c>
    </row>
    <row r="343" spans="4:39" x14ac:dyDescent="0.25">
      <c r="D343" s="297">
        <v>185</v>
      </c>
      <c r="E343" s="297" t="s">
        <v>39</v>
      </c>
      <c r="H343" s="297" t="s">
        <v>36</v>
      </c>
      <c r="I343" s="297" t="s">
        <v>42</v>
      </c>
      <c r="K343" s="297" t="s">
        <v>31</v>
      </c>
      <c r="L343" s="297" t="s">
        <v>92</v>
      </c>
      <c r="M343" s="297" t="s">
        <v>162</v>
      </c>
      <c r="N343" s="297" t="s">
        <v>164</v>
      </c>
      <c r="P343" s="297" t="s">
        <v>37</v>
      </c>
      <c r="R343" s="297" t="s">
        <v>221</v>
      </c>
      <c r="S343" s="297" t="s">
        <v>226</v>
      </c>
      <c r="T343" s="297" t="s">
        <v>222</v>
      </c>
      <c r="U343" s="297" t="s">
        <v>229</v>
      </c>
      <c r="V343" s="297" t="s">
        <v>232</v>
      </c>
      <c r="W343" s="297" t="s">
        <v>225</v>
      </c>
      <c r="X343" s="297" t="s">
        <v>227</v>
      </c>
      <c r="Y343" s="297" t="s">
        <v>223</v>
      </c>
      <c r="AA343" s="297">
        <f t="shared" ref="AA343:AL343" si="388">IF(AND(E343&lt;&gt;"",AA158=1),1,0)</f>
        <v>0</v>
      </c>
      <c r="AB343" s="297">
        <f t="shared" si="388"/>
        <v>0</v>
      </c>
      <c r="AC343" s="297">
        <f t="shared" si="388"/>
        <v>0</v>
      </c>
      <c r="AD343" s="297">
        <f t="shared" si="388"/>
        <v>1</v>
      </c>
      <c r="AE343" s="297">
        <f t="shared" si="388"/>
        <v>1</v>
      </c>
      <c r="AF343" s="297">
        <f t="shared" si="388"/>
        <v>0</v>
      </c>
      <c r="AG343" s="297">
        <f t="shared" si="388"/>
        <v>1</v>
      </c>
      <c r="AH343" s="297">
        <f t="shared" si="388"/>
        <v>0</v>
      </c>
      <c r="AI343" s="297">
        <f t="shared" si="388"/>
        <v>1</v>
      </c>
      <c r="AJ343" s="297">
        <f t="shared" si="388"/>
        <v>1</v>
      </c>
      <c r="AK343" s="297">
        <f t="shared" si="388"/>
        <v>0</v>
      </c>
      <c r="AL343" s="297">
        <f t="shared" si="388"/>
        <v>1</v>
      </c>
      <c r="AM343" s="297">
        <f t="shared" si="333"/>
        <v>6</v>
      </c>
    </row>
    <row r="344" spans="4:39" x14ac:dyDescent="0.25">
      <c r="D344" s="297">
        <v>186</v>
      </c>
      <c r="E344" s="297" t="s">
        <v>39</v>
      </c>
      <c r="H344" s="297" t="s">
        <v>36</v>
      </c>
      <c r="I344" s="297" t="s">
        <v>42</v>
      </c>
      <c r="K344" s="297" t="s">
        <v>31</v>
      </c>
      <c r="L344" s="297" t="s">
        <v>92</v>
      </c>
      <c r="M344" s="297" t="s">
        <v>162</v>
      </c>
      <c r="N344" s="297" t="s">
        <v>164</v>
      </c>
      <c r="O344" s="298" t="s">
        <v>168</v>
      </c>
      <c r="R344" s="297" t="s">
        <v>221</v>
      </c>
      <c r="S344" s="297" t="s">
        <v>226</v>
      </c>
      <c r="T344" s="297" t="s">
        <v>222</v>
      </c>
      <c r="U344" s="297" t="s">
        <v>229</v>
      </c>
      <c r="V344" s="297" t="s">
        <v>232</v>
      </c>
      <c r="W344" s="297" t="s">
        <v>225</v>
      </c>
      <c r="X344" s="297" t="s">
        <v>223</v>
      </c>
      <c r="Y344" s="297" t="s">
        <v>228</v>
      </c>
      <c r="AA344" s="297">
        <f t="shared" ref="AA344:AL344" si="389">IF(AND(E344&lt;&gt;"",AA158=1),1,0)</f>
        <v>0</v>
      </c>
      <c r="AB344" s="297">
        <f t="shared" si="389"/>
        <v>0</v>
      </c>
      <c r="AC344" s="297">
        <f t="shared" si="389"/>
        <v>0</v>
      </c>
      <c r="AD344" s="297">
        <f t="shared" si="389"/>
        <v>1</v>
      </c>
      <c r="AE344" s="297">
        <f t="shared" si="389"/>
        <v>1</v>
      </c>
      <c r="AF344" s="297">
        <f t="shared" si="389"/>
        <v>0</v>
      </c>
      <c r="AG344" s="297">
        <f t="shared" si="389"/>
        <v>1</v>
      </c>
      <c r="AH344" s="297">
        <f t="shared" si="389"/>
        <v>0</v>
      </c>
      <c r="AI344" s="297">
        <f t="shared" si="389"/>
        <v>1</v>
      </c>
      <c r="AJ344" s="297">
        <f t="shared" si="389"/>
        <v>1</v>
      </c>
      <c r="AK344" s="297">
        <f t="shared" si="389"/>
        <v>0</v>
      </c>
      <c r="AL344" s="297">
        <f t="shared" si="389"/>
        <v>0</v>
      </c>
      <c r="AM344" s="297">
        <f t="shared" si="333"/>
        <v>5</v>
      </c>
    </row>
    <row r="345" spans="4:39" x14ac:dyDescent="0.25">
      <c r="D345" s="297">
        <v>187</v>
      </c>
      <c r="E345" s="297" t="s">
        <v>39</v>
      </c>
      <c r="H345" s="297" t="s">
        <v>36</v>
      </c>
      <c r="I345" s="297" t="s">
        <v>42</v>
      </c>
      <c r="J345" s="297" t="s">
        <v>38</v>
      </c>
      <c r="M345" s="297" t="s">
        <v>162</v>
      </c>
      <c r="N345" s="297" t="s">
        <v>164</v>
      </c>
      <c r="O345" s="298" t="s">
        <v>168</v>
      </c>
      <c r="P345" s="297" t="s">
        <v>37</v>
      </c>
      <c r="R345" s="297" t="s">
        <v>221</v>
      </c>
      <c r="S345" s="297" t="s">
        <v>222</v>
      </c>
      <c r="T345" s="297" t="s">
        <v>223</v>
      </c>
      <c r="U345" s="297" t="s">
        <v>229</v>
      </c>
      <c r="V345" s="297" t="s">
        <v>232</v>
      </c>
      <c r="W345" s="297" t="s">
        <v>224</v>
      </c>
      <c r="X345" s="297" t="s">
        <v>227</v>
      </c>
      <c r="Y345" s="297" t="s">
        <v>228</v>
      </c>
      <c r="AA345" s="297">
        <f t="shared" ref="AA345:AL345" si="390">IF(AND(E345&lt;&gt;"",AA158=1),1,0)</f>
        <v>0</v>
      </c>
      <c r="AB345" s="297">
        <f t="shared" si="390"/>
        <v>0</v>
      </c>
      <c r="AC345" s="297">
        <f t="shared" si="390"/>
        <v>0</v>
      </c>
      <c r="AD345" s="297">
        <f t="shared" si="390"/>
        <v>1</v>
      </c>
      <c r="AE345" s="297">
        <f t="shared" si="390"/>
        <v>1</v>
      </c>
      <c r="AF345" s="297">
        <f t="shared" si="390"/>
        <v>1</v>
      </c>
      <c r="AG345" s="297">
        <f t="shared" si="390"/>
        <v>0</v>
      </c>
      <c r="AH345" s="297">
        <f t="shared" si="390"/>
        <v>0</v>
      </c>
      <c r="AI345" s="297">
        <f t="shared" si="390"/>
        <v>1</v>
      </c>
      <c r="AJ345" s="297">
        <f t="shared" si="390"/>
        <v>1</v>
      </c>
      <c r="AK345" s="297">
        <f t="shared" si="390"/>
        <v>0</v>
      </c>
      <c r="AL345" s="297">
        <f t="shared" si="390"/>
        <v>1</v>
      </c>
      <c r="AM345" s="297">
        <f t="shared" si="333"/>
        <v>6</v>
      </c>
    </row>
    <row r="346" spans="4:39" x14ac:dyDescent="0.25">
      <c r="D346" s="297">
        <v>188</v>
      </c>
      <c r="E346" s="297" t="s">
        <v>39</v>
      </c>
      <c r="H346" s="297" t="s">
        <v>36</v>
      </c>
      <c r="I346" s="297" t="s">
        <v>42</v>
      </c>
      <c r="J346" s="297" t="s">
        <v>38</v>
      </c>
      <c r="L346" s="297" t="s">
        <v>92</v>
      </c>
      <c r="N346" s="297" t="s">
        <v>164</v>
      </c>
      <c r="O346" s="298" t="s">
        <v>168</v>
      </c>
      <c r="P346" s="297" t="s">
        <v>37</v>
      </c>
      <c r="R346" s="297" t="s">
        <v>225</v>
      </c>
      <c r="S346" s="297" t="s">
        <v>222</v>
      </c>
      <c r="T346" s="297" t="s">
        <v>221</v>
      </c>
      <c r="U346" s="297" t="s">
        <v>229</v>
      </c>
      <c r="V346" s="297" t="s">
        <v>232</v>
      </c>
      <c r="W346" s="297" t="s">
        <v>224</v>
      </c>
      <c r="X346" s="297" t="s">
        <v>227</v>
      </c>
      <c r="Y346" s="297" t="s">
        <v>228</v>
      </c>
      <c r="AA346" s="297">
        <f t="shared" ref="AA346:AL346" si="391">IF(AND(E346&lt;&gt;"",AA158=1),1,0)</f>
        <v>0</v>
      </c>
      <c r="AB346" s="297">
        <f t="shared" si="391"/>
        <v>0</v>
      </c>
      <c r="AC346" s="297">
        <f t="shared" si="391"/>
        <v>0</v>
      </c>
      <c r="AD346" s="297">
        <f t="shared" si="391"/>
        <v>1</v>
      </c>
      <c r="AE346" s="297">
        <f t="shared" si="391"/>
        <v>1</v>
      </c>
      <c r="AF346" s="297">
        <f t="shared" si="391"/>
        <v>1</v>
      </c>
      <c r="AG346" s="297">
        <f t="shared" si="391"/>
        <v>0</v>
      </c>
      <c r="AH346" s="297">
        <f t="shared" si="391"/>
        <v>0</v>
      </c>
      <c r="AI346" s="297">
        <f t="shared" si="391"/>
        <v>0</v>
      </c>
      <c r="AJ346" s="297">
        <f t="shared" si="391"/>
        <v>1</v>
      </c>
      <c r="AK346" s="297">
        <f t="shared" si="391"/>
        <v>0</v>
      </c>
      <c r="AL346" s="297">
        <f t="shared" si="391"/>
        <v>1</v>
      </c>
      <c r="AM346" s="297">
        <f t="shared" si="333"/>
        <v>5</v>
      </c>
    </row>
    <row r="347" spans="4:39" x14ac:dyDescent="0.25">
      <c r="D347" s="297">
        <v>189</v>
      </c>
      <c r="E347" s="297" t="s">
        <v>39</v>
      </c>
      <c r="H347" s="297" t="s">
        <v>36</v>
      </c>
      <c r="I347" s="297" t="s">
        <v>42</v>
      </c>
      <c r="J347" s="297" t="s">
        <v>38</v>
      </c>
      <c r="L347" s="297" t="s">
        <v>92</v>
      </c>
      <c r="M347" s="297" t="s">
        <v>162</v>
      </c>
      <c r="O347" s="298" t="s">
        <v>168</v>
      </c>
      <c r="P347" s="297" t="s">
        <v>37</v>
      </c>
      <c r="R347" s="297" t="s">
        <v>225</v>
      </c>
      <c r="S347" s="297" t="s">
        <v>221</v>
      </c>
      <c r="T347" s="297" t="s">
        <v>223</v>
      </c>
      <c r="U347" s="297" t="s">
        <v>229</v>
      </c>
      <c r="V347" s="297" t="s">
        <v>232</v>
      </c>
      <c r="W347" s="297" t="s">
        <v>224</v>
      </c>
      <c r="X347" s="297" t="s">
        <v>227</v>
      </c>
      <c r="Y347" s="297" t="s">
        <v>228</v>
      </c>
      <c r="AA347" s="297">
        <f t="shared" ref="AA347:AL347" si="392">IF(AND(E347&lt;&gt;"",AA158=1),1,0)</f>
        <v>0</v>
      </c>
      <c r="AB347" s="297">
        <f t="shared" si="392"/>
        <v>0</v>
      </c>
      <c r="AC347" s="297">
        <f t="shared" si="392"/>
        <v>0</v>
      </c>
      <c r="AD347" s="297">
        <f t="shared" si="392"/>
        <v>1</v>
      </c>
      <c r="AE347" s="297">
        <f t="shared" si="392"/>
        <v>1</v>
      </c>
      <c r="AF347" s="297">
        <f t="shared" si="392"/>
        <v>1</v>
      </c>
      <c r="AG347" s="297">
        <f t="shared" si="392"/>
        <v>0</v>
      </c>
      <c r="AH347" s="297">
        <f t="shared" si="392"/>
        <v>0</v>
      </c>
      <c r="AI347" s="297">
        <f t="shared" si="392"/>
        <v>1</v>
      </c>
      <c r="AJ347" s="297">
        <f t="shared" si="392"/>
        <v>0</v>
      </c>
      <c r="AK347" s="297">
        <f t="shared" si="392"/>
        <v>0</v>
      </c>
      <c r="AL347" s="297">
        <f t="shared" si="392"/>
        <v>1</v>
      </c>
      <c r="AM347" s="297">
        <f t="shared" si="333"/>
        <v>5</v>
      </c>
    </row>
    <row r="348" spans="4:39" x14ac:dyDescent="0.25">
      <c r="D348" s="297">
        <v>190</v>
      </c>
      <c r="E348" s="297" t="s">
        <v>39</v>
      </c>
      <c r="H348" s="297" t="s">
        <v>36</v>
      </c>
      <c r="I348" s="297" t="s">
        <v>42</v>
      </c>
      <c r="J348" s="297" t="s">
        <v>38</v>
      </c>
      <c r="L348" s="297" t="s">
        <v>92</v>
      </c>
      <c r="M348" s="297" t="s">
        <v>162</v>
      </c>
      <c r="N348" s="297" t="s">
        <v>164</v>
      </c>
      <c r="P348" s="297" t="s">
        <v>37</v>
      </c>
      <c r="R348" s="297" t="s">
        <v>225</v>
      </c>
      <c r="S348" s="297" t="s">
        <v>222</v>
      </c>
      <c r="T348" s="297" t="s">
        <v>221</v>
      </c>
      <c r="U348" s="297" t="s">
        <v>229</v>
      </c>
      <c r="V348" s="297" t="s">
        <v>232</v>
      </c>
      <c r="W348" s="297" t="s">
        <v>224</v>
      </c>
      <c r="X348" s="297" t="s">
        <v>227</v>
      </c>
      <c r="Y348" s="297" t="s">
        <v>223</v>
      </c>
      <c r="AA348" s="297">
        <f t="shared" ref="AA348:AL348" si="393">IF(AND(E348&lt;&gt;"",AA158=1),1,0)</f>
        <v>0</v>
      </c>
      <c r="AB348" s="297">
        <f t="shared" si="393"/>
        <v>0</v>
      </c>
      <c r="AC348" s="297">
        <f t="shared" si="393"/>
        <v>0</v>
      </c>
      <c r="AD348" s="297">
        <f t="shared" si="393"/>
        <v>1</v>
      </c>
      <c r="AE348" s="297">
        <f t="shared" si="393"/>
        <v>1</v>
      </c>
      <c r="AF348" s="297">
        <f t="shared" si="393"/>
        <v>1</v>
      </c>
      <c r="AG348" s="297">
        <f t="shared" si="393"/>
        <v>0</v>
      </c>
      <c r="AH348" s="297">
        <f t="shared" si="393"/>
        <v>0</v>
      </c>
      <c r="AI348" s="297">
        <f t="shared" si="393"/>
        <v>1</v>
      </c>
      <c r="AJ348" s="297">
        <f t="shared" si="393"/>
        <v>1</v>
      </c>
      <c r="AK348" s="297">
        <f t="shared" si="393"/>
        <v>0</v>
      </c>
      <c r="AL348" s="297">
        <f t="shared" si="393"/>
        <v>1</v>
      </c>
      <c r="AM348" s="297">
        <f t="shared" si="333"/>
        <v>6</v>
      </c>
    </row>
    <row r="349" spans="4:39" x14ac:dyDescent="0.25">
      <c r="D349" s="297">
        <v>191</v>
      </c>
      <c r="E349" s="297" t="s">
        <v>39</v>
      </c>
      <c r="H349" s="297" t="s">
        <v>36</v>
      </c>
      <c r="I349" s="297" t="s">
        <v>42</v>
      </c>
      <c r="J349" s="297" t="s">
        <v>38</v>
      </c>
      <c r="L349" s="297" t="s">
        <v>92</v>
      </c>
      <c r="M349" s="297" t="s">
        <v>162</v>
      </c>
      <c r="N349" s="297" t="s">
        <v>164</v>
      </c>
      <c r="O349" s="298" t="s">
        <v>168</v>
      </c>
      <c r="R349" s="297" t="s">
        <v>225</v>
      </c>
      <c r="S349" s="297" t="s">
        <v>222</v>
      </c>
      <c r="T349" s="297" t="s">
        <v>221</v>
      </c>
      <c r="U349" s="297" t="s">
        <v>229</v>
      </c>
      <c r="V349" s="297" t="s">
        <v>232</v>
      </c>
      <c r="W349" s="297" t="s">
        <v>224</v>
      </c>
      <c r="X349" s="297" t="s">
        <v>223</v>
      </c>
      <c r="Y349" s="297" t="s">
        <v>228</v>
      </c>
      <c r="AA349" s="297">
        <f t="shared" ref="AA349:AL349" si="394">IF(AND(E349&lt;&gt;"",AA158=1),1,0)</f>
        <v>0</v>
      </c>
      <c r="AB349" s="297">
        <f t="shared" si="394"/>
        <v>0</v>
      </c>
      <c r="AC349" s="297">
        <f t="shared" si="394"/>
        <v>0</v>
      </c>
      <c r="AD349" s="297">
        <f t="shared" si="394"/>
        <v>1</v>
      </c>
      <c r="AE349" s="297">
        <f t="shared" si="394"/>
        <v>1</v>
      </c>
      <c r="AF349" s="297">
        <f t="shared" si="394"/>
        <v>1</v>
      </c>
      <c r="AG349" s="297">
        <f t="shared" si="394"/>
        <v>0</v>
      </c>
      <c r="AH349" s="297">
        <f t="shared" si="394"/>
        <v>0</v>
      </c>
      <c r="AI349" s="297">
        <f t="shared" si="394"/>
        <v>1</v>
      </c>
      <c r="AJ349" s="297">
        <f t="shared" si="394"/>
        <v>1</v>
      </c>
      <c r="AK349" s="297">
        <f t="shared" si="394"/>
        <v>0</v>
      </c>
      <c r="AL349" s="297">
        <f t="shared" si="394"/>
        <v>0</v>
      </c>
      <c r="AM349" s="297">
        <f t="shared" si="333"/>
        <v>5</v>
      </c>
    </row>
    <row r="350" spans="4:39" x14ac:dyDescent="0.25">
      <c r="D350" s="297">
        <v>192</v>
      </c>
      <c r="E350" s="297" t="s">
        <v>39</v>
      </c>
      <c r="H350" s="297" t="s">
        <v>36</v>
      </c>
      <c r="I350" s="297" t="s">
        <v>42</v>
      </c>
      <c r="J350" s="297" t="s">
        <v>38</v>
      </c>
      <c r="K350" s="297" t="s">
        <v>31</v>
      </c>
      <c r="N350" s="297" t="s">
        <v>164</v>
      </c>
      <c r="O350" s="298" t="s">
        <v>168</v>
      </c>
      <c r="P350" s="297" t="s">
        <v>37</v>
      </c>
      <c r="R350" s="297" t="s">
        <v>221</v>
      </c>
      <c r="S350" s="297" t="s">
        <v>226</v>
      </c>
      <c r="T350" s="297" t="s">
        <v>222</v>
      </c>
      <c r="U350" s="297" t="s">
        <v>229</v>
      </c>
      <c r="V350" s="297" t="s">
        <v>232</v>
      </c>
      <c r="W350" s="297" t="s">
        <v>224</v>
      </c>
      <c r="X350" s="297" t="s">
        <v>227</v>
      </c>
      <c r="Y350" s="297" t="s">
        <v>228</v>
      </c>
      <c r="AA350" s="297">
        <f t="shared" ref="AA350:AL350" si="395">IF(AND(E350&lt;&gt;"",AA158=1),1,0)</f>
        <v>0</v>
      </c>
      <c r="AB350" s="297">
        <f t="shared" si="395"/>
        <v>0</v>
      </c>
      <c r="AC350" s="297">
        <f t="shared" si="395"/>
        <v>0</v>
      </c>
      <c r="AD350" s="297">
        <f t="shared" si="395"/>
        <v>1</v>
      </c>
      <c r="AE350" s="297">
        <f t="shared" si="395"/>
        <v>1</v>
      </c>
      <c r="AF350" s="297">
        <f t="shared" si="395"/>
        <v>1</v>
      </c>
      <c r="AG350" s="297">
        <f t="shared" si="395"/>
        <v>1</v>
      </c>
      <c r="AH350" s="297">
        <f t="shared" si="395"/>
        <v>0</v>
      </c>
      <c r="AI350" s="297">
        <f t="shared" si="395"/>
        <v>0</v>
      </c>
      <c r="AJ350" s="297">
        <f t="shared" si="395"/>
        <v>1</v>
      </c>
      <c r="AK350" s="297">
        <f t="shared" si="395"/>
        <v>0</v>
      </c>
      <c r="AL350" s="297">
        <f t="shared" si="395"/>
        <v>1</v>
      </c>
      <c r="AM350" s="297">
        <f t="shared" si="333"/>
        <v>6</v>
      </c>
    </row>
    <row r="351" spans="4:39" x14ac:dyDescent="0.25">
      <c r="D351" s="297">
        <v>193</v>
      </c>
      <c r="E351" s="297" t="s">
        <v>39</v>
      </c>
      <c r="H351" s="297" t="s">
        <v>36</v>
      </c>
      <c r="I351" s="297" t="s">
        <v>42</v>
      </c>
      <c r="J351" s="297" t="s">
        <v>38</v>
      </c>
      <c r="K351" s="297" t="s">
        <v>31</v>
      </c>
      <c r="M351" s="297" t="s">
        <v>162</v>
      </c>
      <c r="O351" s="298" t="s">
        <v>168</v>
      </c>
      <c r="P351" s="297" t="s">
        <v>37</v>
      </c>
      <c r="R351" s="297" t="s">
        <v>221</v>
      </c>
      <c r="S351" s="297" t="s">
        <v>226</v>
      </c>
      <c r="T351" s="297" t="s">
        <v>223</v>
      </c>
      <c r="U351" s="297" t="s">
        <v>229</v>
      </c>
      <c r="V351" s="297" t="s">
        <v>232</v>
      </c>
      <c r="W351" s="297" t="s">
        <v>224</v>
      </c>
      <c r="X351" s="297" t="s">
        <v>227</v>
      </c>
      <c r="Y351" s="297" t="s">
        <v>228</v>
      </c>
      <c r="AA351" s="297">
        <f t="shared" ref="AA351:AL351" si="396">IF(AND(E351&lt;&gt;"",AA158=1),1,0)</f>
        <v>0</v>
      </c>
      <c r="AB351" s="297">
        <f t="shared" si="396"/>
        <v>0</v>
      </c>
      <c r="AC351" s="297">
        <f t="shared" si="396"/>
        <v>0</v>
      </c>
      <c r="AD351" s="297">
        <f t="shared" si="396"/>
        <v>1</v>
      </c>
      <c r="AE351" s="297">
        <f t="shared" si="396"/>
        <v>1</v>
      </c>
      <c r="AF351" s="297">
        <f t="shared" si="396"/>
        <v>1</v>
      </c>
      <c r="AG351" s="297">
        <f t="shared" si="396"/>
        <v>1</v>
      </c>
      <c r="AH351" s="297">
        <f t="shared" si="396"/>
        <v>0</v>
      </c>
      <c r="AI351" s="297">
        <f t="shared" si="396"/>
        <v>1</v>
      </c>
      <c r="AJ351" s="297">
        <f t="shared" si="396"/>
        <v>0</v>
      </c>
      <c r="AK351" s="297">
        <f t="shared" si="396"/>
        <v>0</v>
      </c>
      <c r="AL351" s="297">
        <f t="shared" si="396"/>
        <v>1</v>
      </c>
      <c r="AM351" s="297">
        <f t="shared" si="333"/>
        <v>6</v>
      </c>
    </row>
    <row r="352" spans="4:39" x14ac:dyDescent="0.25">
      <c r="D352" s="297">
        <v>194</v>
      </c>
      <c r="E352" s="297" t="s">
        <v>39</v>
      </c>
      <c r="H352" s="297" t="s">
        <v>36</v>
      </c>
      <c r="I352" s="297" t="s">
        <v>42</v>
      </c>
      <c r="J352" s="297" t="s">
        <v>38</v>
      </c>
      <c r="K352" s="297" t="s">
        <v>31</v>
      </c>
      <c r="M352" s="297" t="s">
        <v>162</v>
      </c>
      <c r="N352" s="297" t="s">
        <v>164</v>
      </c>
      <c r="P352" s="297" t="s">
        <v>37</v>
      </c>
      <c r="R352" s="297" t="s">
        <v>221</v>
      </c>
      <c r="S352" s="297" t="s">
        <v>226</v>
      </c>
      <c r="T352" s="297" t="s">
        <v>222</v>
      </c>
      <c r="U352" s="297" t="s">
        <v>229</v>
      </c>
      <c r="V352" s="297" t="s">
        <v>232</v>
      </c>
      <c r="W352" s="297" t="s">
        <v>224</v>
      </c>
      <c r="X352" s="297" t="s">
        <v>227</v>
      </c>
      <c r="Y352" s="297" t="s">
        <v>223</v>
      </c>
      <c r="AA352" s="297">
        <f t="shared" ref="AA352:AL352" si="397">IF(AND(E352&lt;&gt;"",AA158=1),1,0)</f>
        <v>0</v>
      </c>
      <c r="AB352" s="297">
        <f t="shared" si="397"/>
        <v>0</v>
      </c>
      <c r="AC352" s="297">
        <f t="shared" si="397"/>
        <v>0</v>
      </c>
      <c r="AD352" s="297">
        <f t="shared" si="397"/>
        <v>1</v>
      </c>
      <c r="AE352" s="297">
        <f t="shared" si="397"/>
        <v>1</v>
      </c>
      <c r="AF352" s="297">
        <f t="shared" si="397"/>
        <v>1</v>
      </c>
      <c r="AG352" s="297">
        <f t="shared" si="397"/>
        <v>1</v>
      </c>
      <c r="AH352" s="297">
        <f t="shared" si="397"/>
        <v>0</v>
      </c>
      <c r="AI352" s="297">
        <f t="shared" si="397"/>
        <v>1</v>
      </c>
      <c r="AJ352" s="297">
        <f t="shared" si="397"/>
        <v>1</v>
      </c>
      <c r="AK352" s="297">
        <f t="shared" si="397"/>
        <v>0</v>
      </c>
      <c r="AL352" s="297">
        <f t="shared" si="397"/>
        <v>1</v>
      </c>
      <c r="AM352" s="297">
        <f t="shared" ref="AM352:AM415" si="398">SUM(AA352:AL352)</f>
        <v>7</v>
      </c>
    </row>
    <row r="353" spans="4:39" x14ac:dyDescent="0.25">
      <c r="D353" s="297">
        <v>195</v>
      </c>
      <c r="E353" s="297" t="s">
        <v>39</v>
      </c>
      <c r="H353" s="297" t="s">
        <v>36</v>
      </c>
      <c r="I353" s="297" t="s">
        <v>42</v>
      </c>
      <c r="J353" s="297" t="s">
        <v>38</v>
      </c>
      <c r="K353" s="297" t="s">
        <v>31</v>
      </c>
      <c r="M353" s="297" t="s">
        <v>162</v>
      </c>
      <c r="N353" s="297" t="s">
        <v>164</v>
      </c>
      <c r="O353" s="298" t="s">
        <v>168</v>
      </c>
      <c r="R353" s="297" t="s">
        <v>221</v>
      </c>
      <c r="S353" s="297" t="s">
        <v>226</v>
      </c>
      <c r="T353" s="297" t="s">
        <v>222</v>
      </c>
      <c r="U353" s="297" t="s">
        <v>229</v>
      </c>
      <c r="V353" s="297" t="s">
        <v>232</v>
      </c>
      <c r="W353" s="297" t="s">
        <v>224</v>
      </c>
      <c r="X353" s="297" t="s">
        <v>223</v>
      </c>
      <c r="Y353" s="297" t="s">
        <v>228</v>
      </c>
      <c r="AA353" s="297">
        <f t="shared" ref="AA353:AL353" si="399">IF(AND(E353&lt;&gt;"",AA158=1),1,0)</f>
        <v>0</v>
      </c>
      <c r="AB353" s="297">
        <f t="shared" si="399"/>
        <v>0</v>
      </c>
      <c r="AC353" s="297">
        <f t="shared" si="399"/>
        <v>0</v>
      </c>
      <c r="AD353" s="297">
        <f t="shared" si="399"/>
        <v>1</v>
      </c>
      <c r="AE353" s="297">
        <f t="shared" si="399"/>
        <v>1</v>
      </c>
      <c r="AF353" s="297">
        <f t="shared" si="399"/>
        <v>1</v>
      </c>
      <c r="AG353" s="297">
        <f t="shared" si="399"/>
        <v>1</v>
      </c>
      <c r="AH353" s="297">
        <f t="shared" si="399"/>
        <v>0</v>
      </c>
      <c r="AI353" s="297">
        <f t="shared" si="399"/>
        <v>1</v>
      </c>
      <c r="AJ353" s="297">
        <f t="shared" si="399"/>
        <v>1</v>
      </c>
      <c r="AK353" s="297">
        <f t="shared" si="399"/>
        <v>0</v>
      </c>
      <c r="AL353" s="297">
        <f t="shared" si="399"/>
        <v>0</v>
      </c>
      <c r="AM353" s="297">
        <f t="shared" si="398"/>
        <v>6</v>
      </c>
    </row>
    <row r="354" spans="4:39" x14ac:dyDescent="0.25">
      <c r="D354" s="297">
        <v>196</v>
      </c>
      <c r="E354" s="297" t="s">
        <v>39</v>
      </c>
      <c r="H354" s="297" t="s">
        <v>36</v>
      </c>
      <c r="I354" s="297" t="s">
        <v>42</v>
      </c>
      <c r="J354" s="297" t="s">
        <v>38</v>
      </c>
      <c r="K354" s="297" t="s">
        <v>31</v>
      </c>
      <c r="L354" s="297" t="s">
        <v>92</v>
      </c>
      <c r="O354" s="298" t="s">
        <v>168</v>
      </c>
      <c r="P354" s="297" t="s">
        <v>37</v>
      </c>
      <c r="R354" s="297" t="s">
        <v>225</v>
      </c>
      <c r="S354" s="297" t="s">
        <v>226</v>
      </c>
      <c r="T354" s="297" t="s">
        <v>221</v>
      </c>
      <c r="U354" s="297" t="s">
        <v>229</v>
      </c>
      <c r="V354" s="297" t="s">
        <v>232</v>
      </c>
      <c r="W354" s="297" t="s">
        <v>224</v>
      </c>
      <c r="X354" s="297" t="s">
        <v>227</v>
      </c>
      <c r="Y354" s="297" t="s">
        <v>228</v>
      </c>
      <c r="AA354" s="297">
        <f t="shared" ref="AA354:AL354" si="400">IF(AND(E354&lt;&gt;"",AA158=1),1,0)</f>
        <v>0</v>
      </c>
      <c r="AB354" s="297">
        <f t="shared" si="400"/>
        <v>0</v>
      </c>
      <c r="AC354" s="297">
        <f t="shared" si="400"/>
        <v>0</v>
      </c>
      <c r="AD354" s="297">
        <f t="shared" si="400"/>
        <v>1</v>
      </c>
      <c r="AE354" s="297">
        <f t="shared" si="400"/>
        <v>1</v>
      </c>
      <c r="AF354" s="297">
        <f t="shared" si="400"/>
        <v>1</v>
      </c>
      <c r="AG354" s="297">
        <f t="shared" si="400"/>
        <v>1</v>
      </c>
      <c r="AH354" s="297">
        <f t="shared" si="400"/>
        <v>0</v>
      </c>
      <c r="AI354" s="297">
        <f t="shared" si="400"/>
        <v>0</v>
      </c>
      <c r="AJ354" s="297">
        <f t="shared" si="400"/>
        <v>0</v>
      </c>
      <c r="AK354" s="297">
        <f t="shared" si="400"/>
        <v>0</v>
      </c>
      <c r="AL354" s="297">
        <f t="shared" si="400"/>
        <v>1</v>
      </c>
      <c r="AM354" s="297">
        <f t="shared" si="398"/>
        <v>5</v>
      </c>
    </row>
    <row r="355" spans="4:39" x14ac:dyDescent="0.25">
      <c r="D355" s="297">
        <v>197</v>
      </c>
      <c r="E355" s="297" t="s">
        <v>39</v>
      </c>
      <c r="H355" s="297" t="s">
        <v>36</v>
      </c>
      <c r="I355" s="297" t="s">
        <v>42</v>
      </c>
      <c r="J355" s="297" t="s">
        <v>38</v>
      </c>
      <c r="K355" s="297" t="s">
        <v>31</v>
      </c>
      <c r="L355" s="297" t="s">
        <v>92</v>
      </c>
      <c r="N355" s="297" t="s">
        <v>164</v>
      </c>
      <c r="P355" s="297" t="s">
        <v>37</v>
      </c>
      <c r="R355" s="297" t="s">
        <v>225</v>
      </c>
      <c r="S355" s="297" t="s">
        <v>226</v>
      </c>
      <c r="T355" s="297" t="s">
        <v>222</v>
      </c>
      <c r="U355" s="297" t="s">
        <v>229</v>
      </c>
      <c r="V355" s="297" t="s">
        <v>232</v>
      </c>
      <c r="W355" s="297" t="s">
        <v>224</v>
      </c>
      <c r="X355" s="297" t="s">
        <v>227</v>
      </c>
      <c r="Y355" s="297" t="s">
        <v>221</v>
      </c>
      <c r="AA355" s="297">
        <f t="shared" ref="AA355:AL355" si="401">IF(AND(E355&lt;&gt;"",AA158=1),1,0)</f>
        <v>0</v>
      </c>
      <c r="AB355" s="297">
        <f t="shared" si="401"/>
        <v>0</v>
      </c>
      <c r="AC355" s="297">
        <f t="shared" si="401"/>
        <v>0</v>
      </c>
      <c r="AD355" s="297">
        <f t="shared" si="401"/>
        <v>1</v>
      </c>
      <c r="AE355" s="297">
        <f t="shared" si="401"/>
        <v>1</v>
      </c>
      <c r="AF355" s="297">
        <f t="shared" si="401"/>
        <v>1</v>
      </c>
      <c r="AG355" s="297">
        <f t="shared" si="401"/>
        <v>1</v>
      </c>
      <c r="AH355" s="297">
        <f t="shared" si="401"/>
        <v>0</v>
      </c>
      <c r="AI355" s="297">
        <f t="shared" si="401"/>
        <v>0</v>
      </c>
      <c r="AJ355" s="297">
        <f t="shared" si="401"/>
        <v>1</v>
      </c>
      <c r="AK355" s="297">
        <f t="shared" si="401"/>
        <v>0</v>
      </c>
      <c r="AL355" s="297">
        <f t="shared" si="401"/>
        <v>1</v>
      </c>
      <c r="AM355" s="297">
        <f t="shared" si="398"/>
        <v>6</v>
      </c>
    </row>
    <row r="356" spans="4:39" x14ac:dyDescent="0.25">
      <c r="D356" s="297">
        <v>198</v>
      </c>
      <c r="E356" s="297" t="s">
        <v>39</v>
      </c>
      <c r="H356" s="297" t="s">
        <v>36</v>
      </c>
      <c r="I356" s="297" t="s">
        <v>42</v>
      </c>
      <c r="J356" s="297" t="s">
        <v>38</v>
      </c>
      <c r="K356" s="297" t="s">
        <v>31</v>
      </c>
      <c r="L356" s="297" t="s">
        <v>92</v>
      </c>
      <c r="N356" s="297" t="s">
        <v>164</v>
      </c>
      <c r="O356" s="298" t="s">
        <v>168</v>
      </c>
      <c r="R356" s="297" t="s">
        <v>225</v>
      </c>
      <c r="S356" s="297" t="s">
        <v>226</v>
      </c>
      <c r="T356" s="297" t="s">
        <v>222</v>
      </c>
      <c r="U356" s="297" t="s">
        <v>229</v>
      </c>
      <c r="V356" s="297" t="s">
        <v>232</v>
      </c>
      <c r="W356" s="297" t="s">
        <v>224</v>
      </c>
      <c r="X356" s="297" t="s">
        <v>221</v>
      </c>
      <c r="Y356" s="297" t="s">
        <v>228</v>
      </c>
      <c r="AA356" s="297">
        <f t="shared" ref="AA356:AL356" si="402">IF(AND(E356&lt;&gt;"",AA158=1),1,0)</f>
        <v>0</v>
      </c>
      <c r="AB356" s="297">
        <f t="shared" si="402"/>
        <v>0</v>
      </c>
      <c r="AC356" s="297">
        <f t="shared" si="402"/>
        <v>0</v>
      </c>
      <c r="AD356" s="297">
        <f t="shared" si="402"/>
        <v>1</v>
      </c>
      <c r="AE356" s="297">
        <f t="shared" si="402"/>
        <v>1</v>
      </c>
      <c r="AF356" s="297">
        <f t="shared" si="402"/>
        <v>1</v>
      </c>
      <c r="AG356" s="297">
        <f t="shared" si="402"/>
        <v>1</v>
      </c>
      <c r="AH356" s="297">
        <f t="shared" si="402"/>
        <v>0</v>
      </c>
      <c r="AI356" s="297">
        <f t="shared" si="402"/>
        <v>0</v>
      </c>
      <c r="AJ356" s="297">
        <f t="shared" si="402"/>
        <v>1</v>
      </c>
      <c r="AK356" s="297">
        <f t="shared" si="402"/>
        <v>0</v>
      </c>
      <c r="AL356" s="297">
        <f t="shared" si="402"/>
        <v>0</v>
      </c>
      <c r="AM356" s="297">
        <f t="shared" si="398"/>
        <v>5</v>
      </c>
    </row>
    <row r="357" spans="4:39" x14ac:dyDescent="0.25">
      <c r="D357" s="297">
        <v>199</v>
      </c>
      <c r="E357" s="297" t="s">
        <v>39</v>
      </c>
      <c r="H357" s="297" t="s">
        <v>36</v>
      </c>
      <c r="I357" s="297" t="s">
        <v>42</v>
      </c>
      <c r="J357" s="297" t="s">
        <v>38</v>
      </c>
      <c r="K357" s="297" t="s">
        <v>31</v>
      </c>
      <c r="L357" s="297" t="s">
        <v>92</v>
      </c>
      <c r="M357" s="297" t="s">
        <v>162</v>
      </c>
      <c r="P357" s="297" t="s">
        <v>37</v>
      </c>
      <c r="R357" s="297" t="s">
        <v>225</v>
      </c>
      <c r="S357" s="297" t="s">
        <v>226</v>
      </c>
      <c r="T357" s="297" t="s">
        <v>221</v>
      </c>
      <c r="U357" s="297" t="s">
        <v>229</v>
      </c>
      <c r="V357" s="297" t="s">
        <v>232</v>
      </c>
      <c r="W357" s="297" t="s">
        <v>224</v>
      </c>
      <c r="X357" s="297" t="s">
        <v>227</v>
      </c>
      <c r="Y357" s="297" t="s">
        <v>223</v>
      </c>
      <c r="AA357" s="297">
        <f t="shared" ref="AA357:AL357" si="403">IF(AND(E357&lt;&gt;"",AA158=1),1,0)</f>
        <v>0</v>
      </c>
      <c r="AB357" s="297">
        <f t="shared" si="403"/>
        <v>0</v>
      </c>
      <c r="AC357" s="297">
        <f t="shared" si="403"/>
        <v>0</v>
      </c>
      <c r="AD357" s="297">
        <f t="shared" si="403"/>
        <v>1</v>
      </c>
      <c r="AE357" s="297">
        <f t="shared" si="403"/>
        <v>1</v>
      </c>
      <c r="AF357" s="297">
        <f t="shared" si="403"/>
        <v>1</v>
      </c>
      <c r="AG357" s="297">
        <f t="shared" si="403"/>
        <v>1</v>
      </c>
      <c r="AH357" s="297">
        <f t="shared" si="403"/>
        <v>0</v>
      </c>
      <c r="AI357" s="297">
        <f t="shared" si="403"/>
        <v>1</v>
      </c>
      <c r="AJ357" s="297">
        <f t="shared" si="403"/>
        <v>0</v>
      </c>
      <c r="AK357" s="297">
        <f t="shared" si="403"/>
        <v>0</v>
      </c>
      <c r="AL357" s="297">
        <f t="shared" si="403"/>
        <v>1</v>
      </c>
      <c r="AM357" s="297">
        <f t="shared" si="398"/>
        <v>6</v>
      </c>
    </row>
    <row r="358" spans="4:39" x14ac:dyDescent="0.25">
      <c r="D358" s="297">
        <v>200</v>
      </c>
      <c r="E358" s="297" t="s">
        <v>39</v>
      </c>
      <c r="H358" s="297" t="s">
        <v>36</v>
      </c>
      <c r="I358" s="297" t="s">
        <v>42</v>
      </c>
      <c r="J358" s="297" t="s">
        <v>38</v>
      </c>
      <c r="K358" s="297" t="s">
        <v>31</v>
      </c>
      <c r="L358" s="297" t="s">
        <v>92</v>
      </c>
      <c r="M358" s="297" t="s">
        <v>162</v>
      </c>
      <c r="O358" s="298" t="s">
        <v>168</v>
      </c>
      <c r="R358" s="297" t="s">
        <v>225</v>
      </c>
      <c r="S358" s="297" t="s">
        <v>226</v>
      </c>
      <c r="T358" s="297" t="s">
        <v>221</v>
      </c>
      <c r="U358" s="297" t="s">
        <v>229</v>
      </c>
      <c r="V358" s="297" t="s">
        <v>232</v>
      </c>
      <c r="W358" s="297" t="s">
        <v>224</v>
      </c>
      <c r="X358" s="297" t="s">
        <v>223</v>
      </c>
      <c r="Y358" s="297" t="s">
        <v>228</v>
      </c>
      <c r="AA358" s="297">
        <f t="shared" ref="AA358:AL358" si="404">IF(AND(E358&lt;&gt;"",AA158=1),1,0)</f>
        <v>0</v>
      </c>
      <c r="AB358" s="297">
        <f t="shared" si="404"/>
        <v>0</v>
      </c>
      <c r="AC358" s="297">
        <f t="shared" si="404"/>
        <v>0</v>
      </c>
      <c r="AD358" s="297">
        <f t="shared" si="404"/>
        <v>1</v>
      </c>
      <c r="AE358" s="297">
        <f t="shared" si="404"/>
        <v>1</v>
      </c>
      <c r="AF358" s="297">
        <f t="shared" si="404"/>
        <v>1</v>
      </c>
      <c r="AG358" s="297">
        <f t="shared" si="404"/>
        <v>1</v>
      </c>
      <c r="AH358" s="297">
        <f t="shared" si="404"/>
        <v>0</v>
      </c>
      <c r="AI358" s="297">
        <f t="shared" si="404"/>
        <v>1</v>
      </c>
      <c r="AJ358" s="297">
        <f t="shared" si="404"/>
        <v>0</v>
      </c>
      <c r="AK358" s="297">
        <f t="shared" si="404"/>
        <v>0</v>
      </c>
      <c r="AL358" s="297">
        <f t="shared" si="404"/>
        <v>0</v>
      </c>
      <c r="AM358" s="297">
        <f t="shared" si="398"/>
        <v>5</v>
      </c>
    </row>
    <row r="359" spans="4:39" x14ac:dyDescent="0.25">
      <c r="D359" s="297">
        <v>201</v>
      </c>
      <c r="E359" s="297" t="s">
        <v>39</v>
      </c>
      <c r="H359" s="297" t="s">
        <v>36</v>
      </c>
      <c r="I359" s="297" t="s">
        <v>42</v>
      </c>
      <c r="J359" s="297" t="s">
        <v>38</v>
      </c>
      <c r="K359" s="297" t="s">
        <v>31</v>
      </c>
      <c r="L359" s="297" t="s">
        <v>92</v>
      </c>
      <c r="M359" s="297" t="s">
        <v>162</v>
      </c>
      <c r="N359" s="297" t="s">
        <v>164</v>
      </c>
      <c r="R359" s="297" t="s">
        <v>225</v>
      </c>
      <c r="S359" s="297" t="s">
        <v>226</v>
      </c>
      <c r="T359" s="297" t="s">
        <v>222</v>
      </c>
      <c r="U359" s="297" t="s">
        <v>229</v>
      </c>
      <c r="V359" s="297" t="s">
        <v>232</v>
      </c>
      <c r="W359" s="297" t="s">
        <v>224</v>
      </c>
      <c r="X359" s="297" t="s">
        <v>221</v>
      </c>
      <c r="Y359" s="297" t="s">
        <v>223</v>
      </c>
      <c r="AA359" s="297">
        <f t="shared" ref="AA359:AL359" si="405">IF(AND(E359&lt;&gt;"",AA158=1),1,0)</f>
        <v>0</v>
      </c>
      <c r="AB359" s="297">
        <f t="shared" si="405"/>
        <v>0</v>
      </c>
      <c r="AC359" s="297">
        <f t="shared" si="405"/>
        <v>0</v>
      </c>
      <c r="AD359" s="297">
        <f t="shared" si="405"/>
        <v>1</v>
      </c>
      <c r="AE359" s="297">
        <f t="shared" si="405"/>
        <v>1</v>
      </c>
      <c r="AF359" s="297">
        <f t="shared" si="405"/>
        <v>1</v>
      </c>
      <c r="AG359" s="297">
        <f t="shared" si="405"/>
        <v>1</v>
      </c>
      <c r="AH359" s="297">
        <f t="shared" si="405"/>
        <v>0</v>
      </c>
      <c r="AI359" s="297">
        <f t="shared" si="405"/>
        <v>1</v>
      </c>
      <c r="AJ359" s="297">
        <f t="shared" si="405"/>
        <v>1</v>
      </c>
      <c r="AK359" s="297">
        <f t="shared" si="405"/>
        <v>0</v>
      </c>
      <c r="AL359" s="297">
        <f t="shared" si="405"/>
        <v>0</v>
      </c>
      <c r="AM359" s="297">
        <f t="shared" si="398"/>
        <v>6</v>
      </c>
    </row>
    <row r="360" spans="4:39" x14ac:dyDescent="0.25">
      <c r="D360" s="297">
        <v>202</v>
      </c>
      <c r="E360" s="297" t="s">
        <v>39</v>
      </c>
      <c r="G360" s="297" t="s">
        <v>41</v>
      </c>
      <c r="K360" s="297" t="s">
        <v>31</v>
      </c>
      <c r="L360" s="297" t="s">
        <v>92</v>
      </c>
      <c r="M360" s="297" t="s">
        <v>162</v>
      </c>
      <c r="N360" s="297" t="s">
        <v>164</v>
      </c>
      <c r="O360" s="298" t="s">
        <v>168</v>
      </c>
      <c r="P360" s="297" t="s">
        <v>37</v>
      </c>
      <c r="R360" s="297" t="s">
        <v>225</v>
      </c>
      <c r="S360" s="297" t="s">
        <v>222</v>
      </c>
      <c r="T360" s="297" t="s">
        <v>223</v>
      </c>
      <c r="U360" s="297" t="s">
        <v>230</v>
      </c>
      <c r="V360" s="297" t="s">
        <v>232</v>
      </c>
      <c r="W360" s="297" t="s">
        <v>226</v>
      </c>
      <c r="X360" s="297" t="s">
        <v>227</v>
      </c>
      <c r="Y360" s="297" t="s">
        <v>228</v>
      </c>
      <c r="AA360" s="297">
        <f t="shared" ref="AA360:AL360" si="406">IF(AND(E360&lt;&gt;"",AA158=1),1,0)</f>
        <v>0</v>
      </c>
      <c r="AB360" s="297">
        <f t="shared" si="406"/>
        <v>0</v>
      </c>
      <c r="AC360" s="297">
        <f t="shared" si="406"/>
        <v>1</v>
      </c>
      <c r="AD360" s="297">
        <f t="shared" si="406"/>
        <v>0</v>
      </c>
      <c r="AE360" s="297">
        <f t="shared" si="406"/>
        <v>0</v>
      </c>
      <c r="AF360" s="297">
        <f t="shared" si="406"/>
        <v>0</v>
      </c>
      <c r="AG360" s="297">
        <f t="shared" si="406"/>
        <v>1</v>
      </c>
      <c r="AH360" s="297">
        <f t="shared" si="406"/>
        <v>0</v>
      </c>
      <c r="AI360" s="297">
        <f t="shared" si="406"/>
        <v>1</v>
      </c>
      <c r="AJ360" s="297">
        <f t="shared" si="406"/>
        <v>1</v>
      </c>
      <c r="AK360" s="297">
        <f t="shared" si="406"/>
        <v>0</v>
      </c>
      <c r="AL360" s="297">
        <f t="shared" si="406"/>
        <v>1</v>
      </c>
      <c r="AM360" s="297">
        <f t="shared" si="398"/>
        <v>5</v>
      </c>
    </row>
    <row r="361" spans="4:39" x14ac:dyDescent="0.25">
      <c r="D361" s="297">
        <v>203</v>
      </c>
      <c r="E361" s="297" t="s">
        <v>39</v>
      </c>
      <c r="G361" s="297" t="s">
        <v>41</v>
      </c>
      <c r="J361" s="297" t="s">
        <v>38</v>
      </c>
      <c r="L361" s="297" t="s">
        <v>92</v>
      </c>
      <c r="M361" s="297" t="s">
        <v>162</v>
      </c>
      <c r="N361" s="297" t="s">
        <v>164</v>
      </c>
      <c r="O361" s="298" t="s">
        <v>168</v>
      </c>
      <c r="P361" s="297" t="s">
        <v>37</v>
      </c>
      <c r="R361" s="297" t="s">
        <v>225</v>
      </c>
      <c r="S361" s="297" t="s">
        <v>222</v>
      </c>
      <c r="T361" s="297" t="s">
        <v>223</v>
      </c>
      <c r="U361" s="297" t="s">
        <v>230</v>
      </c>
      <c r="V361" s="297" t="s">
        <v>232</v>
      </c>
      <c r="W361" s="297" t="s">
        <v>224</v>
      </c>
      <c r="X361" s="297" t="s">
        <v>227</v>
      </c>
      <c r="Y361" s="297" t="s">
        <v>228</v>
      </c>
      <c r="AA361" s="297">
        <f t="shared" ref="AA361:AL361" si="407">IF(AND(E361&lt;&gt;"",AA158=1),1,0)</f>
        <v>0</v>
      </c>
      <c r="AB361" s="297">
        <f t="shared" si="407"/>
        <v>0</v>
      </c>
      <c r="AC361" s="297">
        <f t="shared" si="407"/>
        <v>1</v>
      </c>
      <c r="AD361" s="297">
        <f t="shared" si="407"/>
        <v>0</v>
      </c>
      <c r="AE361" s="297">
        <f t="shared" si="407"/>
        <v>0</v>
      </c>
      <c r="AF361" s="297">
        <f t="shared" si="407"/>
        <v>1</v>
      </c>
      <c r="AG361" s="297">
        <f t="shared" si="407"/>
        <v>0</v>
      </c>
      <c r="AH361" s="297">
        <f t="shared" si="407"/>
        <v>0</v>
      </c>
      <c r="AI361" s="297">
        <f t="shared" si="407"/>
        <v>1</v>
      </c>
      <c r="AJ361" s="297">
        <f t="shared" si="407"/>
        <v>1</v>
      </c>
      <c r="AK361" s="297">
        <f t="shared" si="407"/>
        <v>0</v>
      </c>
      <c r="AL361" s="297">
        <f t="shared" si="407"/>
        <v>1</v>
      </c>
      <c r="AM361" s="297">
        <f t="shared" si="398"/>
        <v>5</v>
      </c>
    </row>
    <row r="362" spans="4:39" x14ac:dyDescent="0.25">
      <c r="D362" s="297">
        <v>204</v>
      </c>
      <c r="E362" s="297" t="s">
        <v>39</v>
      </c>
      <c r="G362" s="297" t="s">
        <v>41</v>
      </c>
      <c r="J362" s="297" t="s">
        <v>38</v>
      </c>
      <c r="K362" s="297" t="s">
        <v>31</v>
      </c>
      <c r="M362" s="297" t="s">
        <v>162</v>
      </c>
      <c r="N362" s="297" t="s">
        <v>164</v>
      </c>
      <c r="O362" s="298" t="s">
        <v>168</v>
      </c>
      <c r="P362" s="297" t="s">
        <v>37</v>
      </c>
      <c r="R362" s="297" t="s">
        <v>223</v>
      </c>
      <c r="S362" s="297" t="s">
        <v>226</v>
      </c>
      <c r="T362" s="297" t="s">
        <v>222</v>
      </c>
      <c r="U362" s="297" t="s">
        <v>230</v>
      </c>
      <c r="V362" s="297" t="s">
        <v>232</v>
      </c>
      <c r="W362" s="297" t="s">
        <v>224</v>
      </c>
      <c r="X362" s="297" t="s">
        <v>227</v>
      </c>
      <c r="Y362" s="297" t="s">
        <v>228</v>
      </c>
      <c r="AA362" s="297">
        <f t="shared" ref="AA362:AL362" si="408">IF(AND(E362&lt;&gt;"",AA158=1),1,0)</f>
        <v>0</v>
      </c>
      <c r="AB362" s="297">
        <f t="shared" si="408"/>
        <v>0</v>
      </c>
      <c r="AC362" s="297">
        <f t="shared" si="408"/>
        <v>1</v>
      </c>
      <c r="AD362" s="297">
        <f t="shared" si="408"/>
        <v>0</v>
      </c>
      <c r="AE362" s="297">
        <f t="shared" si="408"/>
        <v>0</v>
      </c>
      <c r="AF362" s="297">
        <f t="shared" si="408"/>
        <v>1</v>
      </c>
      <c r="AG362" s="297">
        <f t="shared" si="408"/>
        <v>1</v>
      </c>
      <c r="AH362" s="297">
        <f t="shared" si="408"/>
        <v>0</v>
      </c>
      <c r="AI362" s="297">
        <f t="shared" si="408"/>
        <v>1</v>
      </c>
      <c r="AJ362" s="297">
        <f t="shared" si="408"/>
        <v>1</v>
      </c>
      <c r="AK362" s="297">
        <f t="shared" si="408"/>
        <v>0</v>
      </c>
      <c r="AL362" s="297">
        <f t="shared" si="408"/>
        <v>1</v>
      </c>
      <c r="AM362" s="297">
        <f t="shared" si="398"/>
        <v>6</v>
      </c>
    </row>
    <row r="363" spans="4:39" x14ac:dyDescent="0.25">
      <c r="D363" s="297">
        <v>205</v>
      </c>
      <c r="E363" s="297" t="s">
        <v>39</v>
      </c>
      <c r="G363" s="297" t="s">
        <v>41</v>
      </c>
      <c r="J363" s="297" t="s">
        <v>38</v>
      </c>
      <c r="K363" s="297" t="s">
        <v>31</v>
      </c>
      <c r="L363" s="297" t="s">
        <v>92</v>
      </c>
      <c r="N363" s="297" t="s">
        <v>164</v>
      </c>
      <c r="O363" s="298" t="s">
        <v>168</v>
      </c>
      <c r="P363" s="297" t="s">
        <v>37</v>
      </c>
      <c r="R363" s="297" t="s">
        <v>225</v>
      </c>
      <c r="S363" s="297" t="s">
        <v>226</v>
      </c>
      <c r="T363" s="297" t="s">
        <v>222</v>
      </c>
      <c r="U363" s="297" t="s">
        <v>230</v>
      </c>
      <c r="V363" s="297" t="s">
        <v>232</v>
      </c>
      <c r="W363" s="297" t="s">
        <v>224</v>
      </c>
      <c r="X363" s="297" t="s">
        <v>227</v>
      </c>
      <c r="Y363" s="297" t="s">
        <v>228</v>
      </c>
      <c r="AA363" s="297">
        <f t="shared" ref="AA363:AL363" si="409">IF(AND(E363&lt;&gt;"",AA158=1),1,0)</f>
        <v>0</v>
      </c>
      <c r="AB363" s="297">
        <f t="shared" si="409"/>
        <v>0</v>
      </c>
      <c r="AC363" s="297">
        <f t="shared" si="409"/>
        <v>1</v>
      </c>
      <c r="AD363" s="297">
        <f t="shared" si="409"/>
        <v>0</v>
      </c>
      <c r="AE363" s="297">
        <f t="shared" si="409"/>
        <v>0</v>
      </c>
      <c r="AF363" s="297">
        <f t="shared" si="409"/>
        <v>1</v>
      </c>
      <c r="AG363" s="297">
        <f t="shared" si="409"/>
        <v>1</v>
      </c>
      <c r="AH363" s="297">
        <f t="shared" si="409"/>
        <v>0</v>
      </c>
      <c r="AI363" s="297">
        <f t="shared" si="409"/>
        <v>0</v>
      </c>
      <c r="AJ363" s="297">
        <f t="shared" si="409"/>
        <v>1</v>
      </c>
      <c r="AK363" s="297">
        <f t="shared" si="409"/>
        <v>0</v>
      </c>
      <c r="AL363" s="297">
        <f t="shared" si="409"/>
        <v>1</v>
      </c>
      <c r="AM363" s="297">
        <f t="shared" si="398"/>
        <v>5</v>
      </c>
    </row>
    <row r="364" spans="4:39" x14ac:dyDescent="0.25">
      <c r="D364" s="297">
        <v>206</v>
      </c>
      <c r="E364" s="297" t="s">
        <v>39</v>
      </c>
      <c r="G364" s="297" t="s">
        <v>41</v>
      </c>
      <c r="J364" s="297" t="s">
        <v>38</v>
      </c>
      <c r="K364" s="297" t="s">
        <v>31</v>
      </c>
      <c r="L364" s="297" t="s">
        <v>92</v>
      </c>
      <c r="M364" s="297" t="s">
        <v>162</v>
      </c>
      <c r="O364" s="298" t="s">
        <v>168</v>
      </c>
      <c r="P364" s="297" t="s">
        <v>37</v>
      </c>
      <c r="R364" s="297" t="s">
        <v>225</v>
      </c>
      <c r="S364" s="297" t="s">
        <v>226</v>
      </c>
      <c r="T364" s="297" t="s">
        <v>223</v>
      </c>
      <c r="U364" s="297" t="s">
        <v>230</v>
      </c>
      <c r="V364" s="297" t="s">
        <v>232</v>
      </c>
      <c r="W364" s="297" t="s">
        <v>224</v>
      </c>
      <c r="X364" s="297" t="s">
        <v>227</v>
      </c>
      <c r="Y364" s="297" t="s">
        <v>228</v>
      </c>
      <c r="AA364" s="297">
        <f t="shared" ref="AA364:AL364" si="410">IF(AND(E364&lt;&gt;"",AA158=1),1,0)</f>
        <v>0</v>
      </c>
      <c r="AB364" s="297">
        <f t="shared" si="410"/>
        <v>0</v>
      </c>
      <c r="AC364" s="297">
        <f t="shared" si="410"/>
        <v>1</v>
      </c>
      <c r="AD364" s="297">
        <f t="shared" si="410"/>
        <v>0</v>
      </c>
      <c r="AE364" s="297">
        <f t="shared" si="410"/>
        <v>0</v>
      </c>
      <c r="AF364" s="297">
        <f t="shared" si="410"/>
        <v>1</v>
      </c>
      <c r="AG364" s="297">
        <f t="shared" si="410"/>
        <v>1</v>
      </c>
      <c r="AH364" s="297">
        <f t="shared" si="410"/>
        <v>0</v>
      </c>
      <c r="AI364" s="297">
        <f t="shared" si="410"/>
        <v>1</v>
      </c>
      <c r="AJ364" s="297">
        <f t="shared" si="410"/>
        <v>0</v>
      </c>
      <c r="AK364" s="297">
        <f t="shared" si="410"/>
        <v>0</v>
      </c>
      <c r="AL364" s="297">
        <f t="shared" si="410"/>
        <v>1</v>
      </c>
      <c r="AM364" s="297">
        <f t="shared" si="398"/>
        <v>5</v>
      </c>
    </row>
    <row r="365" spans="4:39" x14ac:dyDescent="0.25">
      <c r="D365" s="297">
        <v>207</v>
      </c>
      <c r="E365" s="297" t="s">
        <v>39</v>
      </c>
      <c r="G365" s="297" t="s">
        <v>41</v>
      </c>
      <c r="J365" s="297" t="s">
        <v>38</v>
      </c>
      <c r="K365" s="297" t="s">
        <v>31</v>
      </c>
      <c r="L365" s="297" t="s">
        <v>92</v>
      </c>
      <c r="M365" s="297" t="s">
        <v>162</v>
      </c>
      <c r="N365" s="297" t="s">
        <v>164</v>
      </c>
      <c r="P365" s="297" t="s">
        <v>37</v>
      </c>
      <c r="R365" s="297" t="s">
        <v>225</v>
      </c>
      <c r="S365" s="297" t="s">
        <v>226</v>
      </c>
      <c r="T365" s="297" t="s">
        <v>222</v>
      </c>
      <c r="U365" s="297" t="s">
        <v>230</v>
      </c>
      <c r="V365" s="297" t="s">
        <v>232</v>
      </c>
      <c r="W365" s="297" t="s">
        <v>224</v>
      </c>
      <c r="X365" s="297" t="s">
        <v>227</v>
      </c>
      <c r="Y365" s="297" t="s">
        <v>223</v>
      </c>
      <c r="AA365" s="297">
        <f t="shared" ref="AA365:AL365" si="411">IF(AND(E365&lt;&gt;"",AA158=1),1,0)</f>
        <v>0</v>
      </c>
      <c r="AB365" s="297">
        <f t="shared" si="411"/>
        <v>0</v>
      </c>
      <c r="AC365" s="297">
        <f t="shared" si="411"/>
        <v>1</v>
      </c>
      <c r="AD365" s="297">
        <f t="shared" si="411"/>
        <v>0</v>
      </c>
      <c r="AE365" s="297">
        <f t="shared" si="411"/>
        <v>0</v>
      </c>
      <c r="AF365" s="297">
        <f t="shared" si="411"/>
        <v>1</v>
      </c>
      <c r="AG365" s="297">
        <f t="shared" si="411"/>
        <v>1</v>
      </c>
      <c r="AH365" s="297">
        <f t="shared" si="411"/>
        <v>0</v>
      </c>
      <c r="AI365" s="297">
        <f t="shared" si="411"/>
        <v>1</v>
      </c>
      <c r="AJ365" s="297">
        <f t="shared" si="411"/>
        <v>1</v>
      </c>
      <c r="AK365" s="297">
        <f t="shared" si="411"/>
        <v>0</v>
      </c>
      <c r="AL365" s="297">
        <f t="shared" si="411"/>
        <v>1</v>
      </c>
      <c r="AM365" s="297">
        <f t="shared" si="398"/>
        <v>6</v>
      </c>
    </row>
    <row r="366" spans="4:39" x14ac:dyDescent="0.25">
      <c r="D366" s="297">
        <v>208</v>
      </c>
      <c r="E366" s="297" t="s">
        <v>39</v>
      </c>
      <c r="G366" s="297" t="s">
        <v>41</v>
      </c>
      <c r="J366" s="297" t="s">
        <v>38</v>
      </c>
      <c r="K366" s="297" t="s">
        <v>31</v>
      </c>
      <c r="L366" s="297" t="s">
        <v>92</v>
      </c>
      <c r="M366" s="297" t="s">
        <v>162</v>
      </c>
      <c r="N366" s="297" t="s">
        <v>164</v>
      </c>
      <c r="O366" s="298" t="s">
        <v>168</v>
      </c>
      <c r="R366" s="297" t="s">
        <v>225</v>
      </c>
      <c r="S366" s="297" t="s">
        <v>226</v>
      </c>
      <c r="T366" s="297" t="s">
        <v>222</v>
      </c>
      <c r="U366" s="297" t="s">
        <v>230</v>
      </c>
      <c r="V366" s="297" t="s">
        <v>232</v>
      </c>
      <c r="W366" s="297" t="s">
        <v>224</v>
      </c>
      <c r="X366" s="297" t="s">
        <v>223</v>
      </c>
      <c r="Y366" s="297" t="s">
        <v>228</v>
      </c>
      <c r="AA366" s="297">
        <f t="shared" ref="AA366:AL366" si="412">IF(AND(E366&lt;&gt;"",AA158=1),1,0)</f>
        <v>0</v>
      </c>
      <c r="AB366" s="297">
        <f t="shared" si="412"/>
        <v>0</v>
      </c>
      <c r="AC366" s="297">
        <f t="shared" si="412"/>
        <v>1</v>
      </c>
      <c r="AD366" s="297">
        <f t="shared" si="412"/>
        <v>0</v>
      </c>
      <c r="AE366" s="297">
        <f t="shared" si="412"/>
        <v>0</v>
      </c>
      <c r="AF366" s="297">
        <f t="shared" si="412"/>
        <v>1</v>
      </c>
      <c r="AG366" s="297">
        <f t="shared" si="412"/>
        <v>1</v>
      </c>
      <c r="AH366" s="297">
        <f t="shared" si="412"/>
        <v>0</v>
      </c>
      <c r="AI366" s="297">
        <f t="shared" si="412"/>
        <v>1</v>
      </c>
      <c r="AJ366" s="297">
        <f t="shared" si="412"/>
        <v>1</v>
      </c>
      <c r="AK366" s="297">
        <f t="shared" si="412"/>
        <v>0</v>
      </c>
      <c r="AL366" s="297">
        <f t="shared" si="412"/>
        <v>0</v>
      </c>
      <c r="AM366" s="297">
        <f t="shared" si="398"/>
        <v>5</v>
      </c>
    </row>
    <row r="367" spans="4:39" x14ac:dyDescent="0.25">
      <c r="D367" s="297">
        <v>209</v>
      </c>
      <c r="E367" s="297" t="s">
        <v>39</v>
      </c>
      <c r="G367" s="297" t="s">
        <v>41</v>
      </c>
      <c r="I367" s="297" t="s">
        <v>42</v>
      </c>
      <c r="L367" s="297" t="s">
        <v>92</v>
      </c>
      <c r="M367" s="297" t="s">
        <v>162</v>
      </c>
      <c r="N367" s="297" t="s">
        <v>164</v>
      </c>
      <c r="O367" s="298" t="s">
        <v>168</v>
      </c>
      <c r="P367" s="297" t="s">
        <v>37</v>
      </c>
      <c r="R367" s="297" t="s">
        <v>221</v>
      </c>
      <c r="S367" s="297" t="s">
        <v>222</v>
      </c>
      <c r="T367" s="297" t="s">
        <v>223</v>
      </c>
      <c r="U367" s="297" t="s">
        <v>230</v>
      </c>
      <c r="V367" s="297" t="s">
        <v>232</v>
      </c>
      <c r="W367" s="297" t="s">
        <v>225</v>
      </c>
      <c r="X367" s="297" t="s">
        <v>227</v>
      </c>
      <c r="Y367" s="297" t="s">
        <v>228</v>
      </c>
      <c r="AA367" s="297">
        <f t="shared" ref="AA367:AL367" si="413">IF(AND(E367&lt;&gt;"",AA158=1),1,0)</f>
        <v>0</v>
      </c>
      <c r="AB367" s="297">
        <f t="shared" si="413"/>
        <v>0</v>
      </c>
      <c r="AC367" s="297">
        <f t="shared" si="413"/>
        <v>1</v>
      </c>
      <c r="AD367" s="297">
        <f t="shared" si="413"/>
        <v>0</v>
      </c>
      <c r="AE367" s="297">
        <f t="shared" si="413"/>
        <v>1</v>
      </c>
      <c r="AF367" s="297">
        <f t="shared" si="413"/>
        <v>0</v>
      </c>
      <c r="AG367" s="297">
        <f t="shared" si="413"/>
        <v>0</v>
      </c>
      <c r="AH367" s="297">
        <f t="shared" si="413"/>
        <v>0</v>
      </c>
      <c r="AI367" s="297">
        <f t="shared" si="413"/>
        <v>1</v>
      </c>
      <c r="AJ367" s="297">
        <f t="shared" si="413"/>
        <v>1</v>
      </c>
      <c r="AK367" s="297">
        <f t="shared" si="413"/>
        <v>0</v>
      </c>
      <c r="AL367" s="297">
        <f t="shared" si="413"/>
        <v>1</v>
      </c>
      <c r="AM367" s="297">
        <f t="shared" si="398"/>
        <v>5</v>
      </c>
    </row>
    <row r="368" spans="4:39" x14ac:dyDescent="0.25">
      <c r="D368" s="297">
        <v>210</v>
      </c>
      <c r="E368" s="297" t="s">
        <v>39</v>
      </c>
      <c r="G368" s="297" t="s">
        <v>41</v>
      </c>
      <c r="I368" s="297" t="s">
        <v>42</v>
      </c>
      <c r="K368" s="297" t="s">
        <v>31</v>
      </c>
      <c r="M368" s="297" t="s">
        <v>162</v>
      </c>
      <c r="N368" s="297" t="s">
        <v>164</v>
      </c>
      <c r="O368" s="298" t="s">
        <v>168</v>
      </c>
      <c r="P368" s="297" t="s">
        <v>37</v>
      </c>
      <c r="R368" s="297" t="s">
        <v>221</v>
      </c>
      <c r="S368" s="297" t="s">
        <v>222</v>
      </c>
      <c r="T368" s="297" t="s">
        <v>223</v>
      </c>
      <c r="U368" s="297" t="s">
        <v>230</v>
      </c>
      <c r="V368" s="297" t="s">
        <v>232</v>
      </c>
      <c r="W368" s="297" t="s">
        <v>226</v>
      </c>
      <c r="X368" s="297" t="s">
        <v>227</v>
      </c>
      <c r="Y368" s="297" t="s">
        <v>228</v>
      </c>
      <c r="AA368" s="297">
        <f t="shared" ref="AA368:AL368" si="414">IF(AND(E368&lt;&gt;"",AA158=1),1,0)</f>
        <v>0</v>
      </c>
      <c r="AB368" s="297">
        <f t="shared" si="414"/>
        <v>0</v>
      </c>
      <c r="AC368" s="297">
        <f t="shared" si="414"/>
        <v>1</v>
      </c>
      <c r="AD368" s="297">
        <f t="shared" si="414"/>
        <v>0</v>
      </c>
      <c r="AE368" s="297">
        <f t="shared" si="414"/>
        <v>1</v>
      </c>
      <c r="AF368" s="297">
        <f t="shared" si="414"/>
        <v>0</v>
      </c>
      <c r="AG368" s="297">
        <f t="shared" si="414"/>
        <v>1</v>
      </c>
      <c r="AH368" s="297">
        <f t="shared" si="414"/>
        <v>0</v>
      </c>
      <c r="AI368" s="297">
        <f t="shared" si="414"/>
        <v>1</v>
      </c>
      <c r="AJ368" s="297">
        <f t="shared" si="414"/>
        <v>1</v>
      </c>
      <c r="AK368" s="297">
        <f t="shared" si="414"/>
        <v>0</v>
      </c>
      <c r="AL368" s="297">
        <f t="shared" si="414"/>
        <v>1</v>
      </c>
      <c r="AM368" s="297">
        <f t="shared" si="398"/>
        <v>6</v>
      </c>
    </row>
    <row r="369" spans="4:39" x14ac:dyDescent="0.25">
      <c r="D369" s="297">
        <v>211</v>
      </c>
      <c r="E369" s="297" t="s">
        <v>39</v>
      </c>
      <c r="G369" s="297" t="s">
        <v>41</v>
      </c>
      <c r="I369" s="297" t="s">
        <v>42</v>
      </c>
      <c r="K369" s="297" t="s">
        <v>31</v>
      </c>
      <c r="L369" s="297" t="s">
        <v>92</v>
      </c>
      <c r="N369" s="297" t="s">
        <v>164</v>
      </c>
      <c r="O369" s="298" t="s">
        <v>168</v>
      </c>
      <c r="P369" s="297" t="s">
        <v>37</v>
      </c>
      <c r="R369" s="297" t="s">
        <v>221</v>
      </c>
      <c r="S369" s="297" t="s">
        <v>226</v>
      </c>
      <c r="T369" s="297" t="s">
        <v>222</v>
      </c>
      <c r="U369" s="297" t="s">
        <v>230</v>
      </c>
      <c r="V369" s="297" t="s">
        <v>232</v>
      </c>
      <c r="W369" s="297" t="s">
        <v>225</v>
      </c>
      <c r="X369" s="297" t="s">
        <v>227</v>
      </c>
      <c r="Y369" s="297" t="s">
        <v>228</v>
      </c>
      <c r="AA369" s="297">
        <f t="shared" ref="AA369:AL369" si="415">IF(AND(E369&lt;&gt;"",AA158=1),1,0)</f>
        <v>0</v>
      </c>
      <c r="AB369" s="297">
        <f t="shared" si="415"/>
        <v>0</v>
      </c>
      <c r="AC369" s="297">
        <f t="shared" si="415"/>
        <v>1</v>
      </c>
      <c r="AD369" s="297">
        <f t="shared" si="415"/>
        <v>0</v>
      </c>
      <c r="AE369" s="297">
        <f t="shared" si="415"/>
        <v>1</v>
      </c>
      <c r="AF369" s="297">
        <f t="shared" si="415"/>
        <v>0</v>
      </c>
      <c r="AG369" s="297">
        <f t="shared" si="415"/>
        <v>1</v>
      </c>
      <c r="AH369" s="297">
        <f t="shared" si="415"/>
        <v>0</v>
      </c>
      <c r="AI369" s="297">
        <f t="shared" si="415"/>
        <v>0</v>
      </c>
      <c r="AJ369" s="297">
        <f t="shared" si="415"/>
        <v>1</v>
      </c>
      <c r="AK369" s="297">
        <f t="shared" si="415"/>
        <v>0</v>
      </c>
      <c r="AL369" s="297">
        <f t="shared" si="415"/>
        <v>1</v>
      </c>
      <c r="AM369" s="297">
        <f t="shared" si="398"/>
        <v>5</v>
      </c>
    </row>
    <row r="370" spans="4:39" x14ac:dyDescent="0.25">
      <c r="D370" s="297">
        <v>212</v>
      </c>
      <c r="E370" s="297" t="s">
        <v>39</v>
      </c>
      <c r="G370" s="297" t="s">
        <v>41</v>
      </c>
      <c r="I370" s="297" t="s">
        <v>42</v>
      </c>
      <c r="K370" s="297" t="s">
        <v>31</v>
      </c>
      <c r="L370" s="297" t="s">
        <v>92</v>
      </c>
      <c r="M370" s="297" t="s">
        <v>162</v>
      </c>
      <c r="O370" s="298" t="s">
        <v>168</v>
      </c>
      <c r="P370" s="297" t="s">
        <v>37</v>
      </c>
      <c r="R370" s="297" t="s">
        <v>221</v>
      </c>
      <c r="S370" s="297" t="s">
        <v>226</v>
      </c>
      <c r="T370" s="297" t="s">
        <v>223</v>
      </c>
      <c r="U370" s="297" t="s">
        <v>230</v>
      </c>
      <c r="V370" s="297" t="s">
        <v>232</v>
      </c>
      <c r="W370" s="297" t="s">
        <v>225</v>
      </c>
      <c r="X370" s="297" t="s">
        <v>227</v>
      </c>
      <c r="Y370" s="297" t="s">
        <v>228</v>
      </c>
      <c r="AA370" s="297">
        <f t="shared" ref="AA370:AL370" si="416">IF(AND(E370&lt;&gt;"",AA158=1),1,0)</f>
        <v>0</v>
      </c>
      <c r="AB370" s="297">
        <f t="shared" si="416"/>
        <v>0</v>
      </c>
      <c r="AC370" s="297">
        <f t="shared" si="416"/>
        <v>1</v>
      </c>
      <c r="AD370" s="297">
        <f t="shared" si="416"/>
        <v>0</v>
      </c>
      <c r="AE370" s="297">
        <f t="shared" si="416"/>
        <v>1</v>
      </c>
      <c r="AF370" s="297">
        <f t="shared" si="416"/>
        <v>0</v>
      </c>
      <c r="AG370" s="297">
        <f t="shared" si="416"/>
        <v>1</v>
      </c>
      <c r="AH370" s="297">
        <f t="shared" si="416"/>
        <v>0</v>
      </c>
      <c r="AI370" s="297">
        <f t="shared" si="416"/>
        <v>1</v>
      </c>
      <c r="AJ370" s="297">
        <f t="shared" si="416"/>
        <v>0</v>
      </c>
      <c r="AK370" s="297">
        <f t="shared" si="416"/>
        <v>0</v>
      </c>
      <c r="AL370" s="297">
        <f t="shared" si="416"/>
        <v>1</v>
      </c>
      <c r="AM370" s="297">
        <f t="shared" si="398"/>
        <v>5</v>
      </c>
    </row>
    <row r="371" spans="4:39" x14ac:dyDescent="0.25">
      <c r="D371" s="297">
        <v>213</v>
      </c>
      <c r="E371" s="297" t="s">
        <v>39</v>
      </c>
      <c r="G371" s="297" t="s">
        <v>41</v>
      </c>
      <c r="I371" s="297" t="s">
        <v>42</v>
      </c>
      <c r="K371" s="297" t="s">
        <v>31</v>
      </c>
      <c r="L371" s="297" t="s">
        <v>92</v>
      </c>
      <c r="M371" s="297" t="s">
        <v>162</v>
      </c>
      <c r="N371" s="297" t="s">
        <v>164</v>
      </c>
      <c r="P371" s="297" t="s">
        <v>37</v>
      </c>
      <c r="R371" s="297" t="s">
        <v>221</v>
      </c>
      <c r="S371" s="297" t="s">
        <v>226</v>
      </c>
      <c r="T371" s="297" t="s">
        <v>222</v>
      </c>
      <c r="U371" s="297" t="s">
        <v>230</v>
      </c>
      <c r="V371" s="297" t="s">
        <v>232</v>
      </c>
      <c r="W371" s="297" t="s">
        <v>225</v>
      </c>
      <c r="X371" s="297" t="s">
        <v>227</v>
      </c>
      <c r="Y371" s="297" t="s">
        <v>223</v>
      </c>
      <c r="AA371" s="297">
        <f t="shared" ref="AA371:AL371" si="417">IF(AND(E371&lt;&gt;"",AA158=1),1,0)</f>
        <v>0</v>
      </c>
      <c r="AB371" s="297">
        <f t="shared" si="417"/>
        <v>0</v>
      </c>
      <c r="AC371" s="297">
        <f t="shared" si="417"/>
        <v>1</v>
      </c>
      <c r="AD371" s="297">
        <f t="shared" si="417"/>
        <v>0</v>
      </c>
      <c r="AE371" s="297">
        <f t="shared" si="417"/>
        <v>1</v>
      </c>
      <c r="AF371" s="297">
        <f t="shared" si="417"/>
        <v>0</v>
      </c>
      <c r="AG371" s="297">
        <f t="shared" si="417"/>
        <v>1</v>
      </c>
      <c r="AH371" s="297">
        <f t="shared" si="417"/>
        <v>0</v>
      </c>
      <c r="AI371" s="297">
        <f t="shared" si="417"/>
        <v>1</v>
      </c>
      <c r="AJ371" s="297">
        <f t="shared" si="417"/>
        <v>1</v>
      </c>
      <c r="AK371" s="297">
        <f t="shared" si="417"/>
        <v>0</v>
      </c>
      <c r="AL371" s="297">
        <f t="shared" si="417"/>
        <v>1</v>
      </c>
      <c r="AM371" s="297">
        <f t="shared" si="398"/>
        <v>6</v>
      </c>
    </row>
    <row r="372" spans="4:39" x14ac:dyDescent="0.25">
      <c r="D372" s="297">
        <v>214</v>
      </c>
      <c r="E372" s="297" t="s">
        <v>39</v>
      </c>
      <c r="G372" s="297" t="s">
        <v>41</v>
      </c>
      <c r="I372" s="297" t="s">
        <v>42</v>
      </c>
      <c r="K372" s="297" t="s">
        <v>31</v>
      </c>
      <c r="L372" s="297" t="s">
        <v>92</v>
      </c>
      <c r="M372" s="297" t="s">
        <v>162</v>
      </c>
      <c r="N372" s="297" t="s">
        <v>164</v>
      </c>
      <c r="O372" s="298" t="s">
        <v>168</v>
      </c>
      <c r="R372" s="297" t="s">
        <v>221</v>
      </c>
      <c r="S372" s="297" t="s">
        <v>226</v>
      </c>
      <c r="T372" s="297" t="s">
        <v>222</v>
      </c>
      <c r="U372" s="297" t="s">
        <v>230</v>
      </c>
      <c r="V372" s="297" t="s">
        <v>232</v>
      </c>
      <c r="W372" s="297" t="s">
        <v>225</v>
      </c>
      <c r="X372" s="297" t="s">
        <v>223</v>
      </c>
      <c r="Y372" s="297" t="s">
        <v>228</v>
      </c>
      <c r="AA372" s="297">
        <f t="shared" ref="AA372:AL372" si="418">IF(AND(E372&lt;&gt;"",AA158=1),1,0)</f>
        <v>0</v>
      </c>
      <c r="AB372" s="297">
        <f t="shared" si="418"/>
        <v>0</v>
      </c>
      <c r="AC372" s="297">
        <f t="shared" si="418"/>
        <v>1</v>
      </c>
      <c r="AD372" s="297">
        <f t="shared" si="418"/>
        <v>0</v>
      </c>
      <c r="AE372" s="297">
        <f t="shared" si="418"/>
        <v>1</v>
      </c>
      <c r="AF372" s="297">
        <f t="shared" si="418"/>
        <v>0</v>
      </c>
      <c r="AG372" s="297">
        <f t="shared" si="418"/>
        <v>1</v>
      </c>
      <c r="AH372" s="297">
        <f t="shared" si="418"/>
        <v>0</v>
      </c>
      <c r="AI372" s="297">
        <f t="shared" si="418"/>
        <v>1</v>
      </c>
      <c r="AJ372" s="297">
        <f t="shared" si="418"/>
        <v>1</v>
      </c>
      <c r="AK372" s="297">
        <f t="shared" si="418"/>
        <v>0</v>
      </c>
      <c r="AL372" s="297">
        <f t="shared" si="418"/>
        <v>0</v>
      </c>
      <c r="AM372" s="297">
        <f t="shared" si="398"/>
        <v>5</v>
      </c>
    </row>
    <row r="373" spans="4:39" x14ac:dyDescent="0.25">
      <c r="D373" s="297">
        <v>215</v>
      </c>
      <c r="E373" s="297" t="s">
        <v>39</v>
      </c>
      <c r="G373" s="297" t="s">
        <v>41</v>
      </c>
      <c r="I373" s="297" t="s">
        <v>42</v>
      </c>
      <c r="J373" s="297" t="s">
        <v>38</v>
      </c>
      <c r="M373" s="297" t="s">
        <v>162</v>
      </c>
      <c r="N373" s="297" t="s">
        <v>164</v>
      </c>
      <c r="O373" s="298" t="s">
        <v>168</v>
      </c>
      <c r="P373" s="297" t="s">
        <v>37</v>
      </c>
      <c r="R373" s="297" t="s">
        <v>221</v>
      </c>
      <c r="S373" s="297" t="s">
        <v>222</v>
      </c>
      <c r="T373" s="297" t="s">
        <v>223</v>
      </c>
      <c r="U373" s="297" t="s">
        <v>230</v>
      </c>
      <c r="V373" s="297" t="s">
        <v>232</v>
      </c>
      <c r="W373" s="297" t="s">
        <v>224</v>
      </c>
      <c r="X373" s="297" t="s">
        <v>227</v>
      </c>
      <c r="Y373" s="297" t="s">
        <v>228</v>
      </c>
      <c r="AA373" s="297">
        <f t="shared" ref="AA373:AL373" si="419">IF(AND(E373&lt;&gt;"",AA158=1),1,0)</f>
        <v>0</v>
      </c>
      <c r="AB373" s="297">
        <f t="shared" si="419"/>
        <v>0</v>
      </c>
      <c r="AC373" s="297">
        <f t="shared" si="419"/>
        <v>1</v>
      </c>
      <c r="AD373" s="297">
        <f t="shared" si="419"/>
        <v>0</v>
      </c>
      <c r="AE373" s="297">
        <f t="shared" si="419"/>
        <v>1</v>
      </c>
      <c r="AF373" s="297">
        <f t="shared" si="419"/>
        <v>1</v>
      </c>
      <c r="AG373" s="297">
        <f t="shared" si="419"/>
        <v>0</v>
      </c>
      <c r="AH373" s="297">
        <f t="shared" si="419"/>
        <v>0</v>
      </c>
      <c r="AI373" s="297">
        <f t="shared" si="419"/>
        <v>1</v>
      </c>
      <c r="AJ373" s="297">
        <f t="shared" si="419"/>
        <v>1</v>
      </c>
      <c r="AK373" s="297">
        <f t="shared" si="419"/>
        <v>0</v>
      </c>
      <c r="AL373" s="297">
        <f t="shared" si="419"/>
        <v>1</v>
      </c>
      <c r="AM373" s="297">
        <f t="shared" si="398"/>
        <v>6</v>
      </c>
    </row>
    <row r="374" spans="4:39" x14ac:dyDescent="0.25">
      <c r="D374" s="297">
        <v>216</v>
      </c>
      <c r="E374" s="297" t="s">
        <v>39</v>
      </c>
      <c r="G374" s="297" t="s">
        <v>41</v>
      </c>
      <c r="I374" s="297" t="s">
        <v>42</v>
      </c>
      <c r="J374" s="297" t="s">
        <v>38</v>
      </c>
      <c r="L374" s="297" t="s">
        <v>92</v>
      </c>
      <c r="N374" s="297" t="s">
        <v>164</v>
      </c>
      <c r="O374" s="298" t="s">
        <v>168</v>
      </c>
      <c r="P374" s="297" t="s">
        <v>37</v>
      </c>
      <c r="R374" s="297" t="s">
        <v>225</v>
      </c>
      <c r="S374" s="297" t="s">
        <v>222</v>
      </c>
      <c r="T374" s="297" t="s">
        <v>221</v>
      </c>
      <c r="U374" s="297" t="s">
        <v>230</v>
      </c>
      <c r="V374" s="297" t="s">
        <v>232</v>
      </c>
      <c r="W374" s="297" t="s">
        <v>224</v>
      </c>
      <c r="X374" s="297" t="s">
        <v>227</v>
      </c>
      <c r="Y374" s="297" t="s">
        <v>228</v>
      </c>
      <c r="AA374" s="297">
        <f t="shared" ref="AA374:AL374" si="420">IF(AND(E374&lt;&gt;"",AA158=1),1,0)</f>
        <v>0</v>
      </c>
      <c r="AB374" s="297">
        <f t="shared" si="420"/>
        <v>0</v>
      </c>
      <c r="AC374" s="297">
        <f t="shared" si="420"/>
        <v>1</v>
      </c>
      <c r="AD374" s="297">
        <f t="shared" si="420"/>
        <v>0</v>
      </c>
      <c r="AE374" s="297">
        <f t="shared" si="420"/>
        <v>1</v>
      </c>
      <c r="AF374" s="297">
        <f t="shared" si="420"/>
        <v>1</v>
      </c>
      <c r="AG374" s="297">
        <f t="shared" si="420"/>
        <v>0</v>
      </c>
      <c r="AH374" s="297">
        <f t="shared" si="420"/>
        <v>0</v>
      </c>
      <c r="AI374" s="297">
        <f t="shared" si="420"/>
        <v>0</v>
      </c>
      <c r="AJ374" s="297">
        <f t="shared" si="420"/>
        <v>1</v>
      </c>
      <c r="AK374" s="297">
        <f t="shared" si="420"/>
        <v>0</v>
      </c>
      <c r="AL374" s="297">
        <f t="shared" si="420"/>
        <v>1</v>
      </c>
      <c r="AM374" s="297">
        <f t="shared" si="398"/>
        <v>5</v>
      </c>
    </row>
    <row r="375" spans="4:39" x14ac:dyDescent="0.25">
      <c r="D375" s="297">
        <v>217</v>
      </c>
      <c r="E375" s="297" t="s">
        <v>39</v>
      </c>
      <c r="G375" s="297" t="s">
        <v>41</v>
      </c>
      <c r="I375" s="297" t="s">
        <v>42</v>
      </c>
      <c r="J375" s="297" t="s">
        <v>38</v>
      </c>
      <c r="L375" s="297" t="s">
        <v>92</v>
      </c>
      <c r="M375" s="297" t="s">
        <v>162</v>
      </c>
      <c r="O375" s="298" t="s">
        <v>168</v>
      </c>
      <c r="P375" s="297" t="s">
        <v>37</v>
      </c>
      <c r="R375" s="297" t="s">
        <v>225</v>
      </c>
      <c r="S375" s="297" t="s">
        <v>221</v>
      </c>
      <c r="T375" s="297" t="s">
        <v>223</v>
      </c>
      <c r="U375" s="297" t="s">
        <v>230</v>
      </c>
      <c r="V375" s="297" t="s">
        <v>232</v>
      </c>
      <c r="W375" s="297" t="s">
        <v>224</v>
      </c>
      <c r="X375" s="297" t="s">
        <v>227</v>
      </c>
      <c r="Y375" s="297" t="s">
        <v>228</v>
      </c>
      <c r="AA375" s="297">
        <f t="shared" ref="AA375:AL375" si="421">IF(AND(E375&lt;&gt;"",AA158=1),1,0)</f>
        <v>0</v>
      </c>
      <c r="AB375" s="297">
        <f t="shared" si="421"/>
        <v>0</v>
      </c>
      <c r="AC375" s="297">
        <f t="shared" si="421"/>
        <v>1</v>
      </c>
      <c r="AD375" s="297">
        <f t="shared" si="421"/>
        <v>0</v>
      </c>
      <c r="AE375" s="297">
        <f t="shared" si="421"/>
        <v>1</v>
      </c>
      <c r="AF375" s="297">
        <f t="shared" si="421"/>
        <v>1</v>
      </c>
      <c r="AG375" s="297">
        <f t="shared" si="421"/>
        <v>0</v>
      </c>
      <c r="AH375" s="297">
        <f t="shared" si="421"/>
        <v>0</v>
      </c>
      <c r="AI375" s="297">
        <f t="shared" si="421"/>
        <v>1</v>
      </c>
      <c r="AJ375" s="297">
        <f t="shared" si="421"/>
        <v>0</v>
      </c>
      <c r="AK375" s="297">
        <f t="shared" si="421"/>
        <v>0</v>
      </c>
      <c r="AL375" s="297">
        <f t="shared" si="421"/>
        <v>1</v>
      </c>
      <c r="AM375" s="297">
        <f t="shared" si="398"/>
        <v>5</v>
      </c>
    </row>
    <row r="376" spans="4:39" x14ac:dyDescent="0.25">
      <c r="D376" s="297">
        <v>218</v>
      </c>
      <c r="E376" s="297" t="s">
        <v>39</v>
      </c>
      <c r="G376" s="297" t="s">
        <v>41</v>
      </c>
      <c r="I376" s="297" t="s">
        <v>42</v>
      </c>
      <c r="J376" s="297" t="s">
        <v>38</v>
      </c>
      <c r="L376" s="297" t="s">
        <v>92</v>
      </c>
      <c r="M376" s="297" t="s">
        <v>162</v>
      </c>
      <c r="N376" s="297" t="s">
        <v>164</v>
      </c>
      <c r="P376" s="297" t="s">
        <v>37</v>
      </c>
      <c r="R376" s="297" t="s">
        <v>225</v>
      </c>
      <c r="S376" s="297" t="s">
        <v>222</v>
      </c>
      <c r="T376" s="297" t="s">
        <v>221</v>
      </c>
      <c r="U376" s="297" t="s">
        <v>230</v>
      </c>
      <c r="V376" s="297" t="s">
        <v>232</v>
      </c>
      <c r="W376" s="297" t="s">
        <v>224</v>
      </c>
      <c r="X376" s="297" t="s">
        <v>227</v>
      </c>
      <c r="Y376" s="297" t="s">
        <v>223</v>
      </c>
      <c r="AA376" s="297">
        <f t="shared" ref="AA376:AL376" si="422">IF(AND(E376&lt;&gt;"",AA158=1),1,0)</f>
        <v>0</v>
      </c>
      <c r="AB376" s="297">
        <f t="shared" si="422"/>
        <v>0</v>
      </c>
      <c r="AC376" s="297">
        <f t="shared" si="422"/>
        <v>1</v>
      </c>
      <c r="AD376" s="297">
        <f t="shared" si="422"/>
        <v>0</v>
      </c>
      <c r="AE376" s="297">
        <f t="shared" si="422"/>
        <v>1</v>
      </c>
      <c r="AF376" s="297">
        <f t="shared" si="422"/>
        <v>1</v>
      </c>
      <c r="AG376" s="297">
        <f t="shared" si="422"/>
        <v>0</v>
      </c>
      <c r="AH376" s="297">
        <f t="shared" si="422"/>
        <v>0</v>
      </c>
      <c r="AI376" s="297">
        <f t="shared" si="422"/>
        <v>1</v>
      </c>
      <c r="AJ376" s="297">
        <f t="shared" si="422"/>
        <v>1</v>
      </c>
      <c r="AK376" s="297">
        <f t="shared" si="422"/>
        <v>0</v>
      </c>
      <c r="AL376" s="297">
        <f t="shared" si="422"/>
        <v>1</v>
      </c>
      <c r="AM376" s="297">
        <f t="shared" si="398"/>
        <v>6</v>
      </c>
    </row>
    <row r="377" spans="4:39" x14ac:dyDescent="0.25">
      <c r="D377" s="297">
        <v>219</v>
      </c>
      <c r="E377" s="297" t="s">
        <v>39</v>
      </c>
      <c r="G377" s="297" t="s">
        <v>41</v>
      </c>
      <c r="I377" s="297" t="s">
        <v>42</v>
      </c>
      <c r="J377" s="297" t="s">
        <v>38</v>
      </c>
      <c r="L377" s="297" t="s">
        <v>92</v>
      </c>
      <c r="M377" s="297" t="s">
        <v>162</v>
      </c>
      <c r="N377" s="297" t="s">
        <v>164</v>
      </c>
      <c r="O377" s="298" t="s">
        <v>168</v>
      </c>
      <c r="R377" s="297" t="s">
        <v>225</v>
      </c>
      <c r="S377" s="297" t="s">
        <v>222</v>
      </c>
      <c r="T377" s="297" t="s">
        <v>221</v>
      </c>
      <c r="U377" s="297" t="s">
        <v>230</v>
      </c>
      <c r="V377" s="297" t="s">
        <v>232</v>
      </c>
      <c r="W377" s="297" t="s">
        <v>224</v>
      </c>
      <c r="X377" s="297" t="s">
        <v>223</v>
      </c>
      <c r="Y377" s="297" t="s">
        <v>228</v>
      </c>
      <c r="AA377" s="297">
        <f t="shared" ref="AA377:AL377" si="423">IF(AND(E377&lt;&gt;"",AA158=1),1,0)</f>
        <v>0</v>
      </c>
      <c r="AB377" s="297">
        <f t="shared" si="423"/>
        <v>0</v>
      </c>
      <c r="AC377" s="297">
        <f t="shared" si="423"/>
        <v>1</v>
      </c>
      <c r="AD377" s="297">
        <f t="shared" si="423"/>
        <v>0</v>
      </c>
      <c r="AE377" s="297">
        <f t="shared" si="423"/>
        <v>1</v>
      </c>
      <c r="AF377" s="297">
        <f t="shared" si="423"/>
        <v>1</v>
      </c>
      <c r="AG377" s="297">
        <f t="shared" si="423"/>
        <v>0</v>
      </c>
      <c r="AH377" s="297">
        <f t="shared" si="423"/>
        <v>0</v>
      </c>
      <c r="AI377" s="297">
        <f t="shared" si="423"/>
        <v>1</v>
      </c>
      <c r="AJ377" s="297">
        <f t="shared" si="423"/>
        <v>1</v>
      </c>
      <c r="AK377" s="297">
        <f t="shared" si="423"/>
        <v>0</v>
      </c>
      <c r="AL377" s="297">
        <f t="shared" si="423"/>
        <v>0</v>
      </c>
      <c r="AM377" s="297">
        <f t="shared" si="398"/>
        <v>5</v>
      </c>
    </row>
    <row r="378" spans="4:39" x14ac:dyDescent="0.25">
      <c r="D378" s="297">
        <v>220</v>
      </c>
      <c r="E378" s="297" t="s">
        <v>39</v>
      </c>
      <c r="G378" s="297" t="s">
        <v>41</v>
      </c>
      <c r="I378" s="297" t="s">
        <v>42</v>
      </c>
      <c r="J378" s="297" t="s">
        <v>38</v>
      </c>
      <c r="K378" s="297" t="s">
        <v>31</v>
      </c>
      <c r="N378" s="297" t="s">
        <v>164</v>
      </c>
      <c r="O378" s="298" t="s">
        <v>168</v>
      </c>
      <c r="P378" s="297" t="s">
        <v>37</v>
      </c>
      <c r="R378" s="297" t="s">
        <v>221</v>
      </c>
      <c r="S378" s="297" t="s">
        <v>226</v>
      </c>
      <c r="T378" s="297" t="s">
        <v>222</v>
      </c>
      <c r="U378" s="297" t="s">
        <v>230</v>
      </c>
      <c r="V378" s="297" t="s">
        <v>232</v>
      </c>
      <c r="W378" s="297" t="s">
        <v>224</v>
      </c>
      <c r="X378" s="297" t="s">
        <v>227</v>
      </c>
      <c r="Y378" s="297" t="s">
        <v>228</v>
      </c>
      <c r="AA378" s="297">
        <f t="shared" ref="AA378:AL378" si="424">IF(AND(E378&lt;&gt;"",AA158=1),1,0)</f>
        <v>0</v>
      </c>
      <c r="AB378" s="297">
        <f t="shared" si="424"/>
        <v>0</v>
      </c>
      <c r="AC378" s="297">
        <f t="shared" si="424"/>
        <v>1</v>
      </c>
      <c r="AD378" s="297">
        <f t="shared" si="424"/>
        <v>0</v>
      </c>
      <c r="AE378" s="297">
        <f t="shared" si="424"/>
        <v>1</v>
      </c>
      <c r="AF378" s="297">
        <f t="shared" si="424"/>
        <v>1</v>
      </c>
      <c r="AG378" s="297">
        <f t="shared" si="424"/>
        <v>1</v>
      </c>
      <c r="AH378" s="297">
        <f t="shared" si="424"/>
        <v>0</v>
      </c>
      <c r="AI378" s="297">
        <f t="shared" si="424"/>
        <v>0</v>
      </c>
      <c r="AJ378" s="297">
        <f t="shared" si="424"/>
        <v>1</v>
      </c>
      <c r="AK378" s="297">
        <f t="shared" si="424"/>
        <v>0</v>
      </c>
      <c r="AL378" s="297">
        <f t="shared" si="424"/>
        <v>1</v>
      </c>
      <c r="AM378" s="297">
        <f t="shared" si="398"/>
        <v>6</v>
      </c>
    </row>
    <row r="379" spans="4:39" x14ac:dyDescent="0.25">
      <c r="D379" s="297">
        <v>221</v>
      </c>
      <c r="E379" s="297" t="s">
        <v>39</v>
      </c>
      <c r="G379" s="297" t="s">
        <v>41</v>
      </c>
      <c r="I379" s="297" t="s">
        <v>42</v>
      </c>
      <c r="J379" s="297" t="s">
        <v>38</v>
      </c>
      <c r="K379" s="297" t="s">
        <v>31</v>
      </c>
      <c r="M379" s="297" t="s">
        <v>162</v>
      </c>
      <c r="O379" s="298" t="s">
        <v>168</v>
      </c>
      <c r="P379" s="297" t="s">
        <v>37</v>
      </c>
      <c r="R379" s="297" t="s">
        <v>221</v>
      </c>
      <c r="S379" s="297" t="s">
        <v>226</v>
      </c>
      <c r="T379" s="297" t="s">
        <v>223</v>
      </c>
      <c r="U379" s="297" t="s">
        <v>230</v>
      </c>
      <c r="V379" s="297" t="s">
        <v>232</v>
      </c>
      <c r="W379" s="297" t="s">
        <v>224</v>
      </c>
      <c r="X379" s="297" t="s">
        <v>227</v>
      </c>
      <c r="Y379" s="297" t="s">
        <v>228</v>
      </c>
      <c r="AA379" s="297">
        <f t="shared" ref="AA379:AL379" si="425">IF(AND(E379&lt;&gt;"",AA158=1),1,0)</f>
        <v>0</v>
      </c>
      <c r="AB379" s="297">
        <f t="shared" si="425"/>
        <v>0</v>
      </c>
      <c r="AC379" s="297">
        <f t="shared" si="425"/>
        <v>1</v>
      </c>
      <c r="AD379" s="297">
        <f t="shared" si="425"/>
        <v>0</v>
      </c>
      <c r="AE379" s="297">
        <f t="shared" si="425"/>
        <v>1</v>
      </c>
      <c r="AF379" s="297">
        <f t="shared" si="425"/>
        <v>1</v>
      </c>
      <c r="AG379" s="297">
        <f t="shared" si="425"/>
        <v>1</v>
      </c>
      <c r="AH379" s="297">
        <f t="shared" si="425"/>
        <v>0</v>
      </c>
      <c r="AI379" s="297">
        <f t="shared" si="425"/>
        <v>1</v>
      </c>
      <c r="AJ379" s="297">
        <f t="shared" si="425"/>
        <v>0</v>
      </c>
      <c r="AK379" s="297">
        <f t="shared" si="425"/>
        <v>0</v>
      </c>
      <c r="AL379" s="297">
        <f t="shared" si="425"/>
        <v>1</v>
      </c>
      <c r="AM379" s="297">
        <f t="shared" si="398"/>
        <v>6</v>
      </c>
    </row>
    <row r="380" spans="4:39" x14ac:dyDescent="0.25">
      <c r="D380" s="297">
        <v>222</v>
      </c>
      <c r="E380" s="297" t="s">
        <v>39</v>
      </c>
      <c r="G380" s="297" t="s">
        <v>41</v>
      </c>
      <c r="I380" s="297" t="s">
        <v>42</v>
      </c>
      <c r="J380" s="297" t="s">
        <v>38</v>
      </c>
      <c r="K380" s="297" t="s">
        <v>31</v>
      </c>
      <c r="M380" s="297" t="s">
        <v>162</v>
      </c>
      <c r="N380" s="297" t="s">
        <v>164</v>
      </c>
      <c r="P380" s="297" t="s">
        <v>37</v>
      </c>
      <c r="R380" s="297" t="s">
        <v>221</v>
      </c>
      <c r="S380" s="297" t="s">
        <v>226</v>
      </c>
      <c r="T380" s="297" t="s">
        <v>222</v>
      </c>
      <c r="U380" s="297" t="s">
        <v>230</v>
      </c>
      <c r="V380" s="297" t="s">
        <v>232</v>
      </c>
      <c r="W380" s="297" t="s">
        <v>224</v>
      </c>
      <c r="X380" s="297" t="s">
        <v>227</v>
      </c>
      <c r="Y380" s="297" t="s">
        <v>223</v>
      </c>
      <c r="AA380" s="297">
        <f t="shared" ref="AA380:AL380" si="426">IF(AND(E380&lt;&gt;"",AA158=1),1,0)</f>
        <v>0</v>
      </c>
      <c r="AB380" s="297">
        <f t="shared" si="426"/>
        <v>0</v>
      </c>
      <c r="AC380" s="297">
        <f t="shared" si="426"/>
        <v>1</v>
      </c>
      <c r="AD380" s="297">
        <f t="shared" si="426"/>
        <v>0</v>
      </c>
      <c r="AE380" s="297">
        <f t="shared" si="426"/>
        <v>1</v>
      </c>
      <c r="AF380" s="297">
        <f t="shared" si="426"/>
        <v>1</v>
      </c>
      <c r="AG380" s="297">
        <f t="shared" si="426"/>
        <v>1</v>
      </c>
      <c r="AH380" s="297">
        <f t="shared" si="426"/>
        <v>0</v>
      </c>
      <c r="AI380" s="297">
        <f t="shared" si="426"/>
        <v>1</v>
      </c>
      <c r="AJ380" s="297">
        <f t="shared" si="426"/>
        <v>1</v>
      </c>
      <c r="AK380" s="297">
        <f t="shared" si="426"/>
        <v>0</v>
      </c>
      <c r="AL380" s="297">
        <f t="shared" si="426"/>
        <v>1</v>
      </c>
      <c r="AM380" s="297">
        <f t="shared" si="398"/>
        <v>7</v>
      </c>
    </row>
    <row r="381" spans="4:39" x14ac:dyDescent="0.25">
      <c r="D381" s="297">
        <v>223</v>
      </c>
      <c r="E381" s="297" t="s">
        <v>39</v>
      </c>
      <c r="G381" s="297" t="s">
        <v>41</v>
      </c>
      <c r="I381" s="297" t="s">
        <v>42</v>
      </c>
      <c r="J381" s="297" t="s">
        <v>38</v>
      </c>
      <c r="K381" s="297" t="s">
        <v>31</v>
      </c>
      <c r="M381" s="297" t="s">
        <v>162</v>
      </c>
      <c r="N381" s="297" t="s">
        <v>164</v>
      </c>
      <c r="O381" s="298" t="s">
        <v>168</v>
      </c>
      <c r="R381" s="297" t="s">
        <v>221</v>
      </c>
      <c r="S381" s="297" t="s">
        <v>226</v>
      </c>
      <c r="T381" s="297" t="s">
        <v>222</v>
      </c>
      <c r="U381" s="297" t="s">
        <v>230</v>
      </c>
      <c r="V381" s="297" t="s">
        <v>232</v>
      </c>
      <c r="W381" s="297" t="s">
        <v>224</v>
      </c>
      <c r="X381" s="297" t="s">
        <v>223</v>
      </c>
      <c r="Y381" s="297" t="s">
        <v>228</v>
      </c>
      <c r="AA381" s="297">
        <f t="shared" ref="AA381:AL381" si="427">IF(AND(E381&lt;&gt;"",AA158=1),1,0)</f>
        <v>0</v>
      </c>
      <c r="AB381" s="297">
        <f t="shared" si="427"/>
        <v>0</v>
      </c>
      <c r="AC381" s="297">
        <f t="shared" si="427"/>
        <v>1</v>
      </c>
      <c r="AD381" s="297">
        <f t="shared" si="427"/>
        <v>0</v>
      </c>
      <c r="AE381" s="297">
        <f t="shared" si="427"/>
        <v>1</v>
      </c>
      <c r="AF381" s="297">
        <f t="shared" si="427"/>
        <v>1</v>
      </c>
      <c r="AG381" s="297">
        <f t="shared" si="427"/>
        <v>1</v>
      </c>
      <c r="AH381" s="297">
        <f t="shared" si="427"/>
        <v>0</v>
      </c>
      <c r="AI381" s="297">
        <f t="shared" si="427"/>
        <v>1</v>
      </c>
      <c r="AJ381" s="297">
        <f t="shared" si="427"/>
        <v>1</v>
      </c>
      <c r="AK381" s="297">
        <f t="shared" si="427"/>
        <v>0</v>
      </c>
      <c r="AL381" s="297">
        <f t="shared" si="427"/>
        <v>0</v>
      </c>
      <c r="AM381" s="297">
        <f t="shared" si="398"/>
        <v>6</v>
      </c>
    </row>
    <row r="382" spans="4:39" x14ac:dyDescent="0.25">
      <c r="D382" s="297">
        <v>224</v>
      </c>
      <c r="E382" s="297" t="s">
        <v>39</v>
      </c>
      <c r="G382" s="297" t="s">
        <v>41</v>
      </c>
      <c r="I382" s="297" t="s">
        <v>42</v>
      </c>
      <c r="J382" s="297" t="s">
        <v>38</v>
      </c>
      <c r="K382" s="297" t="s">
        <v>31</v>
      </c>
      <c r="L382" s="297" t="s">
        <v>92</v>
      </c>
      <c r="O382" s="298" t="s">
        <v>168</v>
      </c>
      <c r="P382" s="297" t="s">
        <v>37</v>
      </c>
      <c r="R382" s="297" t="s">
        <v>225</v>
      </c>
      <c r="S382" s="297" t="s">
        <v>226</v>
      </c>
      <c r="T382" s="297" t="s">
        <v>221</v>
      </c>
      <c r="U382" s="297" t="s">
        <v>230</v>
      </c>
      <c r="V382" s="297" t="s">
        <v>232</v>
      </c>
      <c r="W382" s="297" t="s">
        <v>224</v>
      </c>
      <c r="X382" s="297" t="s">
        <v>227</v>
      </c>
      <c r="Y382" s="297" t="s">
        <v>228</v>
      </c>
      <c r="AA382" s="297">
        <f t="shared" ref="AA382:AL382" si="428">IF(AND(E382&lt;&gt;"",AA158=1),1,0)</f>
        <v>0</v>
      </c>
      <c r="AB382" s="297">
        <f t="shared" si="428"/>
        <v>0</v>
      </c>
      <c r="AC382" s="297">
        <f t="shared" si="428"/>
        <v>1</v>
      </c>
      <c r="AD382" s="297">
        <f t="shared" si="428"/>
        <v>0</v>
      </c>
      <c r="AE382" s="297">
        <f t="shared" si="428"/>
        <v>1</v>
      </c>
      <c r="AF382" s="297">
        <f t="shared" si="428"/>
        <v>1</v>
      </c>
      <c r="AG382" s="297">
        <f t="shared" si="428"/>
        <v>1</v>
      </c>
      <c r="AH382" s="297">
        <f t="shared" si="428"/>
        <v>0</v>
      </c>
      <c r="AI382" s="297">
        <f t="shared" si="428"/>
        <v>0</v>
      </c>
      <c r="AJ382" s="297">
        <f t="shared" si="428"/>
        <v>0</v>
      </c>
      <c r="AK382" s="297">
        <f t="shared" si="428"/>
        <v>0</v>
      </c>
      <c r="AL382" s="297">
        <f t="shared" si="428"/>
        <v>1</v>
      </c>
      <c r="AM382" s="297">
        <f t="shared" si="398"/>
        <v>5</v>
      </c>
    </row>
    <row r="383" spans="4:39" x14ac:dyDescent="0.25">
      <c r="D383" s="297">
        <v>225</v>
      </c>
      <c r="E383" s="297" t="s">
        <v>39</v>
      </c>
      <c r="G383" s="297" t="s">
        <v>41</v>
      </c>
      <c r="I383" s="297" t="s">
        <v>42</v>
      </c>
      <c r="J383" s="297" t="s">
        <v>38</v>
      </c>
      <c r="K383" s="297" t="s">
        <v>31</v>
      </c>
      <c r="L383" s="297" t="s">
        <v>92</v>
      </c>
      <c r="N383" s="297" t="s">
        <v>164</v>
      </c>
      <c r="P383" s="297" t="s">
        <v>37</v>
      </c>
      <c r="R383" s="297" t="s">
        <v>225</v>
      </c>
      <c r="S383" s="297" t="s">
        <v>226</v>
      </c>
      <c r="T383" s="297" t="s">
        <v>222</v>
      </c>
      <c r="U383" s="297" t="s">
        <v>230</v>
      </c>
      <c r="V383" s="297" t="s">
        <v>232</v>
      </c>
      <c r="W383" s="297" t="s">
        <v>224</v>
      </c>
      <c r="X383" s="297" t="s">
        <v>227</v>
      </c>
      <c r="Y383" s="297" t="s">
        <v>221</v>
      </c>
      <c r="AA383" s="297">
        <f t="shared" ref="AA383:AL383" si="429">IF(AND(E383&lt;&gt;"",AA158=1),1,0)</f>
        <v>0</v>
      </c>
      <c r="AB383" s="297">
        <f t="shared" si="429"/>
        <v>0</v>
      </c>
      <c r="AC383" s="297">
        <f t="shared" si="429"/>
        <v>1</v>
      </c>
      <c r="AD383" s="297">
        <f t="shared" si="429"/>
        <v>0</v>
      </c>
      <c r="AE383" s="297">
        <f t="shared" si="429"/>
        <v>1</v>
      </c>
      <c r="AF383" s="297">
        <f t="shared" si="429"/>
        <v>1</v>
      </c>
      <c r="AG383" s="297">
        <f t="shared" si="429"/>
        <v>1</v>
      </c>
      <c r="AH383" s="297">
        <f t="shared" si="429"/>
        <v>0</v>
      </c>
      <c r="AI383" s="297">
        <f t="shared" si="429"/>
        <v>0</v>
      </c>
      <c r="AJ383" s="297">
        <f t="shared" si="429"/>
        <v>1</v>
      </c>
      <c r="AK383" s="297">
        <f t="shared" si="429"/>
        <v>0</v>
      </c>
      <c r="AL383" s="297">
        <f t="shared" si="429"/>
        <v>1</v>
      </c>
      <c r="AM383" s="297">
        <f t="shared" si="398"/>
        <v>6</v>
      </c>
    </row>
    <row r="384" spans="4:39" x14ac:dyDescent="0.25">
      <c r="D384" s="297">
        <v>226</v>
      </c>
      <c r="E384" s="297" t="s">
        <v>39</v>
      </c>
      <c r="G384" s="297" t="s">
        <v>41</v>
      </c>
      <c r="I384" s="297" t="s">
        <v>42</v>
      </c>
      <c r="J384" s="297" t="s">
        <v>38</v>
      </c>
      <c r="K384" s="297" t="s">
        <v>31</v>
      </c>
      <c r="L384" s="297" t="s">
        <v>92</v>
      </c>
      <c r="N384" s="297" t="s">
        <v>164</v>
      </c>
      <c r="O384" s="298" t="s">
        <v>168</v>
      </c>
      <c r="R384" s="297" t="s">
        <v>225</v>
      </c>
      <c r="S384" s="297" t="s">
        <v>226</v>
      </c>
      <c r="T384" s="297" t="s">
        <v>222</v>
      </c>
      <c r="U384" s="297" t="s">
        <v>230</v>
      </c>
      <c r="V384" s="297" t="s">
        <v>232</v>
      </c>
      <c r="W384" s="297" t="s">
        <v>224</v>
      </c>
      <c r="X384" s="297" t="s">
        <v>221</v>
      </c>
      <c r="Y384" s="297" t="s">
        <v>228</v>
      </c>
      <c r="AA384" s="297">
        <f t="shared" ref="AA384:AL384" si="430">IF(AND(E384&lt;&gt;"",AA158=1),1,0)</f>
        <v>0</v>
      </c>
      <c r="AB384" s="297">
        <f t="shared" si="430"/>
        <v>0</v>
      </c>
      <c r="AC384" s="297">
        <f t="shared" si="430"/>
        <v>1</v>
      </c>
      <c r="AD384" s="297">
        <f t="shared" si="430"/>
        <v>0</v>
      </c>
      <c r="AE384" s="297">
        <f t="shared" si="430"/>
        <v>1</v>
      </c>
      <c r="AF384" s="297">
        <f t="shared" si="430"/>
        <v>1</v>
      </c>
      <c r="AG384" s="297">
        <f t="shared" si="430"/>
        <v>1</v>
      </c>
      <c r="AH384" s="297">
        <f t="shared" si="430"/>
        <v>0</v>
      </c>
      <c r="AI384" s="297">
        <f t="shared" si="430"/>
        <v>0</v>
      </c>
      <c r="AJ384" s="297">
        <f t="shared" si="430"/>
        <v>1</v>
      </c>
      <c r="AK384" s="297">
        <f t="shared" si="430"/>
        <v>0</v>
      </c>
      <c r="AL384" s="297">
        <f t="shared" si="430"/>
        <v>0</v>
      </c>
      <c r="AM384" s="297">
        <f t="shared" si="398"/>
        <v>5</v>
      </c>
    </row>
    <row r="385" spans="4:39" x14ac:dyDescent="0.25">
      <c r="D385" s="297">
        <v>227</v>
      </c>
      <c r="E385" s="297" t="s">
        <v>39</v>
      </c>
      <c r="G385" s="297" t="s">
        <v>41</v>
      </c>
      <c r="I385" s="297" t="s">
        <v>42</v>
      </c>
      <c r="J385" s="297" t="s">
        <v>38</v>
      </c>
      <c r="K385" s="297" t="s">
        <v>31</v>
      </c>
      <c r="L385" s="297" t="s">
        <v>92</v>
      </c>
      <c r="M385" s="297" t="s">
        <v>162</v>
      </c>
      <c r="P385" s="297" t="s">
        <v>37</v>
      </c>
      <c r="R385" s="297" t="s">
        <v>225</v>
      </c>
      <c r="S385" s="297" t="s">
        <v>226</v>
      </c>
      <c r="T385" s="297" t="s">
        <v>221</v>
      </c>
      <c r="U385" s="297" t="s">
        <v>230</v>
      </c>
      <c r="V385" s="297" t="s">
        <v>232</v>
      </c>
      <c r="W385" s="297" t="s">
        <v>224</v>
      </c>
      <c r="X385" s="297" t="s">
        <v>227</v>
      </c>
      <c r="Y385" s="297" t="s">
        <v>223</v>
      </c>
      <c r="AA385" s="297">
        <f t="shared" ref="AA385:AL385" si="431">IF(AND(E385&lt;&gt;"",AA158=1),1,0)</f>
        <v>0</v>
      </c>
      <c r="AB385" s="297">
        <f t="shared" si="431"/>
        <v>0</v>
      </c>
      <c r="AC385" s="297">
        <f t="shared" si="431"/>
        <v>1</v>
      </c>
      <c r="AD385" s="297">
        <f t="shared" si="431"/>
        <v>0</v>
      </c>
      <c r="AE385" s="297">
        <f t="shared" si="431"/>
        <v>1</v>
      </c>
      <c r="AF385" s="297">
        <f t="shared" si="431"/>
        <v>1</v>
      </c>
      <c r="AG385" s="297">
        <f t="shared" si="431"/>
        <v>1</v>
      </c>
      <c r="AH385" s="297">
        <f t="shared" si="431"/>
        <v>0</v>
      </c>
      <c r="AI385" s="297">
        <f t="shared" si="431"/>
        <v>1</v>
      </c>
      <c r="AJ385" s="297">
        <f t="shared" si="431"/>
        <v>0</v>
      </c>
      <c r="AK385" s="297">
        <f t="shared" si="431"/>
        <v>0</v>
      </c>
      <c r="AL385" s="297">
        <f t="shared" si="431"/>
        <v>1</v>
      </c>
      <c r="AM385" s="297">
        <f t="shared" si="398"/>
        <v>6</v>
      </c>
    </row>
    <row r="386" spans="4:39" x14ac:dyDescent="0.25">
      <c r="D386" s="297">
        <v>228</v>
      </c>
      <c r="E386" s="297" t="s">
        <v>39</v>
      </c>
      <c r="G386" s="297" t="s">
        <v>41</v>
      </c>
      <c r="I386" s="297" t="s">
        <v>42</v>
      </c>
      <c r="J386" s="297" t="s">
        <v>38</v>
      </c>
      <c r="K386" s="297" t="s">
        <v>31</v>
      </c>
      <c r="L386" s="297" t="s">
        <v>92</v>
      </c>
      <c r="M386" s="297" t="s">
        <v>162</v>
      </c>
      <c r="O386" s="298" t="s">
        <v>168</v>
      </c>
      <c r="R386" s="297" t="s">
        <v>225</v>
      </c>
      <c r="S386" s="297" t="s">
        <v>226</v>
      </c>
      <c r="T386" s="297" t="s">
        <v>221</v>
      </c>
      <c r="U386" s="297" t="s">
        <v>230</v>
      </c>
      <c r="V386" s="297" t="s">
        <v>232</v>
      </c>
      <c r="W386" s="297" t="s">
        <v>224</v>
      </c>
      <c r="X386" s="297" t="s">
        <v>223</v>
      </c>
      <c r="Y386" s="297" t="s">
        <v>228</v>
      </c>
      <c r="AA386" s="297">
        <f t="shared" ref="AA386:AL386" si="432">IF(AND(E386&lt;&gt;"",AA158=1),1,0)</f>
        <v>0</v>
      </c>
      <c r="AB386" s="297">
        <f t="shared" si="432"/>
        <v>0</v>
      </c>
      <c r="AC386" s="297">
        <f t="shared" si="432"/>
        <v>1</v>
      </c>
      <c r="AD386" s="297">
        <f t="shared" si="432"/>
        <v>0</v>
      </c>
      <c r="AE386" s="297">
        <f t="shared" si="432"/>
        <v>1</v>
      </c>
      <c r="AF386" s="297">
        <f t="shared" si="432"/>
        <v>1</v>
      </c>
      <c r="AG386" s="297">
        <f t="shared" si="432"/>
        <v>1</v>
      </c>
      <c r="AH386" s="297">
        <f t="shared" si="432"/>
        <v>0</v>
      </c>
      <c r="AI386" s="297">
        <f t="shared" si="432"/>
        <v>1</v>
      </c>
      <c r="AJ386" s="297">
        <f t="shared" si="432"/>
        <v>0</v>
      </c>
      <c r="AK386" s="297">
        <f t="shared" si="432"/>
        <v>0</v>
      </c>
      <c r="AL386" s="297">
        <f t="shared" si="432"/>
        <v>0</v>
      </c>
      <c r="AM386" s="297">
        <f t="shared" si="398"/>
        <v>5</v>
      </c>
    </row>
    <row r="387" spans="4:39" x14ac:dyDescent="0.25">
      <c r="D387" s="297">
        <v>229</v>
      </c>
      <c r="E387" s="297" t="s">
        <v>39</v>
      </c>
      <c r="G387" s="297" t="s">
        <v>41</v>
      </c>
      <c r="I387" s="297" t="s">
        <v>42</v>
      </c>
      <c r="J387" s="297" t="s">
        <v>38</v>
      </c>
      <c r="K387" s="297" t="s">
        <v>31</v>
      </c>
      <c r="L387" s="297" t="s">
        <v>92</v>
      </c>
      <c r="M387" s="297" t="s">
        <v>162</v>
      </c>
      <c r="N387" s="297" t="s">
        <v>164</v>
      </c>
      <c r="R387" s="297" t="s">
        <v>225</v>
      </c>
      <c r="S387" s="297" t="s">
        <v>226</v>
      </c>
      <c r="T387" s="297" t="s">
        <v>222</v>
      </c>
      <c r="U387" s="297" t="s">
        <v>230</v>
      </c>
      <c r="V387" s="297" t="s">
        <v>232</v>
      </c>
      <c r="W387" s="297" t="s">
        <v>224</v>
      </c>
      <c r="X387" s="297" t="s">
        <v>221</v>
      </c>
      <c r="Y387" s="297" t="s">
        <v>223</v>
      </c>
      <c r="AA387" s="297">
        <f t="shared" ref="AA387:AL387" si="433">IF(AND(E387&lt;&gt;"",AA158=1),1,0)</f>
        <v>0</v>
      </c>
      <c r="AB387" s="297">
        <f t="shared" si="433"/>
        <v>0</v>
      </c>
      <c r="AC387" s="297">
        <f t="shared" si="433"/>
        <v>1</v>
      </c>
      <c r="AD387" s="297">
        <f t="shared" si="433"/>
        <v>0</v>
      </c>
      <c r="AE387" s="297">
        <f t="shared" si="433"/>
        <v>1</v>
      </c>
      <c r="AF387" s="297">
        <f t="shared" si="433"/>
        <v>1</v>
      </c>
      <c r="AG387" s="297">
        <f t="shared" si="433"/>
        <v>1</v>
      </c>
      <c r="AH387" s="297">
        <f t="shared" si="433"/>
        <v>0</v>
      </c>
      <c r="AI387" s="297">
        <f t="shared" si="433"/>
        <v>1</v>
      </c>
      <c r="AJ387" s="297">
        <f t="shared" si="433"/>
        <v>1</v>
      </c>
      <c r="AK387" s="297">
        <f t="shared" si="433"/>
        <v>0</v>
      </c>
      <c r="AL387" s="297">
        <f t="shared" si="433"/>
        <v>0</v>
      </c>
      <c r="AM387" s="297">
        <f t="shared" si="398"/>
        <v>6</v>
      </c>
    </row>
    <row r="388" spans="4:39" x14ac:dyDescent="0.25">
      <c r="D388" s="297">
        <v>230</v>
      </c>
      <c r="E388" s="297" t="s">
        <v>39</v>
      </c>
      <c r="G388" s="297" t="s">
        <v>41</v>
      </c>
      <c r="H388" s="297" t="s">
        <v>36</v>
      </c>
      <c r="L388" s="297" t="s">
        <v>92</v>
      </c>
      <c r="M388" s="297" t="s">
        <v>162</v>
      </c>
      <c r="N388" s="297" t="s">
        <v>164</v>
      </c>
      <c r="O388" s="298" t="s">
        <v>168</v>
      </c>
      <c r="P388" s="297" t="s">
        <v>37</v>
      </c>
      <c r="R388" s="297" t="s">
        <v>225</v>
      </c>
      <c r="S388" s="297" t="s">
        <v>222</v>
      </c>
      <c r="T388" s="297" t="s">
        <v>223</v>
      </c>
      <c r="U388" s="297" t="s">
        <v>230</v>
      </c>
      <c r="V388" s="297" t="s">
        <v>232</v>
      </c>
      <c r="W388" s="297" t="s">
        <v>229</v>
      </c>
      <c r="X388" s="297" t="s">
        <v>227</v>
      </c>
      <c r="Y388" s="297" t="s">
        <v>228</v>
      </c>
      <c r="AA388" s="297">
        <f t="shared" ref="AA388:AL388" si="434">IF(AND(E388&lt;&gt;"",AA158=1),1,0)</f>
        <v>0</v>
      </c>
      <c r="AB388" s="297">
        <f t="shared" si="434"/>
        <v>0</v>
      </c>
      <c r="AC388" s="297">
        <f t="shared" si="434"/>
        <v>1</v>
      </c>
      <c r="AD388" s="297">
        <f t="shared" si="434"/>
        <v>1</v>
      </c>
      <c r="AE388" s="297">
        <f t="shared" si="434"/>
        <v>0</v>
      </c>
      <c r="AF388" s="297">
        <f t="shared" si="434"/>
        <v>0</v>
      </c>
      <c r="AG388" s="297">
        <f t="shared" si="434"/>
        <v>0</v>
      </c>
      <c r="AH388" s="297">
        <f t="shared" si="434"/>
        <v>0</v>
      </c>
      <c r="AI388" s="297">
        <f t="shared" si="434"/>
        <v>1</v>
      </c>
      <c r="AJ388" s="297">
        <f t="shared" si="434"/>
        <v>1</v>
      </c>
      <c r="AK388" s="297">
        <f t="shared" si="434"/>
        <v>0</v>
      </c>
      <c r="AL388" s="297">
        <f t="shared" si="434"/>
        <v>1</v>
      </c>
      <c r="AM388" s="297">
        <f t="shared" si="398"/>
        <v>5</v>
      </c>
    </row>
    <row r="389" spans="4:39" x14ac:dyDescent="0.25">
      <c r="D389" s="297">
        <v>231</v>
      </c>
      <c r="E389" s="297" t="s">
        <v>39</v>
      </c>
      <c r="G389" s="297" t="s">
        <v>41</v>
      </c>
      <c r="H389" s="297" t="s">
        <v>36</v>
      </c>
      <c r="K389" s="297" t="s">
        <v>31</v>
      </c>
      <c r="M389" s="297" t="s">
        <v>162</v>
      </c>
      <c r="N389" s="297" t="s">
        <v>164</v>
      </c>
      <c r="O389" s="298" t="s">
        <v>168</v>
      </c>
      <c r="P389" s="297" t="s">
        <v>37</v>
      </c>
      <c r="R389" s="297" t="s">
        <v>223</v>
      </c>
      <c r="S389" s="297" t="s">
        <v>226</v>
      </c>
      <c r="T389" s="297" t="s">
        <v>222</v>
      </c>
      <c r="U389" s="297" t="s">
        <v>230</v>
      </c>
      <c r="V389" s="297" t="s">
        <v>232</v>
      </c>
      <c r="W389" s="297" t="s">
        <v>229</v>
      </c>
      <c r="X389" s="297" t="s">
        <v>227</v>
      </c>
      <c r="Y389" s="297" t="s">
        <v>228</v>
      </c>
      <c r="AA389" s="297">
        <f t="shared" ref="AA389:AL389" si="435">IF(AND(E389&lt;&gt;"",AA158=1),1,0)</f>
        <v>0</v>
      </c>
      <c r="AB389" s="297">
        <f t="shared" si="435"/>
        <v>0</v>
      </c>
      <c r="AC389" s="297">
        <f t="shared" si="435"/>
        <v>1</v>
      </c>
      <c r="AD389" s="297">
        <f t="shared" si="435"/>
        <v>1</v>
      </c>
      <c r="AE389" s="297">
        <f t="shared" si="435"/>
        <v>0</v>
      </c>
      <c r="AF389" s="297">
        <f t="shared" si="435"/>
        <v>0</v>
      </c>
      <c r="AG389" s="297">
        <f t="shared" si="435"/>
        <v>1</v>
      </c>
      <c r="AH389" s="297">
        <f t="shared" si="435"/>
        <v>0</v>
      </c>
      <c r="AI389" s="297">
        <f t="shared" si="435"/>
        <v>1</v>
      </c>
      <c r="AJ389" s="297">
        <f t="shared" si="435"/>
        <v>1</v>
      </c>
      <c r="AK389" s="297">
        <f t="shared" si="435"/>
        <v>0</v>
      </c>
      <c r="AL389" s="297">
        <f t="shared" si="435"/>
        <v>1</v>
      </c>
      <c r="AM389" s="297">
        <f t="shared" si="398"/>
        <v>6</v>
      </c>
    </row>
    <row r="390" spans="4:39" x14ac:dyDescent="0.25">
      <c r="D390" s="297">
        <v>232</v>
      </c>
      <c r="E390" s="297" t="s">
        <v>39</v>
      </c>
      <c r="G390" s="297" t="s">
        <v>41</v>
      </c>
      <c r="H390" s="297" t="s">
        <v>36</v>
      </c>
      <c r="K390" s="297" t="s">
        <v>31</v>
      </c>
      <c r="L390" s="297" t="s">
        <v>92</v>
      </c>
      <c r="N390" s="297" t="s">
        <v>164</v>
      </c>
      <c r="O390" s="298" t="s">
        <v>168</v>
      </c>
      <c r="P390" s="297" t="s">
        <v>37</v>
      </c>
      <c r="R390" s="297" t="s">
        <v>225</v>
      </c>
      <c r="S390" s="297" t="s">
        <v>226</v>
      </c>
      <c r="T390" s="297" t="s">
        <v>222</v>
      </c>
      <c r="U390" s="297" t="s">
        <v>230</v>
      </c>
      <c r="V390" s="297" t="s">
        <v>232</v>
      </c>
      <c r="W390" s="297" t="s">
        <v>229</v>
      </c>
      <c r="X390" s="297" t="s">
        <v>227</v>
      </c>
      <c r="Y390" s="297" t="s">
        <v>228</v>
      </c>
      <c r="AA390" s="297">
        <f t="shared" ref="AA390:AL390" si="436">IF(AND(E390&lt;&gt;"",AA158=1),1,0)</f>
        <v>0</v>
      </c>
      <c r="AB390" s="297">
        <f t="shared" si="436"/>
        <v>0</v>
      </c>
      <c r="AC390" s="297">
        <f t="shared" si="436"/>
        <v>1</v>
      </c>
      <c r="AD390" s="297">
        <f t="shared" si="436"/>
        <v>1</v>
      </c>
      <c r="AE390" s="297">
        <f t="shared" si="436"/>
        <v>0</v>
      </c>
      <c r="AF390" s="297">
        <f t="shared" si="436"/>
        <v>0</v>
      </c>
      <c r="AG390" s="297">
        <f t="shared" si="436"/>
        <v>1</v>
      </c>
      <c r="AH390" s="297">
        <f t="shared" si="436"/>
        <v>0</v>
      </c>
      <c r="AI390" s="297">
        <f t="shared" si="436"/>
        <v>0</v>
      </c>
      <c r="AJ390" s="297">
        <f t="shared" si="436"/>
        <v>1</v>
      </c>
      <c r="AK390" s="297">
        <f t="shared" si="436"/>
        <v>0</v>
      </c>
      <c r="AL390" s="297">
        <f t="shared" si="436"/>
        <v>1</v>
      </c>
      <c r="AM390" s="297">
        <f t="shared" si="398"/>
        <v>5</v>
      </c>
    </row>
    <row r="391" spans="4:39" x14ac:dyDescent="0.25">
      <c r="D391" s="297">
        <v>233</v>
      </c>
      <c r="E391" s="297" t="s">
        <v>39</v>
      </c>
      <c r="G391" s="297" t="s">
        <v>41</v>
      </c>
      <c r="H391" s="297" t="s">
        <v>36</v>
      </c>
      <c r="K391" s="297" t="s">
        <v>31</v>
      </c>
      <c r="L391" s="297" t="s">
        <v>92</v>
      </c>
      <c r="M391" s="297" t="s">
        <v>162</v>
      </c>
      <c r="O391" s="298" t="s">
        <v>168</v>
      </c>
      <c r="P391" s="297" t="s">
        <v>37</v>
      </c>
      <c r="R391" s="297" t="s">
        <v>225</v>
      </c>
      <c r="S391" s="297" t="s">
        <v>226</v>
      </c>
      <c r="T391" s="297" t="s">
        <v>223</v>
      </c>
      <c r="U391" s="297" t="s">
        <v>230</v>
      </c>
      <c r="V391" s="297" t="s">
        <v>232</v>
      </c>
      <c r="W391" s="297" t="s">
        <v>229</v>
      </c>
      <c r="X391" s="297" t="s">
        <v>227</v>
      </c>
      <c r="Y391" s="297" t="s">
        <v>228</v>
      </c>
      <c r="AA391" s="297">
        <f t="shared" ref="AA391:AL391" si="437">IF(AND(E391&lt;&gt;"",AA158=1),1,0)</f>
        <v>0</v>
      </c>
      <c r="AB391" s="297">
        <f t="shared" si="437"/>
        <v>0</v>
      </c>
      <c r="AC391" s="297">
        <f t="shared" si="437"/>
        <v>1</v>
      </c>
      <c r="AD391" s="297">
        <f t="shared" si="437"/>
        <v>1</v>
      </c>
      <c r="AE391" s="297">
        <f t="shared" si="437"/>
        <v>0</v>
      </c>
      <c r="AF391" s="297">
        <f t="shared" si="437"/>
        <v>0</v>
      </c>
      <c r="AG391" s="297">
        <f t="shared" si="437"/>
        <v>1</v>
      </c>
      <c r="AH391" s="297">
        <f t="shared" si="437"/>
        <v>0</v>
      </c>
      <c r="AI391" s="297">
        <f t="shared" si="437"/>
        <v>1</v>
      </c>
      <c r="AJ391" s="297">
        <f t="shared" si="437"/>
        <v>0</v>
      </c>
      <c r="AK391" s="297">
        <f t="shared" si="437"/>
        <v>0</v>
      </c>
      <c r="AL391" s="297">
        <f t="shared" si="437"/>
        <v>1</v>
      </c>
      <c r="AM391" s="297">
        <f t="shared" si="398"/>
        <v>5</v>
      </c>
    </row>
    <row r="392" spans="4:39" x14ac:dyDescent="0.25">
      <c r="D392" s="297">
        <v>234</v>
      </c>
      <c r="E392" s="297" t="s">
        <v>39</v>
      </c>
      <c r="G392" s="297" t="s">
        <v>41</v>
      </c>
      <c r="H392" s="297" t="s">
        <v>36</v>
      </c>
      <c r="K392" s="297" t="s">
        <v>31</v>
      </c>
      <c r="L392" s="297" t="s">
        <v>92</v>
      </c>
      <c r="M392" s="297" t="s">
        <v>162</v>
      </c>
      <c r="N392" s="297" t="s">
        <v>164</v>
      </c>
      <c r="P392" s="297" t="s">
        <v>37</v>
      </c>
      <c r="R392" s="297" t="s">
        <v>225</v>
      </c>
      <c r="S392" s="297" t="s">
        <v>226</v>
      </c>
      <c r="T392" s="297" t="s">
        <v>222</v>
      </c>
      <c r="U392" s="297" t="s">
        <v>230</v>
      </c>
      <c r="V392" s="297" t="s">
        <v>232</v>
      </c>
      <c r="W392" s="297" t="s">
        <v>229</v>
      </c>
      <c r="X392" s="297" t="s">
        <v>227</v>
      </c>
      <c r="Y392" s="297" t="s">
        <v>223</v>
      </c>
      <c r="AA392" s="297">
        <f t="shared" ref="AA392:AL392" si="438">IF(AND(E392&lt;&gt;"",AA158=1),1,0)</f>
        <v>0</v>
      </c>
      <c r="AB392" s="297">
        <f t="shared" si="438"/>
        <v>0</v>
      </c>
      <c r="AC392" s="297">
        <f t="shared" si="438"/>
        <v>1</v>
      </c>
      <c r="AD392" s="297">
        <f t="shared" si="438"/>
        <v>1</v>
      </c>
      <c r="AE392" s="297">
        <f t="shared" si="438"/>
        <v>0</v>
      </c>
      <c r="AF392" s="297">
        <f t="shared" si="438"/>
        <v>0</v>
      </c>
      <c r="AG392" s="297">
        <f t="shared" si="438"/>
        <v>1</v>
      </c>
      <c r="AH392" s="297">
        <f t="shared" si="438"/>
        <v>0</v>
      </c>
      <c r="AI392" s="297">
        <f t="shared" si="438"/>
        <v>1</v>
      </c>
      <c r="AJ392" s="297">
        <f t="shared" si="438"/>
        <v>1</v>
      </c>
      <c r="AK392" s="297">
        <f t="shared" si="438"/>
        <v>0</v>
      </c>
      <c r="AL392" s="297">
        <f t="shared" si="438"/>
        <v>1</v>
      </c>
      <c r="AM392" s="297">
        <f t="shared" si="398"/>
        <v>6</v>
      </c>
    </row>
    <row r="393" spans="4:39" x14ac:dyDescent="0.25">
      <c r="D393" s="297">
        <v>235</v>
      </c>
      <c r="E393" s="297" t="s">
        <v>39</v>
      </c>
      <c r="G393" s="297" t="s">
        <v>41</v>
      </c>
      <c r="H393" s="297" t="s">
        <v>36</v>
      </c>
      <c r="K393" s="297" t="s">
        <v>31</v>
      </c>
      <c r="L393" s="297" t="s">
        <v>92</v>
      </c>
      <c r="M393" s="297" t="s">
        <v>162</v>
      </c>
      <c r="N393" s="297" t="s">
        <v>164</v>
      </c>
      <c r="O393" s="298" t="s">
        <v>168</v>
      </c>
      <c r="R393" s="297" t="s">
        <v>225</v>
      </c>
      <c r="S393" s="297" t="s">
        <v>226</v>
      </c>
      <c r="T393" s="297" t="s">
        <v>222</v>
      </c>
      <c r="U393" s="297" t="s">
        <v>230</v>
      </c>
      <c r="V393" s="297" t="s">
        <v>232</v>
      </c>
      <c r="W393" s="297" t="s">
        <v>229</v>
      </c>
      <c r="X393" s="297" t="s">
        <v>223</v>
      </c>
      <c r="Y393" s="297" t="s">
        <v>228</v>
      </c>
      <c r="AA393" s="297">
        <f t="shared" ref="AA393:AL393" si="439">IF(AND(E393&lt;&gt;"",AA158=1),1,0)</f>
        <v>0</v>
      </c>
      <c r="AB393" s="297">
        <f t="shared" si="439"/>
        <v>0</v>
      </c>
      <c r="AC393" s="297">
        <f t="shared" si="439"/>
        <v>1</v>
      </c>
      <c r="AD393" s="297">
        <f t="shared" si="439"/>
        <v>1</v>
      </c>
      <c r="AE393" s="297">
        <f t="shared" si="439"/>
        <v>0</v>
      </c>
      <c r="AF393" s="297">
        <f t="shared" si="439"/>
        <v>0</v>
      </c>
      <c r="AG393" s="297">
        <f t="shared" si="439"/>
        <v>1</v>
      </c>
      <c r="AH393" s="297">
        <f t="shared" si="439"/>
        <v>0</v>
      </c>
      <c r="AI393" s="297">
        <f t="shared" si="439"/>
        <v>1</v>
      </c>
      <c r="AJ393" s="297">
        <f t="shared" si="439"/>
        <v>1</v>
      </c>
      <c r="AK393" s="297">
        <f t="shared" si="439"/>
        <v>0</v>
      </c>
      <c r="AL393" s="297">
        <f t="shared" si="439"/>
        <v>0</v>
      </c>
      <c r="AM393" s="297">
        <f t="shared" si="398"/>
        <v>5</v>
      </c>
    </row>
    <row r="394" spans="4:39" x14ac:dyDescent="0.25">
      <c r="D394" s="297">
        <v>236</v>
      </c>
      <c r="E394" s="297" t="s">
        <v>39</v>
      </c>
      <c r="G394" s="297" t="s">
        <v>41</v>
      </c>
      <c r="H394" s="297" t="s">
        <v>36</v>
      </c>
      <c r="J394" s="297" t="s">
        <v>38</v>
      </c>
      <c r="M394" s="297" t="s">
        <v>162</v>
      </c>
      <c r="N394" s="297" t="s">
        <v>164</v>
      </c>
      <c r="O394" s="298" t="s">
        <v>168</v>
      </c>
      <c r="P394" s="297" t="s">
        <v>37</v>
      </c>
      <c r="R394" s="297" t="s">
        <v>230</v>
      </c>
      <c r="S394" s="297" t="s">
        <v>222</v>
      </c>
      <c r="T394" s="297" t="s">
        <v>223</v>
      </c>
      <c r="U394" s="297" t="s">
        <v>229</v>
      </c>
      <c r="V394" s="297" t="s">
        <v>232</v>
      </c>
      <c r="W394" s="297" t="s">
        <v>224</v>
      </c>
      <c r="X394" s="297" t="s">
        <v>227</v>
      </c>
      <c r="Y394" s="297" t="s">
        <v>228</v>
      </c>
      <c r="AA394" s="297">
        <f t="shared" ref="AA394:AL394" si="440">IF(AND(E394&lt;&gt;"",AA158=1),1,0)</f>
        <v>0</v>
      </c>
      <c r="AB394" s="297">
        <f t="shared" si="440"/>
        <v>0</v>
      </c>
      <c r="AC394" s="297">
        <f t="shared" si="440"/>
        <v>1</v>
      </c>
      <c r="AD394" s="297">
        <f t="shared" si="440"/>
        <v>1</v>
      </c>
      <c r="AE394" s="297">
        <f t="shared" si="440"/>
        <v>0</v>
      </c>
      <c r="AF394" s="297">
        <f t="shared" si="440"/>
        <v>1</v>
      </c>
      <c r="AG394" s="297">
        <f t="shared" si="440"/>
        <v>0</v>
      </c>
      <c r="AH394" s="297">
        <f t="shared" si="440"/>
        <v>0</v>
      </c>
      <c r="AI394" s="297">
        <f t="shared" si="440"/>
        <v>1</v>
      </c>
      <c r="AJ394" s="297">
        <f t="shared" si="440"/>
        <v>1</v>
      </c>
      <c r="AK394" s="297">
        <f t="shared" si="440"/>
        <v>0</v>
      </c>
      <c r="AL394" s="297">
        <f t="shared" si="440"/>
        <v>1</v>
      </c>
      <c r="AM394" s="297">
        <f t="shared" si="398"/>
        <v>6</v>
      </c>
    </row>
    <row r="395" spans="4:39" x14ac:dyDescent="0.25">
      <c r="D395" s="297">
        <v>237</v>
      </c>
      <c r="E395" s="297" t="s">
        <v>39</v>
      </c>
      <c r="G395" s="297" t="s">
        <v>41</v>
      </c>
      <c r="H395" s="297" t="s">
        <v>36</v>
      </c>
      <c r="J395" s="297" t="s">
        <v>38</v>
      </c>
      <c r="L395" s="297" t="s">
        <v>92</v>
      </c>
      <c r="N395" s="297" t="s">
        <v>164</v>
      </c>
      <c r="O395" s="298" t="s">
        <v>168</v>
      </c>
      <c r="P395" s="297" t="s">
        <v>37</v>
      </c>
      <c r="R395" s="297" t="s">
        <v>225</v>
      </c>
      <c r="S395" s="297" t="s">
        <v>222</v>
      </c>
      <c r="T395" s="297" t="s">
        <v>224</v>
      </c>
      <c r="U395" s="297" t="s">
        <v>230</v>
      </c>
      <c r="V395" s="297" t="s">
        <v>232</v>
      </c>
      <c r="W395" s="297" t="s">
        <v>229</v>
      </c>
      <c r="X395" s="297" t="s">
        <v>227</v>
      </c>
      <c r="Y395" s="297" t="s">
        <v>228</v>
      </c>
      <c r="AA395" s="297">
        <f t="shared" ref="AA395:AL395" si="441">IF(AND(E395&lt;&gt;"",AA158=1),1,0)</f>
        <v>0</v>
      </c>
      <c r="AB395" s="297">
        <f t="shared" si="441"/>
        <v>0</v>
      </c>
      <c r="AC395" s="297">
        <f t="shared" si="441"/>
        <v>1</v>
      </c>
      <c r="AD395" s="297">
        <f t="shared" si="441"/>
        <v>1</v>
      </c>
      <c r="AE395" s="297">
        <f t="shared" si="441"/>
        <v>0</v>
      </c>
      <c r="AF395" s="297">
        <f t="shared" si="441"/>
        <v>1</v>
      </c>
      <c r="AG395" s="297">
        <f t="shared" si="441"/>
        <v>0</v>
      </c>
      <c r="AH395" s="297">
        <f t="shared" si="441"/>
        <v>0</v>
      </c>
      <c r="AI395" s="297">
        <f t="shared" si="441"/>
        <v>0</v>
      </c>
      <c r="AJ395" s="297">
        <f t="shared" si="441"/>
        <v>1</v>
      </c>
      <c r="AK395" s="297">
        <f t="shared" si="441"/>
        <v>0</v>
      </c>
      <c r="AL395" s="297">
        <f t="shared" si="441"/>
        <v>1</v>
      </c>
      <c r="AM395" s="297">
        <f t="shared" si="398"/>
        <v>5</v>
      </c>
    </row>
    <row r="396" spans="4:39" x14ac:dyDescent="0.25">
      <c r="D396" s="297">
        <v>238</v>
      </c>
      <c r="E396" s="297" t="s">
        <v>39</v>
      </c>
      <c r="G396" s="297" t="s">
        <v>41</v>
      </c>
      <c r="H396" s="297" t="s">
        <v>36</v>
      </c>
      <c r="J396" s="297" t="s">
        <v>38</v>
      </c>
      <c r="L396" s="297" t="s">
        <v>92</v>
      </c>
      <c r="M396" s="297" t="s">
        <v>162</v>
      </c>
      <c r="O396" s="298" t="s">
        <v>168</v>
      </c>
      <c r="P396" s="297" t="s">
        <v>37</v>
      </c>
      <c r="R396" s="297" t="s">
        <v>225</v>
      </c>
      <c r="S396" s="297" t="s">
        <v>224</v>
      </c>
      <c r="T396" s="297" t="s">
        <v>223</v>
      </c>
      <c r="U396" s="297" t="s">
        <v>230</v>
      </c>
      <c r="V396" s="297" t="s">
        <v>232</v>
      </c>
      <c r="W396" s="297" t="s">
        <v>229</v>
      </c>
      <c r="X396" s="297" t="s">
        <v>227</v>
      </c>
      <c r="Y396" s="297" t="s">
        <v>228</v>
      </c>
      <c r="AA396" s="297">
        <f t="shared" ref="AA396:AL396" si="442">IF(AND(E396&lt;&gt;"",AA158=1),1,0)</f>
        <v>0</v>
      </c>
      <c r="AB396" s="297">
        <f t="shared" si="442"/>
        <v>0</v>
      </c>
      <c r="AC396" s="297">
        <f t="shared" si="442"/>
        <v>1</v>
      </c>
      <c r="AD396" s="297">
        <f t="shared" si="442"/>
        <v>1</v>
      </c>
      <c r="AE396" s="297">
        <f t="shared" si="442"/>
        <v>0</v>
      </c>
      <c r="AF396" s="297">
        <f t="shared" si="442"/>
        <v>1</v>
      </c>
      <c r="AG396" s="297">
        <f t="shared" si="442"/>
        <v>0</v>
      </c>
      <c r="AH396" s="297">
        <f t="shared" si="442"/>
        <v>0</v>
      </c>
      <c r="AI396" s="297">
        <f t="shared" si="442"/>
        <v>1</v>
      </c>
      <c r="AJ396" s="297">
        <f t="shared" si="442"/>
        <v>0</v>
      </c>
      <c r="AK396" s="297">
        <f t="shared" si="442"/>
        <v>0</v>
      </c>
      <c r="AL396" s="297">
        <f t="shared" si="442"/>
        <v>1</v>
      </c>
      <c r="AM396" s="297">
        <f t="shared" si="398"/>
        <v>5</v>
      </c>
    </row>
    <row r="397" spans="4:39" x14ac:dyDescent="0.25">
      <c r="D397" s="297">
        <v>239</v>
      </c>
      <c r="E397" s="297" t="s">
        <v>39</v>
      </c>
      <c r="G397" s="297" t="s">
        <v>41</v>
      </c>
      <c r="H397" s="297" t="s">
        <v>36</v>
      </c>
      <c r="J397" s="297" t="s">
        <v>38</v>
      </c>
      <c r="L397" s="297" t="s">
        <v>92</v>
      </c>
      <c r="M397" s="297" t="s">
        <v>162</v>
      </c>
      <c r="N397" s="297" t="s">
        <v>164</v>
      </c>
      <c r="P397" s="297" t="s">
        <v>37</v>
      </c>
      <c r="R397" s="297" t="s">
        <v>225</v>
      </c>
      <c r="S397" s="297" t="s">
        <v>222</v>
      </c>
      <c r="T397" s="297" t="s">
        <v>224</v>
      </c>
      <c r="U397" s="297" t="s">
        <v>230</v>
      </c>
      <c r="V397" s="297" t="s">
        <v>232</v>
      </c>
      <c r="W397" s="297" t="s">
        <v>229</v>
      </c>
      <c r="X397" s="297" t="s">
        <v>227</v>
      </c>
      <c r="Y397" s="297" t="s">
        <v>223</v>
      </c>
      <c r="AA397" s="297">
        <f t="shared" ref="AA397:AL397" si="443">IF(AND(E397&lt;&gt;"",AA158=1),1,0)</f>
        <v>0</v>
      </c>
      <c r="AB397" s="297">
        <f t="shared" si="443"/>
        <v>0</v>
      </c>
      <c r="AC397" s="297">
        <f t="shared" si="443"/>
        <v>1</v>
      </c>
      <c r="AD397" s="297">
        <f t="shared" si="443"/>
        <v>1</v>
      </c>
      <c r="AE397" s="297">
        <f t="shared" si="443"/>
        <v>0</v>
      </c>
      <c r="AF397" s="297">
        <f t="shared" si="443"/>
        <v>1</v>
      </c>
      <c r="AG397" s="297">
        <f t="shared" si="443"/>
        <v>0</v>
      </c>
      <c r="AH397" s="297">
        <f t="shared" si="443"/>
        <v>0</v>
      </c>
      <c r="AI397" s="297">
        <f t="shared" si="443"/>
        <v>1</v>
      </c>
      <c r="AJ397" s="297">
        <f t="shared" si="443"/>
        <v>1</v>
      </c>
      <c r="AK397" s="297">
        <f t="shared" si="443"/>
        <v>0</v>
      </c>
      <c r="AL397" s="297">
        <f t="shared" si="443"/>
        <v>1</v>
      </c>
      <c r="AM397" s="297">
        <f t="shared" si="398"/>
        <v>6</v>
      </c>
    </row>
    <row r="398" spans="4:39" x14ac:dyDescent="0.25">
      <c r="D398" s="297">
        <v>240</v>
      </c>
      <c r="E398" s="297" t="s">
        <v>39</v>
      </c>
      <c r="G398" s="297" t="s">
        <v>41</v>
      </c>
      <c r="H398" s="297" t="s">
        <v>36</v>
      </c>
      <c r="J398" s="297" t="s">
        <v>38</v>
      </c>
      <c r="L398" s="297" t="s">
        <v>92</v>
      </c>
      <c r="M398" s="297" t="s">
        <v>162</v>
      </c>
      <c r="N398" s="297" t="s">
        <v>164</v>
      </c>
      <c r="O398" s="298" t="s">
        <v>168</v>
      </c>
      <c r="R398" s="297" t="s">
        <v>225</v>
      </c>
      <c r="S398" s="297" t="s">
        <v>222</v>
      </c>
      <c r="T398" s="297" t="s">
        <v>224</v>
      </c>
      <c r="U398" s="297" t="s">
        <v>230</v>
      </c>
      <c r="V398" s="297" t="s">
        <v>232</v>
      </c>
      <c r="W398" s="297" t="s">
        <v>229</v>
      </c>
      <c r="X398" s="297" t="s">
        <v>223</v>
      </c>
      <c r="Y398" s="297" t="s">
        <v>228</v>
      </c>
      <c r="AA398" s="297">
        <f t="shared" ref="AA398:AL398" si="444">IF(AND(E398&lt;&gt;"",AA158=1),1,0)</f>
        <v>0</v>
      </c>
      <c r="AB398" s="297">
        <f t="shared" si="444"/>
        <v>0</v>
      </c>
      <c r="AC398" s="297">
        <f t="shared" si="444"/>
        <v>1</v>
      </c>
      <c r="AD398" s="297">
        <f t="shared" si="444"/>
        <v>1</v>
      </c>
      <c r="AE398" s="297">
        <f t="shared" si="444"/>
        <v>0</v>
      </c>
      <c r="AF398" s="297">
        <f t="shared" si="444"/>
        <v>1</v>
      </c>
      <c r="AG398" s="297">
        <f t="shared" si="444"/>
        <v>0</v>
      </c>
      <c r="AH398" s="297">
        <f t="shared" si="444"/>
        <v>0</v>
      </c>
      <c r="AI398" s="297">
        <f t="shared" si="444"/>
        <v>1</v>
      </c>
      <c r="AJ398" s="297">
        <f t="shared" si="444"/>
        <v>1</v>
      </c>
      <c r="AK398" s="297">
        <f t="shared" si="444"/>
        <v>0</v>
      </c>
      <c r="AL398" s="297">
        <f t="shared" si="444"/>
        <v>0</v>
      </c>
      <c r="AM398" s="297">
        <f t="shared" si="398"/>
        <v>5</v>
      </c>
    </row>
    <row r="399" spans="4:39" x14ac:dyDescent="0.25">
      <c r="D399" s="297">
        <v>241</v>
      </c>
      <c r="E399" s="297" t="s">
        <v>39</v>
      </c>
      <c r="G399" s="297" t="s">
        <v>41</v>
      </c>
      <c r="H399" s="297" t="s">
        <v>36</v>
      </c>
      <c r="J399" s="297" t="s">
        <v>38</v>
      </c>
      <c r="K399" s="297" t="s">
        <v>31</v>
      </c>
      <c r="N399" s="297" t="s">
        <v>164</v>
      </c>
      <c r="O399" s="298" t="s">
        <v>168</v>
      </c>
      <c r="P399" s="297" t="s">
        <v>37</v>
      </c>
      <c r="R399" s="297" t="s">
        <v>230</v>
      </c>
      <c r="S399" s="297" t="s">
        <v>226</v>
      </c>
      <c r="T399" s="297" t="s">
        <v>222</v>
      </c>
      <c r="U399" s="297" t="s">
        <v>229</v>
      </c>
      <c r="V399" s="297" t="s">
        <v>232</v>
      </c>
      <c r="W399" s="297" t="s">
        <v>224</v>
      </c>
      <c r="X399" s="297" t="s">
        <v>227</v>
      </c>
      <c r="Y399" s="297" t="s">
        <v>228</v>
      </c>
      <c r="AA399" s="297">
        <f t="shared" ref="AA399:AL399" si="445">IF(AND(E399&lt;&gt;"",AA158=1),1,0)</f>
        <v>0</v>
      </c>
      <c r="AB399" s="297">
        <f t="shared" si="445"/>
        <v>0</v>
      </c>
      <c r="AC399" s="297">
        <f t="shared" si="445"/>
        <v>1</v>
      </c>
      <c r="AD399" s="297">
        <f t="shared" si="445"/>
        <v>1</v>
      </c>
      <c r="AE399" s="297">
        <f t="shared" si="445"/>
        <v>0</v>
      </c>
      <c r="AF399" s="297">
        <f t="shared" si="445"/>
        <v>1</v>
      </c>
      <c r="AG399" s="297">
        <f t="shared" si="445"/>
        <v>1</v>
      </c>
      <c r="AH399" s="297">
        <f t="shared" si="445"/>
        <v>0</v>
      </c>
      <c r="AI399" s="297">
        <f t="shared" si="445"/>
        <v>0</v>
      </c>
      <c r="AJ399" s="297">
        <f t="shared" si="445"/>
        <v>1</v>
      </c>
      <c r="AK399" s="297">
        <f t="shared" si="445"/>
        <v>0</v>
      </c>
      <c r="AL399" s="297">
        <f t="shared" si="445"/>
        <v>1</v>
      </c>
      <c r="AM399" s="297">
        <f t="shared" si="398"/>
        <v>6</v>
      </c>
    </row>
    <row r="400" spans="4:39" x14ac:dyDescent="0.25">
      <c r="D400" s="297">
        <v>242</v>
      </c>
      <c r="E400" s="297" t="s">
        <v>39</v>
      </c>
      <c r="G400" s="297" t="s">
        <v>41</v>
      </c>
      <c r="H400" s="297" t="s">
        <v>36</v>
      </c>
      <c r="J400" s="297" t="s">
        <v>38</v>
      </c>
      <c r="K400" s="297" t="s">
        <v>31</v>
      </c>
      <c r="M400" s="297" t="s">
        <v>162</v>
      </c>
      <c r="O400" s="298" t="s">
        <v>168</v>
      </c>
      <c r="P400" s="297" t="s">
        <v>37</v>
      </c>
      <c r="R400" s="297" t="s">
        <v>230</v>
      </c>
      <c r="S400" s="297" t="s">
        <v>226</v>
      </c>
      <c r="T400" s="297" t="s">
        <v>223</v>
      </c>
      <c r="U400" s="297" t="s">
        <v>229</v>
      </c>
      <c r="V400" s="297" t="s">
        <v>232</v>
      </c>
      <c r="W400" s="297" t="s">
        <v>224</v>
      </c>
      <c r="X400" s="297" t="s">
        <v>227</v>
      </c>
      <c r="Y400" s="297" t="s">
        <v>228</v>
      </c>
      <c r="AA400" s="297">
        <f t="shared" ref="AA400:AL400" si="446">IF(AND(E400&lt;&gt;"",AA158=1),1,0)</f>
        <v>0</v>
      </c>
      <c r="AB400" s="297">
        <f t="shared" si="446"/>
        <v>0</v>
      </c>
      <c r="AC400" s="297">
        <f t="shared" si="446"/>
        <v>1</v>
      </c>
      <c r="AD400" s="297">
        <f t="shared" si="446"/>
        <v>1</v>
      </c>
      <c r="AE400" s="297">
        <f t="shared" si="446"/>
        <v>0</v>
      </c>
      <c r="AF400" s="297">
        <f t="shared" si="446"/>
        <v>1</v>
      </c>
      <c r="AG400" s="297">
        <f t="shared" si="446"/>
        <v>1</v>
      </c>
      <c r="AH400" s="297">
        <f t="shared" si="446"/>
        <v>0</v>
      </c>
      <c r="AI400" s="297">
        <f t="shared" si="446"/>
        <v>1</v>
      </c>
      <c r="AJ400" s="297">
        <f t="shared" si="446"/>
        <v>0</v>
      </c>
      <c r="AK400" s="297">
        <f t="shared" si="446"/>
        <v>0</v>
      </c>
      <c r="AL400" s="297">
        <f t="shared" si="446"/>
        <v>1</v>
      </c>
      <c r="AM400" s="297">
        <f t="shared" si="398"/>
        <v>6</v>
      </c>
    </row>
    <row r="401" spans="4:39" x14ac:dyDescent="0.25">
      <c r="D401" s="297">
        <v>243</v>
      </c>
      <c r="E401" s="297" t="s">
        <v>39</v>
      </c>
      <c r="G401" s="297" t="s">
        <v>41</v>
      </c>
      <c r="H401" s="297" t="s">
        <v>36</v>
      </c>
      <c r="J401" s="297" t="s">
        <v>38</v>
      </c>
      <c r="K401" s="297" t="s">
        <v>31</v>
      </c>
      <c r="M401" s="297" t="s">
        <v>162</v>
      </c>
      <c r="N401" s="297" t="s">
        <v>164</v>
      </c>
      <c r="P401" s="297" t="s">
        <v>37</v>
      </c>
      <c r="R401" s="297" t="s">
        <v>230</v>
      </c>
      <c r="S401" s="297" t="s">
        <v>226</v>
      </c>
      <c r="T401" s="297" t="s">
        <v>222</v>
      </c>
      <c r="U401" s="297" t="s">
        <v>229</v>
      </c>
      <c r="V401" s="297" t="s">
        <v>232</v>
      </c>
      <c r="W401" s="297" t="s">
        <v>224</v>
      </c>
      <c r="X401" s="297" t="s">
        <v>227</v>
      </c>
      <c r="Y401" s="297" t="s">
        <v>223</v>
      </c>
      <c r="AA401" s="297">
        <f t="shared" ref="AA401:AL401" si="447">IF(AND(E401&lt;&gt;"",AA158=1),1,0)</f>
        <v>0</v>
      </c>
      <c r="AB401" s="297">
        <f t="shared" si="447"/>
        <v>0</v>
      </c>
      <c r="AC401" s="297">
        <f t="shared" si="447"/>
        <v>1</v>
      </c>
      <c r="AD401" s="297">
        <f t="shared" si="447"/>
        <v>1</v>
      </c>
      <c r="AE401" s="297">
        <f t="shared" si="447"/>
        <v>0</v>
      </c>
      <c r="AF401" s="297">
        <f t="shared" si="447"/>
        <v>1</v>
      </c>
      <c r="AG401" s="297">
        <f t="shared" si="447"/>
        <v>1</v>
      </c>
      <c r="AH401" s="297">
        <f t="shared" si="447"/>
        <v>0</v>
      </c>
      <c r="AI401" s="297">
        <f t="shared" si="447"/>
        <v>1</v>
      </c>
      <c r="AJ401" s="297">
        <f t="shared" si="447"/>
        <v>1</v>
      </c>
      <c r="AK401" s="297">
        <f t="shared" si="447"/>
        <v>0</v>
      </c>
      <c r="AL401" s="297">
        <f t="shared" si="447"/>
        <v>1</v>
      </c>
      <c r="AM401" s="297">
        <f t="shared" si="398"/>
        <v>7</v>
      </c>
    </row>
    <row r="402" spans="4:39" x14ac:dyDescent="0.25">
      <c r="D402" s="297">
        <v>244</v>
      </c>
      <c r="E402" s="297" t="s">
        <v>39</v>
      </c>
      <c r="G402" s="297" t="s">
        <v>41</v>
      </c>
      <c r="H402" s="297" t="s">
        <v>36</v>
      </c>
      <c r="J402" s="297" t="s">
        <v>38</v>
      </c>
      <c r="K402" s="297" t="s">
        <v>31</v>
      </c>
      <c r="M402" s="297" t="s">
        <v>162</v>
      </c>
      <c r="N402" s="297" t="s">
        <v>164</v>
      </c>
      <c r="O402" s="298" t="s">
        <v>168</v>
      </c>
      <c r="R402" s="297" t="s">
        <v>230</v>
      </c>
      <c r="S402" s="297" t="s">
        <v>226</v>
      </c>
      <c r="T402" s="297" t="s">
        <v>222</v>
      </c>
      <c r="U402" s="297" t="s">
        <v>229</v>
      </c>
      <c r="V402" s="297" t="s">
        <v>232</v>
      </c>
      <c r="W402" s="297" t="s">
        <v>224</v>
      </c>
      <c r="X402" s="297" t="s">
        <v>223</v>
      </c>
      <c r="Y402" s="297" t="s">
        <v>228</v>
      </c>
      <c r="AA402" s="297">
        <f t="shared" ref="AA402:AL402" si="448">IF(AND(E402&lt;&gt;"",AA158=1),1,0)</f>
        <v>0</v>
      </c>
      <c r="AB402" s="297">
        <f t="shared" si="448"/>
        <v>0</v>
      </c>
      <c r="AC402" s="297">
        <f t="shared" si="448"/>
        <v>1</v>
      </c>
      <c r="AD402" s="297">
        <f t="shared" si="448"/>
        <v>1</v>
      </c>
      <c r="AE402" s="297">
        <f t="shared" si="448"/>
        <v>0</v>
      </c>
      <c r="AF402" s="297">
        <f t="shared" si="448"/>
        <v>1</v>
      </c>
      <c r="AG402" s="297">
        <f t="shared" si="448"/>
        <v>1</v>
      </c>
      <c r="AH402" s="297">
        <f t="shared" si="448"/>
        <v>0</v>
      </c>
      <c r="AI402" s="297">
        <f t="shared" si="448"/>
        <v>1</v>
      </c>
      <c r="AJ402" s="297">
        <f t="shared" si="448"/>
        <v>1</v>
      </c>
      <c r="AK402" s="297">
        <f t="shared" si="448"/>
        <v>0</v>
      </c>
      <c r="AL402" s="297">
        <f t="shared" si="448"/>
        <v>0</v>
      </c>
      <c r="AM402" s="297">
        <f t="shared" si="398"/>
        <v>6</v>
      </c>
    </row>
    <row r="403" spans="4:39" x14ac:dyDescent="0.25">
      <c r="D403" s="297">
        <v>245</v>
      </c>
      <c r="E403" s="297" t="s">
        <v>39</v>
      </c>
      <c r="G403" s="297" t="s">
        <v>41</v>
      </c>
      <c r="H403" s="297" t="s">
        <v>36</v>
      </c>
      <c r="J403" s="297" t="s">
        <v>38</v>
      </c>
      <c r="K403" s="297" t="s">
        <v>31</v>
      </c>
      <c r="L403" s="297" t="s">
        <v>92</v>
      </c>
      <c r="O403" s="298" t="s">
        <v>168</v>
      </c>
      <c r="P403" s="297" t="s">
        <v>37</v>
      </c>
      <c r="R403" s="297" t="s">
        <v>225</v>
      </c>
      <c r="S403" s="297" t="s">
        <v>226</v>
      </c>
      <c r="T403" s="297" t="s">
        <v>224</v>
      </c>
      <c r="U403" s="297" t="s">
        <v>230</v>
      </c>
      <c r="V403" s="297" t="s">
        <v>232</v>
      </c>
      <c r="W403" s="297" t="s">
        <v>229</v>
      </c>
      <c r="X403" s="297" t="s">
        <v>227</v>
      </c>
      <c r="Y403" s="297" t="s">
        <v>228</v>
      </c>
      <c r="AA403" s="297">
        <f t="shared" ref="AA403:AL403" si="449">IF(AND(E403&lt;&gt;"",AA158=1),1,0)</f>
        <v>0</v>
      </c>
      <c r="AB403" s="297">
        <f t="shared" si="449"/>
        <v>0</v>
      </c>
      <c r="AC403" s="297">
        <f t="shared" si="449"/>
        <v>1</v>
      </c>
      <c r="AD403" s="297">
        <f t="shared" si="449"/>
        <v>1</v>
      </c>
      <c r="AE403" s="297">
        <f t="shared" si="449"/>
        <v>0</v>
      </c>
      <c r="AF403" s="297">
        <f t="shared" si="449"/>
        <v>1</v>
      </c>
      <c r="AG403" s="297">
        <f t="shared" si="449"/>
        <v>1</v>
      </c>
      <c r="AH403" s="297">
        <f t="shared" si="449"/>
        <v>0</v>
      </c>
      <c r="AI403" s="297">
        <f t="shared" si="449"/>
        <v>0</v>
      </c>
      <c r="AJ403" s="297">
        <f t="shared" si="449"/>
        <v>0</v>
      </c>
      <c r="AK403" s="297">
        <f t="shared" si="449"/>
        <v>0</v>
      </c>
      <c r="AL403" s="297">
        <f t="shared" si="449"/>
        <v>1</v>
      </c>
      <c r="AM403" s="297">
        <f t="shared" si="398"/>
        <v>5</v>
      </c>
    </row>
    <row r="404" spans="4:39" x14ac:dyDescent="0.25">
      <c r="D404" s="297">
        <v>246</v>
      </c>
      <c r="E404" s="297" t="s">
        <v>39</v>
      </c>
      <c r="G404" s="297" t="s">
        <v>41</v>
      </c>
      <c r="H404" s="297" t="s">
        <v>36</v>
      </c>
      <c r="J404" s="297" t="s">
        <v>38</v>
      </c>
      <c r="K404" s="297" t="s">
        <v>31</v>
      </c>
      <c r="L404" s="297" t="s">
        <v>92</v>
      </c>
      <c r="N404" s="297" t="s">
        <v>164</v>
      </c>
      <c r="P404" s="297" t="s">
        <v>37</v>
      </c>
      <c r="R404" s="297" t="s">
        <v>230</v>
      </c>
      <c r="S404" s="297" t="s">
        <v>226</v>
      </c>
      <c r="T404" s="297" t="s">
        <v>222</v>
      </c>
      <c r="U404" s="297" t="s">
        <v>229</v>
      </c>
      <c r="V404" s="297" t="s">
        <v>232</v>
      </c>
      <c r="W404" s="297" t="s">
        <v>224</v>
      </c>
      <c r="X404" s="297" t="s">
        <v>227</v>
      </c>
      <c r="Y404" s="297" t="s">
        <v>225</v>
      </c>
      <c r="AA404" s="297">
        <f t="shared" ref="AA404:AL404" si="450">IF(AND(E404&lt;&gt;"",AA158=1),1,0)</f>
        <v>0</v>
      </c>
      <c r="AB404" s="297">
        <f t="shared" si="450"/>
        <v>0</v>
      </c>
      <c r="AC404" s="297">
        <f t="shared" si="450"/>
        <v>1</v>
      </c>
      <c r="AD404" s="297">
        <f t="shared" si="450"/>
        <v>1</v>
      </c>
      <c r="AE404" s="297">
        <f t="shared" si="450"/>
        <v>0</v>
      </c>
      <c r="AF404" s="297">
        <f t="shared" si="450"/>
        <v>1</v>
      </c>
      <c r="AG404" s="297">
        <f t="shared" si="450"/>
        <v>1</v>
      </c>
      <c r="AH404" s="297">
        <f t="shared" si="450"/>
        <v>0</v>
      </c>
      <c r="AI404" s="297">
        <f t="shared" si="450"/>
        <v>0</v>
      </c>
      <c r="AJ404" s="297">
        <f t="shared" si="450"/>
        <v>1</v>
      </c>
      <c r="AK404" s="297">
        <f t="shared" si="450"/>
        <v>0</v>
      </c>
      <c r="AL404" s="297">
        <f t="shared" si="450"/>
        <v>1</v>
      </c>
      <c r="AM404" s="297">
        <f t="shared" si="398"/>
        <v>6</v>
      </c>
    </row>
    <row r="405" spans="4:39" x14ac:dyDescent="0.25">
      <c r="D405" s="297">
        <v>247</v>
      </c>
      <c r="E405" s="297" t="s">
        <v>39</v>
      </c>
      <c r="G405" s="297" t="s">
        <v>41</v>
      </c>
      <c r="H405" s="297" t="s">
        <v>36</v>
      </c>
      <c r="J405" s="297" t="s">
        <v>38</v>
      </c>
      <c r="K405" s="297" t="s">
        <v>31</v>
      </c>
      <c r="L405" s="297" t="s">
        <v>92</v>
      </c>
      <c r="N405" s="297" t="s">
        <v>164</v>
      </c>
      <c r="O405" s="298" t="s">
        <v>168</v>
      </c>
      <c r="R405" s="297" t="s">
        <v>225</v>
      </c>
      <c r="S405" s="297" t="s">
        <v>226</v>
      </c>
      <c r="T405" s="297" t="s">
        <v>222</v>
      </c>
      <c r="U405" s="297" t="s">
        <v>230</v>
      </c>
      <c r="V405" s="297" t="s">
        <v>232</v>
      </c>
      <c r="W405" s="297" t="s">
        <v>224</v>
      </c>
      <c r="X405" s="297" t="s">
        <v>229</v>
      </c>
      <c r="Y405" s="297" t="s">
        <v>228</v>
      </c>
      <c r="AA405" s="297">
        <f t="shared" ref="AA405:AL405" si="451">IF(AND(E405&lt;&gt;"",AA158=1),1,0)</f>
        <v>0</v>
      </c>
      <c r="AB405" s="297">
        <f t="shared" si="451"/>
        <v>0</v>
      </c>
      <c r="AC405" s="297">
        <f t="shared" si="451"/>
        <v>1</v>
      </c>
      <c r="AD405" s="297">
        <f t="shared" si="451"/>
        <v>1</v>
      </c>
      <c r="AE405" s="297">
        <f t="shared" si="451"/>
        <v>0</v>
      </c>
      <c r="AF405" s="297">
        <f t="shared" si="451"/>
        <v>1</v>
      </c>
      <c r="AG405" s="297">
        <f t="shared" si="451"/>
        <v>1</v>
      </c>
      <c r="AH405" s="297">
        <f t="shared" si="451"/>
        <v>0</v>
      </c>
      <c r="AI405" s="297">
        <f t="shared" si="451"/>
        <v>0</v>
      </c>
      <c r="AJ405" s="297">
        <f t="shared" si="451"/>
        <v>1</v>
      </c>
      <c r="AK405" s="297">
        <f t="shared" si="451"/>
        <v>0</v>
      </c>
      <c r="AL405" s="297">
        <f t="shared" si="451"/>
        <v>0</v>
      </c>
      <c r="AM405" s="297">
        <f t="shared" si="398"/>
        <v>5</v>
      </c>
    </row>
    <row r="406" spans="4:39" x14ac:dyDescent="0.25">
      <c r="D406" s="297">
        <v>248</v>
      </c>
      <c r="E406" s="297" t="s">
        <v>39</v>
      </c>
      <c r="G406" s="297" t="s">
        <v>41</v>
      </c>
      <c r="H406" s="297" t="s">
        <v>36</v>
      </c>
      <c r="J406" s="297" t="s">
        <v>38</v>
      </c>
      <c r="K406" s="297" t="s">
        <v>31</v>
      </c>
      <c r="L406" s="297" t="s">
        <v>92</v>
      </c>
      <c r="M406" s="297" t="s">
        <v>162</v>
      </c>
      <c r="P406" s="297" t="s">
        <v>37</v>
      </c>
      <c r="R406" s="297" t="s">
        <v>225</v>
      </c>
      <c r="S406" s="297" t="s">
        <v>226</v>
      </c>
      <c r="T406" s="297" t="s">
        <v>224</v>
      </c>
      <c r="U406" s="297" t="s">
        <v>230</v>
      </c>
      <c r="V406" s="297" t="s">
        <v>232</v>
      </c>
      <c r="W406" s="297" t="s">
        <v>229</v>
      </c>
      <c r="X406" s="297" t="s">
        <v>227</v>
      </c>
      <c r="Y406" s="297" t="s">
        <v>223</v>
      </c>
      <c r="AA406" s="297">
        <f t="shared" ref="AA406:AL406" si="452">IF(AND(E406&lt;&gt;"",AA158=1),1,0)</f>
        <v>0</v>
      </c>
      <c r="AB406" s="297">
        <f t="shared" si="452"/>
        <v>0</v>
      </c>
      <c r="AC406" s="297">
        <f t="shared" si="452"/>
        <v>1</v>
      </c>
      <c r="AD406" s="297">
        <f t="shared" si="452"/>
        <v>1</v>
      </c>
      <c r="AE406" s="297">
        <f t="shared" si="452"/>
        <v>0</v>
      </c>
      <c r="AF406" s="297">
        <f t="shared" si="452"/>
        <v>1</v>
      </c>
      <c r="AG406" s="297">
        <f t="shared" si="452"/>
        <v>1</v>
      </c>
      <c r="AH406" s="297">
        <f t="shared" si="452"/>
        <v>0</v>
      </c>
      <c r="AI406" s="297">
        <f t="shared" si="452"/>
        <v>1</v>
      </c>
      <c r="AJ406" s="297">
        <f t="shared" si="452"/>
        <v>0</v>
      </c>
      <c r="AK406" s="297">
        <f t="shared" si="452"/>
        <v>0</v>
      </c>
      <c r="AL406" s="297">
        <f t="shared" si="452"/>
        <v>1</v>
      </c>
      <c r="AM406" s="297">
        <f t="shared" si="398"/>
        <v>6</v>
      </c>
    </row>
    <row r="407" spans="4:39" x14ac:dyDescent="0.25">
      <c r="D407" s="297">
        <v>249</v>
      </c>
      <c r="E407" s="297" t="s">
        <v>39</v>
      </c>
      <c r="G407" s="297" t="s">
        <v>41</v>
      </c>
      <c r="H407" s="297" t="s">
        <v>36</v>
      </c>
      <c r="J407" s="297" t="s">
        <v>38</v>
      </c>
      <c r="K407" s="297" t="s">
        <v>31</v>
      </c>
      <c r="L407" s="297" t="s">
        <v>92</v>
      </c>
      <c r="M407" s="297" t="s">
        <v>162</v>
      </c>
      <c r="O407" s="298" t="s">
        <v>168</v>
      </c>
      <c r="R407" s="297" t="s">
        <v>225</v>
      </c>
      <c r="S407" s="297" t="s">
        <v>226</v>
      </c>
      <c r="T407" s="297" t="s">
        <v>224</v>
      </c>
      <c r="U407" s="297" t="s">
        <v>230</v>
      </c>
      <c r="V407" s="297" t="s">
        <v>232</v>
      </c>
      <c r="W407" s="297" t="s">
        <v>229</v>
      </c>
      <c r="X407" s="297" t="s">
        <v>223</v>
      </c>
      <c r="Y407" s="297" t="s">
        <v>228</v>
      </c>
      <c r="AA407" s="297">
        <f t="shared" ref="AA407:AL407" si="453">IF(AND(E407&lt;&gt;"",AA158=1),1,0)</f>
        <v>0</v>
      </c>
      <c r="AB407" s="297">
        <f t="shared" si="453"/>
        <v>0</v>
      </c>
      <c r="AC407" s="297">
        <f t="shared" si="453"/>
        <v>1</v>
      </c>
      <c r="AD407" s="297">
        <f t="shared" si="453"/>
        <v>1</v>
      </c>
      <c r="AE407" s="297">
        <f t="shared" si="453"/>
        <v>0</v>
      </c>
      <c r="AF407" s="297">
        <f t="shared" si="453"/>
        <v>1</v>
      </c>
      <c r="AG407" s="297">
        <f t="shared" si="453"/>
        <v>1</v>
      </c>
      <c r="AH407" s="297">
        <f t="shared" si="453"/>
        <v>0</v>
      </c>
      <c r="AI407" s="297">
        <f t="shared" si="453"/>
        <v>1</v>
      </c>
      <c r="AJ407" s="297">
        <f t="shared" si="453"/>
        <v>0</v>
      </c>
      <c r="AK407" s="297">
        <f t="shared" si="453"/>
        <v>0</v>
      </c>
      <c r="AL407" s="297">
        <f t="shared" si="453"/>
        <v>0</v>
      </c>
      <c r="AM407" s="297">
        <f t="shared" si="398"/>
        <v>5</v>
      </c>
    </row>
    <row r="408" spans="4:39" x14ac:dyDescent="0.25">
      <c r="D408" s="297">
        <v>250</v>
      </c>
      <c r="E408" s="297" t="s">
        <v>39</v>
      </c>
      <c r="G408" s="297" t="s">
        <v>41</v>
      </c>
      <c r="H408" s="297" t="s">
        <v>36</v>
      </c>
      <c r="J408" s="297" t="s">
        <v>38</v>
      </c>
      <c r="K408" s="297" t="s">
        <v>31</v>
      </c>
      <c r="L408" s="297" t="s">
        <v>92</v>
      </c>
      <c r="M408" s="297" t="s">
        <v>162</v>
      </c>
      <c r="N408" s="297" t="s">
        <v>164</v>
      </c>
      <c r="R408" s="297" t="s">
        <v>225</v>
      </c>
      <c r="S408" s="297" t="s">
        <v>226</v>
      </c>
      <c r="T408" s="297" t="s">
        <v>222</v>
      </c>
      <c r="U408" s="297" t="s">
        <v>230</v>
      </c>
      <c r="V408" s="297" t="s">
        <v>232</v>
      </c>
      <c r="W408" s="297" t="s">
        <v>224</v>
      </c>
      <c r="X408" s="297" t="s">
        <v>229</v>
      </c>
      <c r="Y408" s="297" t="s">
        <v>223</v>
      </c>
      <c r="AA408" s="297">
        <f t="shared" ref="AA408:AL408" si="454">IF(AND(E408&lt;&gt;"",AA158=1),1,0)</f>
        <v>0</v>
      </c>
      <c r="AB408" s="297">
        <f t="shared" si="454"/>
        <v>0</v>
      </c>
      <c r="AC408" s="297">
        <f t="shared" si="454"/>
        <v>1</v>
      </c>
      <c r="AD408" s="297">
        <f t="shared" si="454"/>
        <v>1</v>
      </c>
      <c r="AE408" s="297">
        <f t="shared" si="454"/>
        <v>0</v>
      </c>
      <c r="AF408" s="297">
        <f t="shared" si="454"/>
        <v>1</v>
      </c>
      <c r="AG408" s="297">
        <f t="shared" si="454"/>
        <v>1</v>
      </c>
      <c r="AH408" s="297">
        <f t="shared" si="454"/>
        <v>0</v>
      </c>
      <c r="AI408" s="297">
        <f t="shared" si="454"/>
        <v>1</v>
      </c>
      <c r="AJ408" s="297">
        <f t="shared" si="454"/>
        <v>1</v>
      </c>
      <c r="AK408" s="297">
        <f t="shared" si="454"/>
        <v>0</v>
      </c>
      <c r="AL408" s="297">
        <f t="shared" si="454"/>
        <v>0</v>
      </c>
      <c r="AM408" s="297">
        <f t="shared" si="398"/>
        <v>6</v>
      </c>
    </row>
    <row r="409" spans="4:39" x14ac:dyDescent="0.25">
      <c r="D409" s="297">
        <v>251</v>
      </c>
      <c r="E409" s="297" t="s">
        <v>39</v>
      </c>
      <c r="G409" s="297" t="s">
        <v>41</v>
      </c>
      <c r="H409" s="297" t="s">
        <v>36</v>
      </c>
      <c r="I409" s="297" t="s">
        <v>42</v>
      </c>
      <c r="M409" s="297" t="s">
        <v>162</v>
      </c>
      <c r="N409" s="297" t="s">
        <v>164</v>
      </c>
      <c r="O409" s="298" t="s">
        <v>168</v>
      </c>
      <c r="P409" s="297" t="s">
        <v>37</v>
      </c>
      <c r="R409" s="297" t="s">
        <v>221</v>
      </c>
      <c r="S409" s="297" t="s">
        <v>222</v>
      </c>
      <c r="T409" s="297" t="s">
        <v>223</v>
      </c>
      <c r="U409" s="297" t="s">
        <v>230</v>
      </c>
      <c r="V409" s="297" t="s">
        <v>232</v>
      </c>
      <c r="W409" s="297" t="s">
        <v>229</v>
      </c>
      <c r="X409" s="297" t="s">
        <v>227</v>
      </c>
      <c r="Y409" s="297" t="s">
        <v>228</v>
      </c>
      <c r="AA409" s="297">
        <f t="shared" ref="AA409:AL409" si="455">IF(AND(E409&lt;&gt;"",AA158=1),1,0)</f>
        <v>0</v>
      </c>
      <c r="AB409" s="297">
        <f t="shared" si="455"/>
        <v>0</v>
      </c>
      <c r="AC409" s="297">
        <f t="shared" si="455"/>
        <v>1</v>
      </c>
      <c r="AD409" s="297">
        <f t="shared" si="455"/>
        <v>1</v>
      </c>
      <c r="AE409" s="297">
        <f t="shared" si="455"/>
        <v>1</v>
      </c>
      <c r="AF409" s="297">
        <f t="shared" si="455"/>
        <v>0</v>
      </c>
      <c r="AG409" s="297">
        <f t="shared" si="455"/>
        <v>0</v>
      </c>
      <c r="AH409" s="297">
        <f t="shared" si="455"/>
        <v>0</v>
      </c>
      <c r="AI409" s="297">
        <f t="shared" si="455"/>
        <v>1</v>
      </c>
      <c r="AJ409" s="297">
        <f t="shared" si="455"/>
        <v>1</v>
      </c>
      <c r="AK409" s="297">
        <f t="shared" si="455"/>
        <v>0</v>
      </c>
      <c r="AL409" s="297">
        <f t="shared" si="455"/>
        <v>1</v>
      </c>
      <c r="AM409" s="297">
        <f t="shared" si="398"/>
        <v>6</v>
      </c>
    </row>
    <row r="410" spans="4:39" x14ac:dyDescent="0.25">
      <c r="D410" s="297">
        <v>252</v>
      </c>
      <c r="E410" s="297" t="s">
        <v>39</v>
      </c>
      <c r="G410" s="297" t="s">
        <v>41</v>
      </c>
      <c r="H410" s="297" t="s">
        <v>36</v>
      </c>
      <c r="I410" s="297" t="s">
        <v>42</v>
      </c>
      <c r="L410" s="297" t="s">
        <v>92</v>
      </c>
      <c r="N410" s="297" t="s">
        <v>164</v>
      </c>
      <c r="O410" s="298" t="s">
        <v>168</v>
      </c>
      <c r="P410" s="297" t="s">
        <v>37</v>
      </c>
      <c r="R410" s="297" t="s">
        <v>225</v>
      </c>
      <c r="S410" s="297" t="s">
        <v>222</v>
      </c>
      <c r="T410" s="297" t="s">
        <v>221</v>
      </c>
      <c r="U410" s="297" t="s">
        <v>230</v>
      </c>
      <c r="V410" s="297" t="s">
        <v>232</v>
      </c>
      <c r="W410" s="297" t="s">
        <v>229</v>
      </c>
      <c r="X410" s="297" t="s">
        <v>227</v>
      </c>
      <c r="Y410" s="297" t="s">
        <v>228</v>
      </c>
      <c r="AA410" s="297">
        <f t="shared" ref="AA410:AL410" si="456">IF(AND(E410&lt;&gt;"",AA158=1),1,0)</f>
        <v>0</v>
      </c>
      <c r="AB410" s="297">
        <f t="shared" si="456"/>
        <v>0</v>
      </c>
      <c r="AC410" s="297">
        <f t="shared" si="456"/>
        <v>1</v>
      </c>
      <c r="AD410" s="297">
        <f t="shared" si="456"/>
        <v>1</v>
      </c>
      <c r="AE410" s="297">
        <f t="shared" si="456"/>
        <v>1</v>
      </c>
      <c r="AF410" s="297">
        <f t="shared" si="456"/>
        <v>0</v>
      </c>
      <c r="AG410" s="297">
        <f t="shared" si="456"/>
        <v>0</v>
      </c>
      <c r="AH410" s="297">
        <f t="shared" si="456"/>
        <v>0</v>
      </c>
      <c r="AI410" s="297">
        <f t="shared" si="456"/>
        <v>0</v>
      </c>
      <c r="AJ410" s="297">
        <f t="shared" si="456"/>
        <v>1</v>
      </c>
      <c r="AK410" s="297">
        <f t="shared" si="456"/>
        <v>0</v>
      </c>
      <c r="AL410" s="297">
        <f t="shared" si="456"/>
        <v>1</v>
      </c>
      <c r="AM410" s="297">
        <f t="shared" si="398"/>
        <v>5</v>
      </c>
    </row>
    <row r="411" spans="4:39" x14ac:dyDescent="0.25">
      <c r="D411" s="297">
        <v>253</v>
      </c>
      <c r="E411" s="297" t="s">
        <v>39</v>
      </c>
      <c r="G411" s="297" t="s">
        <v>41</v>
      </c>
      <c r="H411" s="297" t="s">
        <v>36</v>
      </c>
      <c r="I411" s="297" t="s">
        <v>42</v>
      </c>
      <c r="L411" s="297" t="s">
        <v>92</v>
      </c>
      <c r="M411" s="297" t="s">
        <v>162</v>
      </c>
      <c r="O411" s="298" t="s">
        <v>168</v>
      </c>
      <c r="P411" s="297" t="s">
        <v>37</v>
      </c>
      <c r="R411" s="297" t="s">
        <v>225</v>
      </c>
      <c r="S411" s="297" t="s">
        <v>221</v>
      </c>
      <c r="T411" s="297" t="s">
        <v>223</v>
      </c>
      <c r="U411" s="297" t="s">
        <v>230</v>
      </c>
      <c r="V411" s="297" t="s">
        <v>232</v>
      </c>
      <c r="W411" s="297" t="s">
        <v>229</v>
      </c>
      <c r="X411" s="297" t="s">
        <v>227</v>
      </c>
      <c r="Y411" s="297" t="s">
        <v>228</v>
      </c>
      <c r="AA411" s="297">
        <f t="shared" ref="AA411:AL411" si="457">IF(AND(E411&lt;&gt;"",AA158=1),1,0)</f>
        <v>0</v>
      </c>
      <c r="AB411" s="297">
        <f t="shared" si="457"/>
        <v>0</v>
      </c>
      <c r="AC411" s="297">
        <f t="shared" si="457"/>
        <v>1</v>
      </c>
      <c r="AD411" s="297">
        <f t="shared" si="457"/>
        <v>1</v>
      </c>
      <c r="AE411" s="297">
        <f t="shared" si="457"/>
        <v>1</v>
      </c>
      <c r="AF411" s="297">
        <f t="shared" si="457"/>
        <v>0</v>
      </c>
      <c r="AG411" s="297">
        <f t="shared" si="457"/>
        <v>0</v>
      </c>
      <c r="AH411" s="297">
        <f t="shared" si="457"/>
        <v>0</v>
      </c>
      <c r="AI411" s="297">
        <f t="shared" si="457"/>
        <v>1</v>
      </c>
      <c r="AJ411" s="297">
        <f t="shared" si="457"/>
        <v>0</v>
      </c>
      <c r="AK411" s="297">
        <f t="shared" si="457"/>
        <v>0</v>
      </c>
      <c r="AL411" s="297">
        <f t="shared" si="457"/>
        <v>1</v>
      </c>
      <c r="AM411" s="297">
        <f t="shared" si="398"/>
        <v>5</v>
      </c>
    </row>
    <row r="412" spans="4:39" x14ac:dyDescent="0.25">
      <c r="D412" s="297">
        <v>254</v>
      </c>
      <c r="E412" s="297" t="s">
        <v>39</v>
      </c>
      <c r="G412" s="297" t="s">
        <v>41</v>
      </c>
      <c r="H412" s="297" t="s">
        <v>36</v>
      </c>
      <c r="I412" s="297" t="s">
        <v>42</v>
      </c>
      <c r="L412" s="297" t="s">
        <v>92</v>
      </c>
      <c r="M412" s="297" t="s">
        <v>162</v>
      </c>
      <c r="N412" s="297" t="s">
        <v>164</v>
      </c>
      <c r="P412" s="297" t="s">
        <v>37</v>
      </c>
      <c r="R412" s="297" t="s">
        <v>225</v>
      </c>
      <c r="S412" s="297" t="s">
        <v>222</v>
      </c>
      <c r="T412" s="297" t="s">
        <v>221</v>
      </c>
      <c r="U412" s="297" t="s">
        <v>230</v>
      </c>
      <c r="V412" s="297" t="s">
        <v>232</v>
      </c>
      <c r="W412" s="297" t="s">
        <v>229</v>
      </c>
      <c r="X412" s="297" t="s">
        <v>227</v>
      </c>
      <c r="Y412" s="297" t="s">
        <v>223</v>
      </c>
      <c r="AA412" s="297">
        <f t="shared" ref="AA412:AL412" si="458">IF(AND(E412&lt;&gt;"",AA158=1),1,0)</f>
        <v>0</v>
      </c>
      <c r="AB412" s="297">
        <f t="shared" si="458"/>
        <v>0</v>
      </c>
      <c r="AC412" s="297">
        <f t="shared" si="458"/>
        <v>1</v>
      </c>
      <c r="AD412" s="297">
        <f t="shared" si="458"/>
        <v>1</v>
      </c>
      <c r="AE412" s="297">
        <f t="shared" si="458"/>
        <v>1</v>
      </c>
      <c r="AF412" s="297">
        <f t="shared" si="458"/>
        <v>0</v>
      </c>
      <c r="AG412" s="297">
        <f t="shared" si="458"/>
        <v>0</v>
      </c>
      <c r="AH412" s="297">
        <f t="shared" si="458"/>
        <v>0</v>
      </c>
      <c r="AI412" s="297">
        <f t="shared" si="458"/>
        <v>1</v>
      </c>
      <c r="AJ412" s="297">
        <f t="shared" si="458"/>
        <v>1</v>
      </c>
      <c r="AK412" s="297">
        <f t="shared" si="458"/>
        <v>0</v>
      </c>
      <c r="AL412" s="297">
        <f t="shared" si="458"/>
        <v>1</v>
      </c>
      <c r="AM412" s="297">
        <f t="shared" si="398"/>
        <v>6</v>
      </c>
    </row>
    <row r="413" spans="4:39" x14ac:dyDescent="0.25">
      <c r="D413" s="297">
        <v>255</v>
      </c>
      <c r="E413" s="297" t="s">
        <v>39</v>
      </c>
      <c r="G413" s="297" t="s">
        <v>41</v>
      </c>
      <c r="H413" s="297" t="s">
        <v>36</v>
      </c>
      <c r="I413" s="297" t="s">
        <v>42</v>
      </c>
      <c r="L413" s="297" t="s">
        <v>92</v>
      </c>
      <c r="M413" s="297" t="s">
        <v>162</v>
      </c>
      <c r="N413" s="297" t="s">
        <v>164</v>
      </c>
      <c r="O413" s="298" t="s">
        <v>168</v>
      </c>
      <c r="R413" s="297" t="s">
        <v>225</v>
      </c>
      <c r="S413" s="297" t="s">
        <v>222</v>
      </c>
      <c r="T413" s="297" t="s">
        <v>221</v>
      </c>
      <c r="U413" s="297" t="s">
        <v>230</v>
      </c>
      <c r="V413" s="297" t="s">
        <v>232</v>
      </c>
      <c r="W413" s="297" t="s">
        <v>229</v>
      </c>
      <c r="X413" s="297" t="s">
        <v>223</v>
      </c>
      <c r="Y413" s="297" t="s">
        <v>228</v>
      </c>
      <c r="AA413" s="297">
        <f t="shared" ref="AA413:AL413" si="459">IF(AND(E413&lt;&gt;"",AA158=1),1,0)</f>
        <v>0</v>
      </c>
      <c r="AB413" s="297">
        <f t="shared" si="459"/>
        <v>0</v>
      </c>
      <c r="AC413" s="297">
        <f t="shared" si="459"/>
        <v>1</v>
      </c>
      <c r="AD413" s="297">
        <f t="shared" si="459"/>
        <v>1</v>
      </c>
      <c r="AE413" s="297">
        <f t="shared" si="459"/>
        <v>1</v>
      </c>
      <c r="AF413" s="297">
        <f t="shared" si="459"/>
        <v>0</v>
      </c>
      <c r="AG413" s="297">
        <f t="shared" si="459"/>
        <v>0</v>
      </c>
      <c r="AH413" s="297">
        <f t="shared" si="459"/>
        <v>0</v>
      </c>
      <c r="AI413" s="297">
        <f t="shared" si="459"/>
        <v>1</v>
      </c>
      <c r="AJ413" s="297">
        <f t="shared" si="459"/>
        <v>1</v>
      </c>
      <c r="AK413" s="297">
        <f t="shared" si="459"/>
        <v>0</v>
      </c>
      <c r="AL413" s="297">
        <f t="shared" si="459"/>
        <v>0</v>
      </c>
      <c r="AM413" s="297">
        <f t="shared" si="398"/>
        <v>5</v>
      </c>
    </row>
    <row r="414" spans="4:39" x14ac:dyDescent="0.25">
      <c r="D414" s="297">
        <v>256</v>
      </c>
      <c r="E414" s="297" t="s">
        <v>39</v>
      </c>
      <c r="G414" s="297" t="s">
        <v>41</v>
      </c>
      <c r="H414" s="297" t="s">
        <v>36</v>
      </c>
      <c r="I414" s="297" t="s">
        <v>42</v>
      </c>
      <c r="K414" s="297" t="s">
        <v>31</v>
      </c>
      <c r="N414" s="297" t="s">
        <v>164</v>
      </c>
      <c r="O414" s="298" t="s">
        <v>168</v>
      </c>
      <c r="P414" s="297" t="s">
        <v>37</v>
      </c>
      <c r="R414" s="297" t="s">
        <v>221</v>
      </c>
      <c r="S414" s="297" t="s">
        <v>226</v>
      </c>
      <c r="T414" s="297" t="s">
        <v>222</v>
      </c>
      <c r="U414" s="297" t="s">
        <v>230</v>
      </c>
      <c r="V414" s="297" t="s">
        <v>232</v>
      </c>
      <c r="W414" s="297" t="s">
        <v>229</v>
      </c>
      <c r="X414" s="297" t="s">
        <v>227</v>
      </c>
      <c r="Y414" s="297" t="s">
        <v>228</v>
      </c>
      <c r="AA414" s="297">
        <f t="shared" ref="AA414:AL414" si="460">IF(AND(E414&lt;&gt;"",AA158=1),1,0)</f>
        <v>0</v>
      </c>
      <c r="AB414" s="297">
        <f t="shared" si="460"/>
        <v>0</v>
      </c>
      <c r="AC414" s="297">
        <f t="shared" si="460"/>
        <v>1</v>
      </c>
      <c r="AD414" s="297">
        <f t="shared" si="460"/>
        <v>1</v>
      </c>
      <c r="AE414" s="297">
        <f t="shared" si="460"/>
        <v>1</v>
      </c>
      <c r="AF414" s="297">
        <f t="shared" si="460"/>
        <v>0</v>
      </c>
      <c r="AG414" s="297">
        <f t="shared" si="460"/>
        <v>1</v>
      </c>
      <c r="AH414" s="297">
        <f t="shared" si="460"/>
        <v>0</v>
      </c>
      <c r="AI414" s="297">
        <f t="shared" si="460"/>
        <v>0</v>
      </c>
      <c r="AJ414" s="297">
        <f t="shared" si="460"/>
        <v>1</v>
      </c>
      <c r="AK414" s="297">
        <f t="shared" si="460"/>
        <v>0</v>
      </c>
      <c r="AL414" s="297">
        <f t="shared" si="460"/>
        <v>1</v>
      </c>
      <c r="AM414" s="297">
        <f t="shared" si="398"/>
        <v>6</v>
      </c>
    </row>
    <row r="415" spans="4:39" x14ac:dyDescent="0.25">
      <c r="D415" s="297">
        <v>257</v>
      </c>
      <c r="E415" s="297" t="s">
        <v>39</v>
      </c>
      <c r="G415" s="297" t="s">
        <v>41</v>
      </c>
      <c r="H415" s="297" t="s">
        <v>36</v>
      </c>
      <c r="I415" s="297" t="s">
        <v>42</v>
      </c>
      <c r="K415" s="297" t="s">
        <v>31</v>
      </c>
      <c r="M415" s="297" t="s">
        <v>162</v>
      </c>
      <c r="O415" s="298" t="s">
        <v>168</v>
      </c>
      <c r="P415" s="297" t="s">
        <v>37</v>
      </c>
      <c r="R415" s="297" t="s">
        <v>221</v>
      </c>
      <c r="S415" s="297" t="s">
        <v>226</v>
      </c>
      <c r="T415" s="297" t="s">
        <v>223</v>
      </c>
      <c r="U415" s="297" t="s">
        <v>230</v>
      </c>
      <c r="V415" s="297" t="s">
        <v>232</v>
      </c>
      <c r="W415" s="297" t="s">
        <v>229</v>
      </c>
      <c r="X415" s="297" t="s">
        <v>227</v>
      </c>
      <c r="Y415" s="297" t="s">
        <v>228</v>
      </c>
      <c r="AA415" s="297">
        <f t="shared" ref="AA415:AL415" si="461">IF(AND(E415&lt;&gt;"",AA158=1),1,0)</f>
        <v>0</v>
      </c>
      <c r="AB415" s="297">
        <f t="shared" si="461"/>
        <v>0</v>
      </c>
      <c r="AC415" s="297">
        <f t="shared" si="461"/>
        <v>1</v>
      </c>
      <c r="AD415" s="297">
        <f t="shared" si="461"/>
        <v>1</v>
      </c>
      <c r="AE415" s="297">
        <f t="shared" si="461"/>
        <v>1</v>
      </c>
      <c r="AF415" s="297">
        <f t="shared" si="461"/>
        <v>0</v>
      </c>
      <c r="AG415" s="297">
        <f t="shared" si="461"/>
        <v>1</v>
      </c>
      <c r="AH415" s="297">
        <f t="shared" si="461"/>
        <v>0</v>
      </c>
      <c r="AI415" s="297">
        <f t="shared" si="461"/>
        <v>1</v>
      </c>
      <c r="AJ415" s="297">
        <f t="shared" si="461"/>
        <v>0</v>
      </c>
      <c r="AK415" s="297">
        <f t="shared" si="461"/>
        <v>0</v>
      </c>
      <c r="AL415" s="297">
        <f t="shared" si="461"/>
        <v>1</v>
      </c>
      <c r="AM415" s="297">
        <f t="shared" si="398"/>
        <v>6</v>
      </c>
    </row>
    <row r="416" spans="4:39" x14ac:dyDescent="0.25">
      <c r="D416" s="297">
        <v>258</v>
      </c>
      <c r="E416" s="297" t="s">
        <v>39</v>
      </c>
      <c r="G416" s="297" t="s">
        <v>41</v>
      </c>
      <c r="H416" s="297" t="s">
        <v>36</v>
      </c>
      <c r="I416" s="297" t="s">
        <v>42</v>
      </c>
      <c r="K416" s="297" t="s">
        <v>31</v>
      </c>
      <c r="M416" s="297" t="s">
        <v>162</v>
      </c>
      <c r="N416" s="297" t="s">
        <v>164</v>
      </c>
      <c r="P416" s="297" t="s">
        <v>37</v>
      </c>
      <c r="R416" s="297" t="s">
        <v>221</v>
      </c>
      <c r="S416" s="297" t="s">
        <v>226</v>
      </c>
      <c r="T416" s="297" t="s">
        <v>222</v>
      </c>
      <c r="U416" s="297" t="s">
        <v>230</v>
      </c>
      <c r="V416" s="297" t="s">
        <v>232</v>
      </c>
      <c r="W416" s="297" t="s">
        <v>229</v>
      </c>
      <c r="X416" s="297" t="s">
        <v>227</v>
      </c>
      <c r="Y416" s="297" t="s">
        <v>223</v>
      </c>
      <c r="AA416" s="297">
        <f t="shared" ref="AA416:AL416" si="462">IF(AND(E416&lt;&gt;"",AA158=1),1,0)</f>
        <v>0</v>
      </c>
      <c r="AB416" s="297">
        <f t="shared" si="462"/>
        <v>0</v>
      </c>
      <c r="AC416" s="297">
        <f t="shared" si="462"/>
        <v>1</v>
      </c>
      <c r="AD416" s="297">
        <f t="shared" si="462"/>
        <v>1</v>
      </c>
      <c r="AE416" s="297">
        <f t="shared" si="462"/>
        <v>1</v>
      </c>
      <c r="AF416" s="297">
        <f t="shared" si="462"/>
        <v>0</v>
      </c>
      <c r="AG416" s="297">
        <f t="shared" si="462"/>
        <v>1</v>
      </c>
      <c r="AH416" s="297">
        <f t="shared" si="462"/>
        <v>0</v>
      </c>
      <c r="AI416" s="297">
        <f t="shared" si="462"/>
        <v>1</v>
      </c>
      <c r="AJ416" s="297">
        <f t="shared" si="462"/>
        <v>1</v>
      </c>
      <c r="AK416" s="297">
        <f t="shared" si="462"/>
        <v>0</v>
      </c>
      <c r="AL416" s="297">
        <f t="shared" si="462"/>
        <v>1</v>
      </c>
      <c r="AM416" s="297">
        <f t="shared" ref="AM416:AM479" si="463">SUM(AA416:AL416)</f>
        <v>7</v>
      </c>
    </row>
    <row r="417" spans="4:39" x14ac:dyDescent="0.25">
      <c r="D417" s="297">
        <v>259</v>
      </c>
      <c r="E417" s="297" t="s">
        <v>39</v>
      </c>
      <c r="G417" s="297" t="s">
        <v>41</v>
      </c>
      <c r="H417" s="297" t="s">
        <v>36</v>
      </c>
      <c r="I417" s="297" t="s">
        <v>42</v>
      </c>
      <c r="K417" s="297" t="s">
        <v>31</v>
      </c>
      <c r="M417" s="297" t="s">
        <v>162</v>
      </c>
      <c r="N417" s="297" t="s">
        <v>164</v>
      </c>
      <c r="O417" s="298" t="s">
        <v>168</v>
      </c>
      <c r="R417" s="297" t="s">
        <v>221</v>
      </c>
      <c r="S417" s="297" t="s">
        <v>226</v>
      </c>
      <c r="T417" s="297" t="s">
        <v>222</v>
      </c>
      <c r="U417" s="297" t="s">
        <v>230</v>
      </c>
      <c r="V417" s="297" t="s">
        <v>232</v>
      </c>
      <c r="W417" s="297" t="s">
        <v>229</v>
      </c>
      <c r="X417" s="297" t="s">
        <v>223</v>
      </c>
      <c r="Y417" s="297" t="s">
        <v>228</v>
      </c>
      <c r="AA417" s="297">
        <f t="shared" ref="AA417:AL417" si="464">IF(AND(E417&lt;&gt;"",AA158=1),1,0)</f>
        <v>0</v>
      </c>
      <c r="AB417" s="297">
        <f t="shared" si="464"/>
        <v>0</v>
      </c>
      <c r="AC417" s="297">
        <f t="shared" si="464"/>
        <v>1</v>
      </c>
      <c r="AD417" s="297">
        <f t="shared" si="464"/>
        <v>1</v>
      </c>
      <c r="AE417" s="297">
        <f t="shared" si="464"/>
        <v>1</v>
      </c>
      <c r="AF417" s="297">
        <f t="shared" si="464"/>
        <v>0</v>
      </c>
      <c r="AG417" s="297">
        <f t="shared" si="464"/>
        <v>1</v>
      </c>
      <c r="AH417" s="297">
        <f t="shared" si="464"/>
        <v>0</v>
      </c>
      <c r="AI417" s="297">
        <f t="shared" si="464"/>
        <v>1</v>
      </c>
      <c r="AJ417" s="297">
        <f t="shared" si="464"/>
        <v>1</v>
      </c>
      <c r="AK417" s="297">
        <f t="shared" si="464"/>
        <v>0</v>
      </c>
      <c r="AL417" s="297">
        <f t="shared" si="464"/>
        <v>0</v>
      </c>
      <c r="AM417" s="297">
        <f t="shared" si="463"/>
        <v>6</v>
      </c>
    </row>
    <row r="418" spans="4:39" x14ac:dyDescent="0.25">
      <c r="D418" s="297">
        <v>260</v>
      </c>
      <c r="E418" s="297" t="s">
        <v>39</v>
      </c>
      <c r="G418" s="297" t="s">
        <v>41</v>
      </c>
      <c r="H418" s="297" t="s">
        <v>36</v>
      </c>
      <c r="I418" s="297" t="s">
        <v>42</v>
      </c>
      <c r="K418" s="297" t="s">
        <v>31</v>
      </c>
      <c r="L418" s="297" t="s">
        <v>92</v>
      </c>
      <c r="O418" s="298" t="s">
        <v>168</v>
      </c>
      <c r="P418" s="297" t="s">
        <v>37</v>
      </c>
      <c r="R418" s="297" t="s">
        <v>225</v>
      </c>
      <c r="S418" s="297" t="s">
        <v>226</v>
      </c>
      <c r="T418" s="297" t="s">
        <v>221</v>
      </c>
      <c r="U418" s="297" t="s">
        <v>230</v>
      </c>
      <c r="V418" s="297" t="s">
        <v>232</v>
      </c>
      <c r="W418" s="297" t="s">
        <v>229</v>
      </c>
      <c r="X418" s="297" t="s">
        <v>227</v>
      </c>
      <c r="Y418" s="297" t="s">
        <v>228</v>
      </c>
      <c r="AA418" s="297">
        <f t="shared" ref="AA418:AL418" si="465">IF(AND(E418&lt;&gt;"",AA158=1),1,0)</f>
        <v>0</v>
      </c>
      <c r="AB418" s="297">
        <f t="shared" si="465"/>
        <v>0</v>
      </c>
      <c r="AC418" s="297">
        <f t="shared" si="465"/>
        <v>1</v>
      </c>
      <c r="AD418" s="297">
        <f t="shared" si="465"/>
        <v>1</v>
      </c>
      <c r="AE418" s="297">
        <f t="shared" si="465"/>
        <v>1</v>
      </c>
      <c r="AF418" s="297">
        <f t="shared" si="465"/>
        <v>0</v>
      </c>
      <c r="AG418" s="297">
        <f t="shared" si="465"/>
        <v>1</v>
      </c>
      <c r="AH418" s="297">
        <f t="shared" si="465"/>
        <v>0</v>
      </c>
      <c r="AI418" s="297">
        <f t="shared" si="465"/>
        <v>0</v>
      </c>
      <c r="AJ418" s="297">
        <f t="shared" si="465"/>
        <v>0</v>
      </c>
      <c r="AK418" s="297">
        <f t="shared" si="465"/>
        <v>0</v>
      </c>
      <c r="AL418" s="297">
        <f t="shared" si="465"/>
        <v>1</v>
      </c>
      <c r="AM418" s="297">
        <f t="shared" si="463"/>
        <v>5</v>
      </c>
    </row>
    <row r="419" spans="4:39" x14ac:dyDescent="0.25">
      <c r="D419" s="297">
        <v>261</v>
      </c>
      <c r="E419" s="297" t="s">
        <v>39</v>
      </c>
      <c r="G419" s="297" t="s">
        <v>41</v>
      </c>
      <c r="H419" s="297" t="s">
        <v>36</v>
      </c>
      <c r="I419" s="297" t="s">
        <v>42</v>
      </c>
      <c r="K419" s="297" t="s">
        <v>31</v>
      </c>
      <c r="L419" s="297" t="s">
        <v>92</v>
      </c>
      <c r="N419" s="297" t="s">
        <v>164</v>
      </c>
      <c r="P419" s="297" t="s">
        <v>37</v>
      </c>
      <c r="R419" s="297" t="s">
        <v>225</v>
      </c>
      <c r="S419" s="297" t="s">
        <v>226</v>
      </c>
      <c r="T419" s="297" t="s">
        <v>222</v>
      </c>
      <c r="U419" s="297" t="s">
        <v>230</v>
      </c>
      <c r="V419" s="297" t="s">
        <v>232</v>
      </c>
      <c r="W419" s="297" t="s">
        <v>229</v>
      </c>
      <c r="X419" s="297" t="s">
        <v>227</v>
      </c>
      <c r="Y419" s="297" t="s">
        <v>221</v>
      </c>
      <c r="AA419" s="297">
        <f t="shared" ref="AA419:AL419" si="466">IF(AND(E419&lt;&gt;"",AA158=1),1,0)</f>
        <v>0</v>
      </c>
      <c r="AB419" s="297">
        <f t="shared" si="466"/>
        <v>0</v>
      </c>
      <c r="AC419" s="297">
        <f t="shared" si="466"/>
        <v>1</v>
      </c>
      <c r="AD419" s="297">
        <f t="shared" si="466"/>
        <v>1</v>
      </c>
      <c r="AE419" s="297">
        <f t="shared" si="466"/>
        <v>1</v>
      </c>
      <c r="AF419" s="297">
        <f t="shared" si="466"/>
        <v>0</v>
      </c>
      <c r="AG419" s="297">
        <f t="shared" si="466"/>
        <v>1</v>
      </c>
      <c r="AH419" s="297">
        <f t="shared" si="466"/>
        <v>0</v>
      </c>
      <c r="AI419" s="297">
        <f t="shared" si="466"/>
        <v>0</v>
      </c>
      <c r="AJ419" s="297">
        <f t="shared" si="466"/>
        <v>1</v>
      </c>
      <c r="AK419" s="297">
        <f t="shared" si="466"/>
        <v>0</v>
      </c>
      <c r="AL419" s="297">
        <f t="shared" si="466"/>
        <v>1</v>
      </c>
      <c r="AM419" s="297">
        <f t="shared" si="463"/>
        <v>6</v>
      </c>
    </row>
    <row r="420" spans="4:39" x14ac:dyDescent="0.25">
      <c r="D420" s="297">
        <v>262</v>
      </c>
      <c r="E420" s="297" t="s">
        <v>39</v>
      </c>
      <c r="G420" s="297" t="s">
        <v>41</v>
      </c>
      <c r="H420" s="297" t="s">
        <v>36</v>
      </c>
      <c r="I420" s="297" t="s">
        <v>42</v>
      </c>
      <c r="K420" s="297" t="s">
        <v>31</v>
      </c>
      <c r="L420" s="297" t="s">
        <v>92</v>
      </c>
      <c r="N420" s="297" t="s">
        <v>164</v>
      </c>
      <c r="O420" s="298" t="s">
        <v>168</v>
      </c>
      <c r="R420" s="297" t="s">
        <v>225</v>
      </c>
      <c r="S420" s="297" t="s">
        <v>226</v>
      </c>
      <c r="T420" s="297" t="s">
        <v>222</v>
      </c>
      <c r="U420" s="297" t="s">
        <v>230</v>
      </c>
      <c r="V420" s="297" t="s">
        <v>232</v>
      </c>
      <c r="W420" s="297" t="s">
        <v>229</v>
      </c>
      <c r="X420" s="297" t="s">
        <v>221</v>
      </c>
      <c r="Y420" s="297" t="s">
        <v>228</v>
      </c>
      <c r="AA420" s="297">
        <f t="shared" ref="AA420:AL420" si="467">IF(AND(E420&lt;&gt;"",AA158=1),1,0)</f>
        <v>0</v>
      </c>
      <c r="AB420" s="297">
        <f t="shared" si="467"/>
        <v>0</v>
      </c>
      <c r="AC420" s="297">
        <f t="shared" si="467"/>
        <v>1</v>
      </c>
      <c r="AD420" s="297">
        <f t="shared" si="467"/>
        <v>1</v>
      </c>
      <c r="AE420" s="297">
        <f t="shared" si="467"/>
        <v>1</v>
      </c>
      <c r="AF420" s="297">
        <f t="shared" si="467"/>
        <v>0</v>
      </c>
      <c r="AG420" s="297">
        <f t="shared" si="467"/>
        <v>1</v>
      </c>
      <c r="AH420" s="297">
        <f t="shared" si="467"/>
        <v>0</v>
      </c>
      <c r="AI420" s="297">
        <f t="shared" si="467"/>
        <v>0</v>
      </c>
      <c r="AJ420" s="297">
        <f t="shared" si="467"/>
        <v>1</v>
      </c>
      <c r="AK420" s="297">
        <f t="shared" si="467"/>
        <v>0</v>
      </c>
      <c r="AL420" s="297">
        <f t="shared" si="467"/>
        <v>0</v>
      </c>
      <c r="AM420" s="297">
        <f t="shared" si="463"/>
        <v>5</v>
      </c>
    </row>
    <row r="421" spans="4:39" x14ac:dyDescent="0.25">
      <c r="D421" s="297">
        <v>263</v>
      </c>
      <c r="E421" s="297" t="s">
        <v>39</v>
      </c>
      <c r="G421" s="297" t="s">
        <v>41</v>
      </c>
      <c r="H421" s="297" t="s">
        <v>36</v>
      </c>
      <c r="I421" s="297" t="s">
        <v>42</v>
      </c>
      <c r="K421" s="297" t="s">
        <v>31</v>
      </c>
      <c r="L421" s="297" t="s">
        <v>92</v>
      </c>
      <c r="M421" s="297" t="s">
        <v>162</v>
      </c>
      <c r="P421" s="297" t="s">
        <v>37</v>
      </c>
      <c r="R421" s="297" t="s">
        <v>225</v>
      </c>
      <c r="S421" s="297" t="s">
        <v>226</v>
      </c>
      <c r="T421" s="297" t="s">
        <v>221</v>
      </c>
      <c r="U421" s="297" t="s">
        <v>230</v>
      </c>
      <c r="V421" s="297" t="s">
        <v>232</v>
      </c>
      <c r="W421" s="297" t="s">
        <v>229</v>
      </c>
      <c r="X421" s="297" t="s">
        <v>227</v>
      </c>
      <c r="Y421" s="297" t="s">
        <v>223</v>
      </c>
      <c r="AA421" s="297">
        <f t="shared" ref="AA421:AL421" si="468">IF(AND(E421&lt;&gt;"",AA158=1),1,0)</f>
        <v>0</v>
      </c>
      <c r="AB421" s="297">
        <f t="shared" si="468"/>
        <v>0</v>
      </c>
      <c r="AC421" s="297">
        <f t="shared" si="468"/>
        <v>1</v>
      </c>
      <c r="AD421" s="297">
        <f t="shared" si="468"/>
        <v>1</v>
      </c>
      <c r="AE421" s="297">
        <f t="shared" si="468"/>
        <v>1</v>
      </c>
      <c r="AF421" s="297">
        <f t="shared" si="468"/>
        <v>0</v>
      </c>
      <c r="AG421" s="297">
        <f t="shared" si="468"/>
        <v>1</v>
      </c>
      <c r="AH421" s="297">
        <f t="shared" si="468"/>
        <v>0</v>
      </c>
      <c r="AI421" s="297">
        <f t="shared" si="468"/>
        <v>1</v>
      </c>
      <c r="AJ421" s="297">
        <f t="shared" si="468"/>
        <v>0</v>
      </c>
      <c r="AK421" s="297">
        <f t="shared" si="468"/>
        <v>0</v>
      </c>
      <c r="AL421" s="297">
        <f t="shared" si="468"/>
        <v>1</v>
      </c>
      <c r="AM421" s="297">
        <f t="shared" si="463"/>
        <v>6</v>
      </c>
    </row>
    <row r="422" spans="4:39" x14ac:dyDescent="0.25">
      <c r="D422" s="297">
        <v>264</v>
      </c>
      <c r="E422" s="297" t="s">
        <v>39</v>
      </c>
      <c r="G422" s="297" t="s">
        <v>41</v>
      </c>
      <c r="H422" s="297" t="s">
        <v>36</v>
      </c>
      <c r="I422" s="297" t="s">
        <v>42</v>
      </c>
      <c r="K422" s="297" t="s">
        <v>31</v>
      </c>
      <c r="L422" s="297" t="s">
        <v>92</v>
      </c>
      <c r="M422" s="297" t="s">
        <v>162</v>
      </c>
      <c r="O422" s="298" t="s">
        <v>168</v>
      </c>
      <c r="R422" s="297" t="s">
        <v>225</v>
      </c>
      <c r="S422" s="297" t="s">
        <v>226</v>
      </c>
      <c r="T422" s="297" t="s">
        <v>221</v>
      </c>
      <c r="U422" s="297" t="s">
        <v>230</v>
      </c>
      <c r="V422" s="297" t="s">
        <v>232</v>
      </c>
      <c r="W422" s="297" t="s">
        <v>229</v>
      </c>
      <c r="X422" s="297" t="s">
        <v>223</v>
      </c>
      <c r="Y422" s="297" t="s">
        <v>228</v>
      </c>
      <c r="AA422" s="297">
        <f t="shared" ref="AA422:AL422" si="469">IF(AND(E422&lt;&gt;"",AA158=1),1,0)</f>
        <v>0</v>
      </c>
      <c r="AB422" s="297">
        <f t="shared" si="469"/>
        <v>0</v>
      </c>
      <c r="AC422" s="297">
        <f t="shared" si="469"/>
        <v>1</v>
      </c>
      <c r="AD422" s="297">
        <f t="shared" si="469"/>
        <v>1</v>
      </c>
      <c r="AE422" s="297">
        <f t="shared" si="469"/>
        <v>1</v>
      </c>
      <c r="AF422" s="297">
        <f t="shared" si="469"/>
        <v>0</v>
      </c>
      <c r="AG422" s="297">
        <f t="shared" si="469"/>
        <v>1</v>
      </c>
      <c r="AH422" s="297">
        <f t="shared" si="469"/>
        <v>0</v>
      </c>
      <c r="AI422" s="297">
        <f t="shared" si="469"/>
        <v>1</v>
      </c>
      <c r="AJ422" s="297">
        <f t="shared" si="469"/>
        <v>0</v>
      </c>
      <c r="AK422" s="297">
        <f t="shared" si="469"/>
        <v>0</v>
      </c>
      <c r="AL422" s="297">
        <f t="shared" si="469"/>
        <v>0</v>
      </c>
      <c r="AM422" s="297">
        <f t="shared" si="463"/>
        <v>5</v>
      </c>
    </row>
    <row r="423" spans="4:39" x14ac:dyDescent="0.25">
      <c r="D423" s="297">
        <v>265</v>
      </c>
      <c r="E423" s="297" t="s">
        <v>39</v>
      </c>
      <c r="G423" s="297" t="s">
        <v>41</v>
      </c>
      <c r="H423" s="297" t="s">
        <v>36</v>
      </c>
      <c r="I423" s="297" t="s">
        <v>42</v>
      </c>
      <c r="K423" s="297" t="s">
        <v>31</v>
      </c>
      <c r="L423" s="297" t="s">
        <v>92</v>
      </c>
      <c r="M423" s="297" t="s">
        <v>162</v>
      </c>
      <c r="N423" s="297" t="s">
        <v>164</v>
      </c>
      <c r="R423" s="297" t="s">
        <v>225</v>
      </c>
      <c r="S423" s="297" t="s">
        <v>226</v>
      </c>
      <c r="T423" s="297" t="s">
        <v>222</v>
      </c>
      <c r="U423" s="297" t="s">
        <v>230</v>
      </c>
      <c r="V423" s="297" t="s">
        <v>232</v>
      </c>
      <c r="W423" s="297" t="s">
        <v>229</v>
      </c>
      <c r="X423" s="297" t="s">
        <v>221</v>
      </c>
      <c r="Y423" s="297" t="s">
        <v>223</v>
      </c>
      <c r="AA423" s="297">
        <f t="shared" ref="AA423:AL423" si="470">IF(AND(E423&lt;&gt;"",AA158=1),1,0)</f>
        <v>0</v>
      </c>
      <c r="AB423" s="297">
        <f t="shared" si="470"/>
        <v>0</v>
      </c>
      <c r="AC423" s="297">
        <f t="shared" si="470"/>
        <v>1</v>
      </c>
      <c r="AD423" s="297">
        <f t="shared" si="470"/>
        <v>1</v>
      </c>
      <c r="AE423" s="297">
        <f t="shared" si="470"/>
        <v>1</v>
      </c>
      <c r="AF423" s="297">
        <f t="shared" si="470"/>
        <v>0</v>
      </c>
      <c r="AG423" s="297">
        <f t="shared" si="470"/>
        <v>1</v>
      </c>
      <c r="AH423" s="297">
        <f t="shared" si="470"/>
        <v>0</v>
      </c>
      <c r="AI423" s="297">
        <f t="shared" si="470"/>
        <v>1</v>
      </c>
      <c r="AJ423" s="297">
        <f t="shared" si="470"/>
        <v>1</v>
      </c>
      <c r="AK423" s="297">
        <f t="shared" si="470"/>
        <v>0</v>
      </c>
      <c r="AL423" s="297">
        <f t="shared" si="470"/>
        <v>0</v>
      </c>
      <c r="AM423" s="297">
        <f t="shared" si="463"/>
        <v>6</v>
      </c>
    </row>
    <row r="424" spans="4:39" x14ac:dyDescent="0.25">
      <c r="D424" s="297">
        <v>266</v>
      </c>
      <c r="E424" s="297" t="s">
        <v>39</v>
      </c>
      <c r="G424" s="297" t="s">
        <v>41</v>
      </c>
      <c r="H424" s="297" t="s">
        <v>36</v>
      </c>
      <c r="I424" s="297" t="s">
        <v>42</v>
      </c>
      <c r="J424" s="297" t="s">
        <v>38</v>
      </c>
      <c r="N424" s="297" t="s">
        <v>164</v>
      </c>
      <c r="O424" s="298" t="s">
        <v>168</v>
      </c>
      <c r="P424" s="297" t="s">
        <v>37</v>
      </c>
      <c r="R424" s="297" t="s">
        <v>230</v>
      </c>
      <c r="S424" s="297" t="s">
        <v>222</v>
      </c>
      <c r="T424" s="297" t="s">
        <v>221</v>
      </c>
      <c r="U424" s="297" t="s">
        <v>229</v>
      </c>
      <c r="V424" s="297" t="s">
        <v>232</v>
      </c>
      <c r="W424" s="297" t="s">
        <v>224</v>
      </c>
      <c r="X424" s="297" t="s">
        <v>227</v>
      </c>
      <c r="Y424" s="297" t="s">
        <v>228</v>
      </c>
      <c r="AA424" s="297">
        <f t="shared" ref="AA424:AL424" si="471">IF(AND(E424&lt;&gt;"",AA158=1),1,0)</f>
        <v>0</v>
      </c>
      <c r="AB424" s="297">
        <f t="shared" si="471"/>
        <v>0</v>
      </c>
      <c r="AC424" s="297">
        <f t="shared" si="471"/>
        <v>1</v>
      </c>
      <c r="AD424" s="297">
        <f t="shared" si="471"/>
        <v>1</v>
      </c>
      <c r="AE424" s="297">
        <f t="shared" si="471"/>
        <v>1</v>
      </c>
      <c r="AF424" s="297">
        <f t="shared" si="471"/>
        <v>1</v>
      </c>
      <c r="AG424" s="297">
        <f t="shared" si="471"/>
        <v>0</v>
      </c>
      <c r="AH424" s="297">
        <f t="shared" si="471"/>
        <v>0</v>
      </c>
      <c r="AI424" s="297">
        <f t="shared" si="471"/>
        <v>0</v>
      </c>
      <c r="AJ424" s="297">
        <f t="shared" si="471"/>
        <v>1</v>
      </c>
      <c r="AK424" s="297">
        <f t="shared" si="471"/>
        <v>0</v>
      </c>
      <c r="AL424" s="297">
        <f t="shared" si="471"/>
        <v>1</v>
      </c>
      <c r="AM424" s="297">
        <f t="shared" si="463"/>
        <v>6</v>
      </c>
    </row>
    <row r="425" spans="4:39" x14ac:dyDescent="0.25">
      <c r="D425" s="297">
        <v>267</v>
      </c>
      <c r="E425" s="297" t="s">
        <v>39</v>
      </c>
      <c r="G425" s="297" t="s">
        <v>41</v>
      </c>
      <c r="H425" s="297" t="s">
        <v>36</v>
      </c>
      <c r="I425" s="297" t="s">
        <v>42</v>
      </c>
      <c r="J425" s="297" t="s">
        <v>38</v>
      </c>
      <c r="M425" s="297" t="s">
        <v>162</v>
      </c>
      <c r="O425" s="298" t="s">
        <v>168</v>
      </c>
      <c r="P425" s="297" t="s">
        <v>37</v>
      </c>
      <c r="R425" s="297" t="s">
        <v>230</v>
      </c>
      <c r="S425" s="297" t="s">
        <v>221</v>
      </c>
      <c r="T425" s="297" t="s">
        <v>223</v>
      </c>
      <c r="U425" s="297" t="s">
        <v>229</v>
      </c>
      <c r="V425" s="297" t="s">
        <v>232</v>
      </c>
      <c r="W425" s="297" t="s">
        <v>224</v>
      </c>
      <c r="X425" s="297" t="s">
        <v>227</v>
      </c>
      <c r="Y425" s="297" t="s">
        <v>228</v>
      </c>
      <c r="AA425" s="297">
        <f t="shared" ref="AA425:AL425" si="472">IF(AND(E425&lt;&gt;"",AA158=1),1,0)</f>
        <v>0</v>
      </c>
      <c r="AB425" s="297">
        <f t="shared" si="472"/>
        <v>0</v>
      </c>
      <c r="AC425" s="297">
        <f t="shared" si="472"/>
        <v>1</v>
      </c>
      <c r="AD425" s="297">
        <f t="shared" si="472"/>
        <v>1</v>
      </c>
      <c r="AE425" s="297">
        <f t="shared" si="472"/>
        <v>1</v>
      </c>
      <c r="AF425" s="297">
        <f t="shared" si="472"/>
        <v>1</v>
      </c>
      <c r="AG425" s="297">
        <f t="shared" si="472"/>
        <v>0</v>
      </c>
      <c r="AH425" s="297">
        <f t="shared" si="472"/>
        <v>0</v>
      </c>
      <c r="AI425" s="297">
        <f t="shared" si="472"/>
        <v>1</v>
      </c>
      <c r="AJ425" s="297">
        <f t="shared" si="472"/>
        <v>0</v>
      </c>
      <c r="AK425" s="297">
        <f t="shared" si="472"/>
        <v>0</v>
      </c>
      <c r="AL425" s="297">
        <f t="shared" si="472"/>
        <v>1</v>
      </c>
      <c r="AM425" s="297">
        <f t="shared" si="463"/>
        <v>6</v>
      </c>
    </row>
    <row r="426" spans="4:39" x14ac:dyDescent="0.25">
      <c r="D426" s="297">
        <v>268</v>
      </c>
      <c r="E426" s="297" t="s">
        <v>39</v>
      </c>
      <c r="G426" s="297" t="s">
        <v>41</v>
      </c>
      <c r="H426" s="297" t="s">
        <v>36</v>
      </c>
      <c r="I426" s="297" t="s">
        <v>42</v>
      </c>
      <c r="J426" s="297" t="s">
        <v>38</v>
      </c>
      <c r="M426" s="297" t="s">
        <v>162</v>
      </c>
      <c r="N426" s="297" t="s">
        <v>164</v>
      </c>
      <c r="P426" s="297" t="s">
        <v>37</v>
      </c>
      <c r="R426" s="297" t="s">
        <v>230</v>
      </c>
      <c r="S426" s="297" t="s">
        <v>222</v>
      </c>
      <c r="T426" s="297" t="s">
        <v>221</v>
      </c>
      <c r="U426" s="297" t="s">
        <v>229</v>
      </c>
      <c r="V426" s="297" t="s">
        <v>232</v>
      </c>
      <c r="W426" s="297" t="s">
        <v>224</v>
      </c>
      <c r="X426" s="297" t="s">
        <v>227</v>
      </c>
      <c r="Y426" s="297" t="s">
        <v>223</v>
      </c>
      <c r="AA426" s="297">
        <f t="shared" ref="AA426:AL426" si="473">IF(AND(E426&lt;&gt;"",AA158=1),1,0)</f>
        <v>0</v>
      </c>
      <c r="AB426" s="297">
        <f t="shared" si="473"/>
        <v>0</v>
      </c>
      <c r="AC426" s="297">
        <f t="shared" si="473"/>
        <v>1</v>
      </c>
      <c r="AD426" s="297">
        <f t="shared" si="473"/>
        <v>1</v>
      </c>
      <c r="AE426" s="297">
        <f t="shared" si="473"/>
        <v>1</v>
      </c>
      <c r="AF426" s="297">
        <f t="shared" si="473"/>
        <v>1</v>
      </c>
      <c r="AG426" s="297">
        <f t="shared" si="473"/>
        <v>0</v>
      </c>
      <c r="AH426" s="297">
        <f t="shared" si="473"/>
        <v>0</v>
      </c>
      <c r="AI426" s="297">
        <f t="shared" si="473"/>
        <v>1</v>
      </c>
      <c r="AJ426" s="297">
        <f t="shared" si="473"/>
        <v>1</v>
      </c>
      <c r="AK426" s="297">
        <f t="shared" si="473"/>
        <v>0</v>
      </c>
      <c r="AL426" s="297">
        <f t="shared" si="473"/>
        <v>1</v>
      </c>
      <c r="AM426" s="297">
        <f t="shared" si="463"/>
        <v>7</v>
      </c>
    </row>
    <row r="427" spans="4:39" x14ac:dyDescent="0.25">
      <c r="D427" s="297">
        <v>269</v>
      </c>
      <c r="E427" s="297" t="s">
        <v>39</v>
      </c>
      <c r="G427" s="297" t="s">
        <v>41</v>
      </c>
      <c r="H427" s="297" t="s">
        <v>36</v>
      </c>
      <c r="I427" s="297" t="s">
        <v>42</v>
      </c>
      <c r="J427" s="297" t="s">
        <v>38</v>
      </c>
      <c r="M427" s="297" t="s">
        <v>162</v>
      </c>
      <c r="N427" s="297" t="s">
        <v>164</v>
      </c>
      <c r="O427" s="298" t="s">
        <v>168</v>
      </c>
      <c r="R427" s="297" t="s">
        <v>230</v>
      </c>
      <c r="S427" s="297" t="s">
        <v>222</v>
      </c>
      <c r="T427" s="297" t="s">
        <v>221</v>
      </c>
      <c r="U427" s="297" t="s">
        <v>229</v>
      </c>
      <c r="V427" s="297" t="s">
        <v>232</v>
      </c>
      <c r="W427" s="297" t="s">
        <v>224</v>
      </c>
      <c r="X427" s="297" t="s">
        <v>223</v>
      </c>
      <c r="Y427" s="297" t="s">
        <v>228</v>
      </c>
      <c r="AA427" s="297">
        <f t="shared" ref="AA427:AL427" si="474">IF(AND(E427&lt;&gt;"",AA158=1),1,0)</f>
        <v>0</v>
      </c>
      <c r="AB427" s="297">
        <f t="shared" si="474"/>
        <v>0</v>
      </c>
      <c r="AC427" s="297">
        <f t="shared" si="474"/>
        <v>1</v>
      </c>
      <c r="AD427" s="297">
        <f t="shared" si="474"/>
        <v>1</v>
      </c>
      <c r="AE427" s="297">
        <f t="shared" si="474"/>
        <v>1</v>
      </c>
      <c r="AF427" s="297">
        <f t="shared" si="474"/>
        <v>1</v>
      </c>
      <c r="AG427" s="297">
        <f t="shared" si="474"/>
        <v>0</v>
      </c>
      <c r="AH427" s="297">
        <f t="shared" si="474"/>
        <v>0</v>
      </c>
      <c r="AI427" s="297">
        <f t="shared" si="474"/>
        <v>1</v>
      </c>
      <c r="AJ427" s="297">
        <f t="shared" si="474"/>
        <v>1</v>
      </c>
      <c r="AK427" s="297">
        <f t="shared" si="474"/>
        <v>0</v>
      </c>
      <c r="AL427" s="297">
        <f t="shared" si="474"/>
        <v>0</v>
      </c>
      <c r="AM427" s="297">
        <f t="shared" si="463"/>
        <v>6</v>
      </c>
    </row>
    <row r="428" spans="4:39" x14ac:dyDescent="0.25">
      <c r="D428" s="297">
        <v>270</v>
      </c>
      <c r="E428" s="297" t="s">
        <v>39</v>
      </c>
      <c r="G428" s="297" t="s">
        <v>41</v>
      </c>
      <c r="H428" s="297" t="s">
        <v>36</v>
      </c>
      <c r="I428" s="297" t="s">
        <v>42</v>
      </c>
      <c r="J428" s="297" t="s">
        <v>38</v>
      </c>
      <c r="L428" s="297" t="s">
        <v>92</v>
      </c>
      <c r="O428" s="298" t="s">
        <v>168</v>
      </c>
      <c r="P428" s="297" t="s">
        <v>37</v>
      </c>
      <c r="R428" s="297" t="s">
        <v>225</v>
      </c>
      <c r="S428" s="297" t="s">
        <v>221</v>
      </c>
      <c r="T428" s="297" t="s">
        <v>224</v>
      </c>
      <c r="U428" s="297" t="s">
        <v>230</v>
      </c>
      <c r="V428" s="297" t="s">
        <v>232</v>
      </c>
      <c r="W428" s="297" t="s">
        <v>229</v>
      </c>
      <c r="X428" s="297" t="s">
        <v>227</v>
      </c>
      <c r="Y428" s="297" t="s">
        <v>228</v>
      </c>
      <c r="AA428" s="297">
        <f t="shared" ref="AA428:AL428" si="475">IF(AND(E428&lt;&gt;"",AA158=1),1,0)</f>
        <v>0</v>
      </c>
      <c r="AB428" s="297">
        <f t="shared" si="475"/>
        <v>0</v>
      </c>
      <c r="AC428" s="297">
        <f t="shared" si="475"/>
        <v>1</v>
      </c>
      <c r="AD428" s="297">
        <f t="shared" si="475"/>
        <v>1</v>
      </c>
      <c r="AE428" s="297">
        <f t="shared" si="475"/>
        <v>1</v>
      </c>
      <c r="AF428" s="297">
        <f t="shared" si="475"/>
        <v>1</v>
      </c>
      <c r="AG428" s="297">
        <f t="shared" si="475"/>
        <v>0</v>
      </c>
      <c r="AH428" s="297">
        <f t="shared" si="475"/>
        <v>0</v>
      </c>
      <c r="AI428" s="297">
        <f t="shared" si="475"/>
        <v>0</v>
      </c>
      <c r="AJ428" s="297">
        <f t="shared" si="475"/>
        <v>0</v>
      </c>
      <c r="AK428" s="297">
        <f t="shared" si="475"/>
        <v>0</v>
      </c>
      <c r="AL428" s="297">
        <f t="shared" si="475"/>
        <v>1</v>
      </c>
      <c r="AM428" s="297">
        <f t="shared" si="463"/>
        <v>5</v>
      </c>
    </row>
    <row r="429" spans="4:39" x14ac:dyDescent="0.25">
      <c r="D429" s="297">
        <v>271</v>
      </c>
      <c r="E429" s="297" t="s">
        <v>39</v>
      </c>
      <c r="G429" s="297" t="s">
        <v>41</v>
      </c>
      <c r="H429" s="297" t="s">
        <v>36</v>
      </c>
      <c r="I429" s="297" t="s">
        <v>42</v>
      </c>
      <c r="J429" s="297" t="s">
        <v>38</v>
      </c>
      <c r="L429" s="297" t="s">
        <v>92</v>
      </c>
      <c r="N429" s="297" t="s">
        <v>164</v>
      </c>
      <c r="P429" s="297" t="s">
        <v>37</v>
      </c>
      <c r="R429" s="297" t="s">
        <v>225</v>
      </c>
      <c r="S429" s="297" t="s">
        <v>222</v>
      </c>
      <c r="T429" s="297" t="s">
        <v>224</v>
      </c>
      <c r="U429" s="297" t="s">
        <v>230</v>
      </c>
      <c r="V429" s="297" t="s">
        <v>232</v>
      </c>
      <c r="W429" s="297" t="s">
        <v>229</v>
      </c>
      <c r="X429" s="297" t="s">
        <v>227</v>
      </c>
      <c r="Y429" s="297" t="s">
        <v>221</v>
      </c>
      <c r="AA429" s="297">
        <f t="shared" ref="AA429:AL429" si="476">IF(AND(E429&lt;&gt;"",AA158=1),1,0)</f>
        <v>0</v>
      </c>
      <c r="AB429" s="297">
        <f t="shared" si="476"/>
        <v>0</v>
      </c>
      <c r="AC429" s="297">
        <f t="shared" si="476"/>
        <v>1</v>
      </c>
      <c r="AD429" s="297">
        <f t="shared" si="476"/>
        <v>1</v>
      </c>
      <c r="AE429" s="297">
        <f t="shared" si="476"/>
        <v>1</v>
      </c>
      <c r="AF429" s="297">
        <f t="shared" si="476"/>
        <v>1</v>
      </c>
      <c r="AG429" s="297">
        <f t="shared" si="476"/>
        <v>0</v>
      </c>
      <c r="AH429" s="297">
        <f t="shared" si="476"/>
        <v>0</v>
      </c>
      <c r="AI429" s="297">
        <f t="shared" si="476"/>
        <v>0</v>
      </c>
      <c r="AJ429" s="297">
        <f t="shared" si="476"/>
        <v>1</v>
      </c>
      <c r="AK429" s="297">
        <f t="shared" si="476"/>
        <v>0</v>
      </c>
      <c r="AL429" s="297">
        <f t="shared" si="476"/>
        <v>1</v>
      </c>
      <c r="AM429" s="297">
        <f t="shared" si="463"/>
        <v>6</v>
      </c>
    </row>
    <row r="430" spans="4:39" x14ac:dyDescent="0.25">
      <c r="D430" s="297">
        <v>272</v>
      </c>
      <c r="E430" s="297" t="s">
        <v>39</v>
      </c>
      <c r="G430" s="297" t="s">
        <v>41</v>
      </c>
      <c r="H430" s="297" t="s">
        <v>36</v>
      </c>
      <c r="I430" s="297" t="s">
        <v>42</v>
      </c>
      <c r="J430" s="297" t="s">
        <v>38</v>
      </c>
      <c r="L430" s="297" t="s">
        <v>92</v>
      </c>
      <c r="N430" s="297" t="s">
        <v>164</v>
      </c>
      <c r="O430" s="298" t="s">
        <v>168</v>
      </c>
      <c r="R430" s="297" t="s">
        <v>225</v>
      </c>
      <c r="S430" s="297" t="s">
        <v>222</v>
      </c>
      <c r="T430" s="297" t="s">
        <v>221</v>
      </c>
      <c r="U430" s="297" t="s">
        <v>230</v>
      </c>
      <c r="V430" s="297" t="s">
        <v>232</v>
      </c>
      <c r="W430" s="297" t="s">
        <v>224</v>
      </c>
      <c r="X430" s="297" t="s">
        <v>229</v>
      </c>
      <c r="Y430" s="297" t="s">
        <v>228</v>
      </c>
      <c r="AA430" s="297">
        <f t="shared" ref="AA430:AL430" si="477">IF(AND(E430&lt;&gt;"",AA158=1),1,0)</f>
        <v>0</v>
      </c>
      <c r="AB430" s="297">
        <f t="shared" si="477"/>
        <v>0</v>
      </c>
      <c r="AC430" s="297">
        <f t="shared" si="477"/>
        <v>1</v>
      </c>
      <c r="AD430" s="297">
        <f t="shared" si="477"/>
        <v>1</v>
      </c>
      <c r="AE430" s="297">
        <f t="shared" si="477"/>
        <v>1</v>
      </c>
      <c r="AF430" s="297">
        <f t="shared" si="477"/>
        <v>1</v>
      </c>
      <c r="AG430" s="297">
        <f t="shared" si="477"/>
        <v>0</v>
      </c>
      <c r="AH430" s="297">
        <f t="shared" si="477"/>
        <v>0</v>
      </c>
      <c r="AI430" s="297">
        <f t="shared" si="477"/>
        <v>0</v>
      </c>
      <c r="AJ430" s="297">
        <f t="shared" si="477"/>
        <v>1</v>
      </c>
      <c r="AK430" s="297">
        <f t="shared" si="477"/>
        <v>0</v>
      </c>
      <c r="AL430" s="297">
        <f t="shared" si="477"/>
        <v>0</v>
      </c>
      <c r="AM430" s="297">
        <f t="shared" si="463"/>
        <v>5</v>
      </c>
    </row>
    <row r="431" spans="4:39" x14ac:dyDescent="0.25">
      <c r="D431" s="297">
        <v>273</v>
      </c>
      <c r="E431" s="297" t="s">
        <v>39</v>
      </c>
      <c r="G431" s="297" t="s">
        <v>41</v>
      </c>
      <c r="H431" s="297" t="s">
        <v>36</v>
      </c>
      <c r="I431" s="297" t="s">
        <v>42</v>
      </c>
      <c r="J431" s="297" t="s">
        <v>38</v>
      </c>
      <c r="L431" s="297" t="s">
        <v>92</v>
      </c>
      <c r="M431" s="297" t="s">
        <v>162</v>
      </c>
      <c r="P431" s="297" t="s">
        <v>37</v>
      </c>
      <c r="R431" s="297" t="s">
        <v>225</v>
      </c>
      <c r="S431" s="297" t="s">
        <v>221</v>
      </c>
      <c r="T431" s="297" t="s">
        <v>224</v>
      </c>
      <c r="U431" s="297" t="s">
        <v>230</v>
      </c>
      <c r="V431" s="297" t="s">
        <v>232</v>
      </c>
      <c r="W431" s="297" t="s">
        <v>229</v>
      </c>
      <c r="X431" s="297" t="s">
        <v>227</v>
      </c>
      <c r="Y431" s="297" t="s">
        <v>223</v>
      </c>
      <c r="AA431" s="297">
        <f t="shared" ref="AA431:AL431" si="478">IF(AND(E431&lt;&gt;"",AA158=1),1,0)</f>
        <v>0</v>
      </c>
      <c r="AB431" s="297">
        <f t="shared" si="478"/>
        <v>0</v>
      </c>
      <c r="AC431" s="297">
        <f t="shared" si="478"/>
        <v>1</v>
      </c>
      <c r="AD431" s="297">
        <f t="shared" si="478"/>
        <v>1</v>
      </c>
      <c r="AE431" s="297">
        <f t="shared" si="478"/>
        <v>1</v>
      </c>
      <c r="AF431" s="297">
        <f t="shared" si="478"/>
        <v>1</v>
      </c>
      <c r="AG431" s="297">
        <f t="shared" si="478"/>
        <v>0</v>
      </c>
      <c r="AH431" s="297">
        <f t="shared" si="478"/>
        <v>0</v>
      </c>
      <c r="AI431" s="297">
        <f t="shared" si="478"/>
        <v>1</v>
      </c>
      <c r="AJ431" s="297">
        <f t="shared" si="478"/>
        <v>0</v>
      </c>
      <c r="AK431" s="297">
        <f t="shared" si="478"/>
        <v>0</v>
      </c>
      <c r="AL431" s="297">
        <f t="shared" si="478"/>
        <v>1</v>
      </c>
      <c r="AM431" s="297">
        <f t="shared" si="463"/>
        <v>6</v>
      </c>
    </row>
    <row r="432" spans="4:39" x14ac:dyDescent="0.25">
      <c r="D432" s="297">
        <v>274</v>
      </c>
      <c r="E432" s="297" t="s">
        <v>39</v>
      </c>
      <c r="G432" s="297" t="s">
        <v>41</v>
      </c>
      <c r="H432" s="297" t="s">
        <v>36</v>
      </c>
      <c r="I432" s="297" t="s">
        <v>42</v>
      </c>
      <c r="J432" s="297" t="s">
        <v>38</v>
      </c>
      <c r="L432" s="297" t="s">
        <v>92</v>
      </c>
      <c r="M432" s="297" t="s">
        <v>162</v>
      </c>
      <c r="O432" s="298" t="s">
        <v>168</v>
      </c>
      <c r="R432" s="297" t="s">
        <v>225</v>
      </c>
      <c r="S432" s="297" t="s">
        <v>221</v>
      </c>
      <c r="T432" s="297" t="s">
        <v>224</v>
      </c>
      <c r="U432" s="297" t="s">
        <v>230</v>
      </c>
      <c r="V432" s="297" t="s">
        <v>232</v>
      </c>
      <c r="W432" s="297" t="s">
        <v>229</v>
      </c>
      <c r="X432" s="297" t="s">
        <v>223</v>
      </c>
      <c r="Y432" s="297" t="s">
        <v>228</v>
      </c>
      <c r="AA432" s="297">
        <f t="shared" ref="AA432:AL432" si="479">IF(AND(E432&lt;&gt;"",AA158=1),1,0)</f>
        <v>0</v>
      </c>
      <c r="AB432" s="297">
        <f t="shared" si="479"/>
        <v>0</v>
      </c>
      <c r="AC432" s="297">
        <f t="shared" si="479"/>
        <v>1</v>
      </c>
      <c r="AD432" s="297">
        <f t="shared" si="479"/>
        <v>1</v>
      </c>
      <c r="AE432" s="297">
        <f t="shared" si="479"/>
        <v>1</v>
      </c>
      <c r="AF432" s="297">
        <f t="shared" si="479"/>
        <v>1</v>
      </c>
      <c r="AG432" s="297">
        <f t="shared" si="479"/>
        <v>0</v>
      </c>
      <c r="AH432" s="297">
        <f t="shared" si="479"/>
        <v>0</v>
      </c>
      <c r="AI432" s="297">
        <f t="shared" si="479"/>
        <v>1</v>
      </c>
      <c r="AJ432" s="297">
        <f t="shared" si="479"/>
        <v>0</v>
      </c>
      <c r="AK432" s="297">
        <f t="shared" si="479"/>
        <v>0</v>
      </c>
      <c r="AL432" s="297">
        <f t="shared" si="479"/>
        <v>0</v>
      </c>
      <c r="AM432" s="297">
        <f t="shared" si="463"/>
        <v>5</v>
      </c>
    </row>
    <row r="433" spans="4:39" x14ac:dyDescent="0.25">
      <c r="D433" s="297">
        <v>275</v>
      </c>
      <c r="E433" s="297" t="s">
        <v>39</v>
      </c>
      <c r="G433" s="297" t="s">
        <v>41</v>
      </c>
      <c r="H433" s="297" t="s">
        <v>36</v>
      </c>
      <c r="I433" s="297" t="s">
        <v>42</v>
      </c>
      <c r="J433" s="297" t="s">
        <v>38</v>
      </c>
      <c r="L433" s="297" t="s">
        <v>92</v>
      </c>
      <c r="M433" s="297" t="s">
        <v>162</v>
      </c>
      <c r="N433" s="297" t="s">
        <v>164</v>
      </c>
      <c r="R433" s="297" t="s">
        <v>225</v>
      </c>
      <c r="S433" s="297" t="s">
        <v>222</v>
      </c>
      <c r="T433" s="297" t="s">
        <v>221</v>
      </c>
      <c r="U433" s="297" t="s">
        <v>230</v>
      </c>
      <c r="V433" s="297" t="s">
        <v>232</v>
      </c>
      <c r="W433" s="297" t="s">
        <v>224</v>
      </c>
      <c r="X433" s="297" t="s">
        <v>229</v>
      </c>
      <c r="Y433" s="297" t="s">
        <v>223</v>
      </c>
      <c r="AA433" s="297">
        <f t="shared" ref="AA433:AL433" si="480">IF(AND(E433&lt;&gt;"",AA158=1),1,0)</f>
        <v>0</v>
      </c>
      <c r="AB433" s="297">
        <f t="shared" si="480"/>
        <v>0</v>
      </c>
      <c r="AC433" s="297">
        <f t="shared" si="480"/>
        <v>1</v>
      </c>
      <c r="AD433" s="297">
        <f t="shared" si="480"/>
        <v>1</v>
      </c>
      <c r="AE433" s="297">
        <f t="shared" si="480"/>
        <v>1</v>
      </c>
      <c r="AF433" s="297">
        <f t="shared" si="480"/>
        <v>1</v>
      </c>
      <c r="AG433" s="297">
        <f t="shared" si="480"/>
        <v>0</v>
      </c>
      <c r="AH433" s="297">
        <f t="shared" si="480"/>
        <v>0</v>
      </c>
      <c r="AI433" s="297">
        <f t="shared" si="480"/>
        <v>1</v>
      </c>
      <c r="AJ433" s="297">
        <f t="shared" si="480"/>
        <v>1</v>
      </c>
      <c r="AK433" s="297">
        <f t="shared" si="480"/>
        <v>0</v>
      </c>
      <c r="AL433" s="297">
        <f t="shared" si="480"/>
        <v>0</v>
      </c>
      <c r="AM433" s="297">
        <f t="shared" si="463"/>
        <v>6</v>
      </c>
    </row>
    <row r="434" spans="4:39" x14ac:dyDescent="0.25">
      <c r="D434" s="297">
        <v>276</v>
      </c>
      <c r="E434" s="297" t="s">
        <v>39</v>
      </c>
      <c r="G434" s="297" t="s">
        <v>41</v>
      </c>
      <c r="H434" s="297" t="s">
        <v>36</v>
      </c>
      <c r="I434" s="297" t="s">
        <v>42</v>
      </c>
      <c r="J434" s="297" t="s">
        <v>38</v>
      </c>
      <c r="K434" s="297" t="s">
        <v>31</v>
      </c>
      <c r="O434" s="298" t="s">
        <v>168</v>
      </c>
      <c r="P434" s="297" t="s">
        <v>37</v>
      </c>
      <c r="R434" s="297" t="s">
        <v>230</v>
      </c>
      <c r="S434" s="297" t="s">
        <v>226</v>
      </c>
      <c r="T434" s="297" t="s">
        <v>221</v>
      </c>
      <c r="U434" s="297" t="s">
        <v>229</v>
      </c>
      <c r="V434" s="297" t="s">
        <v>232</v>
      </c>
      <c r="W434" s="297" t="s">
        <v>224</v>
      </c>
      <c r="X434" s="297" t="s">
        <v>227</v>
      </c>
      <c r="Y434" s="297" t="s">
        <v>228</v>
      </c>
      <c r="AA434" s="297">
        <f t="shared" ref="AA434:AL434" si="481">IF(AND(E434&lt;&gt;"",AA158=1),1,0)</f>
        <v>0</v>
      </c>
      <c r="AB434" s="297">
        <f t="shared" si="481"/>
        <v>0</v>
      </c>
      <c r="AC434" s="297">
        <f t="shared" si="481"/>
        <v>1</v>
      </c>
      <c r="AD434" s="297">
        <f t="shared" si="481"/>
        <v>1</v>
      </c>
      <c r="AE434" s="297">
        <f t="shared" si="481"/>
        <v>1</v>
      </c>
      <c r="AF434" s="297">
        <f t="shared" si="481"/>
        <v>1</v>
      </c>
      <c r="AG434" s="297">
        <f t="shared" si="481"/>
        <v>1</v>
      </c>
      <c r="AH434" s="297">
        <f t="shared" si="481"/>
        <v>0</v>
      </c>
      <c r="AI434" s="297">
        <f t="shared" si="481"/>
        <v>0</v>
      </c>
      <c r="AJ434" s="297">
        <f t="shared" si="481"/>
        <v>0</v>
      </c>
      <c r="AK434" s="297">
        <f t="shared" si="481"/>
        <v>0</v>
      </c>
      <c r="AL434" s="297">
        <f t="shared" si="481"/>
        <v>1</v>
      </c>
      <c r="AM434" s="297">
        <f t="shared" si="463"/>
        <v>6</v>
      </c>
    </row>
    <row r="435" spans="4:39" x14ac:dyDescent="0.25">
      <c r="D435" s="297">
        <v>277</v>
      </c>
      <c r="E435" s="297" t="s">
        <v>39</v>
      </c>
      <c r="G435" s="297" t="s">
        <v>41</v>
      </c>
      <c r="H435" s="297" t="s">
        <v>36</v>
      </c>
      <c r="I435" s="297" t="s">
        <v>42</v>
      </c>
      <c r="J435" s="297" t="s">
        <v>38</v>
      </c>
      <c r="K435" s="297" t="s">
        <v>31</v>
      </c>
      <c r="N435" s="297" t="s">
        <v>164</v>
      </c>
      <c r="P435" s="297" t="s">
        <v>37</v>
      </c>
      <c r="R435" s="297" t="s">
        <v>230</v>
      </c>
      <c r="S435" s="297" t="s">
        <v>226</v>
      </c>
      <c r="T435" s="297" t="s">
        <v>222</v>
      </c>
      <c r="U435" s="297" t="s">
        <v>229</v>
      </c>
      <c r="V435" s="297" t="s">
        <v>232</v>
      </c>
      <c r="W435" s="297" t="s">
        <v>224</v>
      </c>
      <c r="X435" s="297" t="s">
        <v>227</v>
      </c>
      <c r="Y435" s="297" t="s">
        <v>221</v>
      </c>
      <c r="AA435" s="297">
        <f t="shared" ref="AA435:AL435" si="482">IF(AND(E435&lt;&gt;"",AA158=1),1,0)</f>
        <v>0</v>
      </c>
      <c r="AB435" s="297">
        <f t="shared" si="482"/>
        <v>0</v>
      </c>
      <c r="AC435" s="297">
        <f t="shared" si="482"/>
        <v>1</v>
      </c>
      <c r="AD435" s="297">
        <f t="shared" si="482"/>
        <v>1</v>
      </c>
      <c r="AE435" s="297">
        <f t="shared" si="482"/>
        <v>1</v>
      </c>
      <c r="AF435" s="297">
        <f t="shared" si="482"/>
        <v>1</v>
      </c>
      <c r="AG435" s="297">
        <f t="shared" si="482"/>
        <v>1</v>
      </c>
      <c r="AH435" s="297">
        <f t="shared" si="482"/>
        <v>0</v>
      </c>
      <c r="AI435" s="297">
        <f t="shared" si="482"/>
        <v>0</v>
      </c>
      <c r="AJ435" s="297">
        <f t="shared" si="482"/>
        <v>1</v>
      </c>
      <c r="AK435" s="297">
        <f t="shared" si="482"/>
        <v>0</v>
      </c>
      <c r="AL435" s="297">
        <f t="shared" si="482"/>
        <v>1</v>
      </c>
      <c r="AM435" s="297">
        <f t="shared" si="463"/>
        <v>7</v>
      </c>
    </row>
    <row r="436" spans="4:39" x14ac:dyDescent="0.25">
      <c r="D436" s="297">
        <v>278</v>
      </c>
      <c r="E436" s="297" t="s">
        <v>39</v>
      </c>
      <c r="G436" s="297" t="s">
        <v>41</v>
      </c>
      <c r="H436" s="297" t="s">
        <v>36</v>
      </c>
      <c r="I436" s="297" t="s">
        <v>42</v>
      </c>
      <c r="J436" s="297" t="s">
        <v>38</v>
      </c>
      <c r="K436" s="297" t="s">
        <v>31</v>
      </c>
      <c r="N436" s="297" t="s">
        <v>164</v>
      </c>
      <c r="O436" s="298" t="s">
        <v>168</v>
      </c>
      <c r="R436" s="297" t="s">
        <v>230</v>
      </c>
      <c r="S436" s="297" t="s">
        <v>226</v>
      </c>
      <c r="T436" s="297" t="s">
        <v>222</v>
      </c>
      <c r="U436" s="297" t="s">
        <v>229</v>
      </c>
      <c r="V436" s="297" t="s">
        <v>232</v>
      </c>
      <c r="W436" s="297" t="s">
        <v>224</v>
      </c>
      <c r="X436" s="297" t="s">
        <v>221</v>
      </c>
      <c r="Y436" s="297" t="s">
        <v>228</v>
      </c>
      <c r="AA436" s="297">
        <f t="shared" ref="AA436:AL436" si="483">IF(AND(E436&lt;&gt;"",AA158=1),1,0)</f>
        <v>0</v>
      </c>
      <c r="AB436" s="297">
        <f t="shared" si="483"/>
        <v>0</v>
      </c>
      <c r="AC436" s="297">
        <f t="shared" si="483"/>
        <v>1</v>
      </c>
      <c r="AD436" s="297">
        <f t="shared" si="483"/>
        <v>1</v>
      </c>
      <c r="AE436" s="297">
        <f t="shared" si="483"/>
        <v>1</v>
      </c>
      <c r="AF436" s="297">
        <f t="shared" si="483"/>
        <v>1</v>
      </c>
      <c r="AG436" s="297">
        <f t="shared" si="483"/>
        <v>1</v>
      </c>
      <c r="AH436" s="297">
        <f t="shared" si="483"/>
        <v>0</v>
      </c>
      <c r="AI436" s="297">
        <f t="shared" si="483"/>
        <v>0</v>
      </c>
      <c r="AJ436" s="297">
        <f t="shared" si="483"/>
        <v>1</v>
      </c>
      <c r="AK436" s="297">
        <f t="shared" si="483"/>
        <v>0</v>
      </c>
      <c r="AL436" s="297">
        <f t="shared" si="483"/>
        <v>0</v>
      </c>
      <c r="AM436" s="297">
        <f t="shared" si="463"/>
        <v>6</v>
      </c>
    </row>
    <row r="437" spans="4:39" x14ac:dyDescent="0.25">
      <c r="D437" s="297">
        <v>279</v>
      </c>
      <c r="E437" s="297" t="s">
        <v>39</v>
      </c>
      <c r="G437" s="297" t="s">
        <v>41</v>
      </c>
      <c r="H437" s="297" t="s">
        <v>36</v>
      </c>
      <c r="I437" s="297" t="s">
        <v>42</v>
      </c>
      <c r="J437" s="297" t="s">
        <v>38</v>
      </c>
      <c r="K437" s="297" t="s">
        <v>31</v>
      </c>
      <c r="M437" s="297" t="s">
        <v>162</v>
      </c>
      <c r="P437" s="297" t="s">
        <v>37</v>
      </c>
      <c r="R437" s="297" t="s">
        <v>230</v>
      </c>
      <c r="S437" s="297" t="s">
        <v>226</v>
      </c>
      <c r="T437" s="297" t="s">
        <v>221</v>
      </c>
      <c r="U437" s="297" t="s">
        <v>229</v>
      </c>
      <c r="V437" s="297" t="s">
        <v>232</v>
      </c>
      <c r="W437" s="297" t="s">
        <v>224</v>
      </c>
      <c r="X437" s="297" t="s">
        <v>227</v>
      </c>
      <c r="Y437" s="297" t="s">
        <v>223</v>
      </c>
      <c r="AA437" s="297">
        <f t="shared" ref="AA437:AL437" si="484">IF(AND(E437&lt;&gt;"",AA158=1),1,0)</f>
        <v>0</v>
      </c>
      <c r="AB437" s="297">
        <f t="shared" si="484"/>
        <v>0</v>
      </c>
      <c r="AC437" s="297">
        <f t="shared" si="484"/>
        <v>1</v>
      </c>
      <c r="AD437" s="297">
        <f t="shared" si="484"/>
        <v>1</v>
      </c>
      <c r="AE437" s="297">
        <f t="shared" si="484"/>
        <v>1</v>
      </c>
      <c r="AF437" s="297">
        <f t="shared" si="484"/>
        <v>1</v>
      </c>
      <c r="AG437" s="297">
        <f t="shared" si="484"/>
        <v>1</v>
      </c>
      <c r="AH437" s="297">
        <f t="shared" si="484"/>
        <v>0</v>
      </c>
      <c r="AI437" s="297">
        <f t="shared" si="484"/>
        <v>1</v>
      </c>
      <c r="AJ437" s="297">
        <f t="shared" si="484"/>
        <v>0</v>
      </c>
      <c r="AK437" s="297">
        <f t="shared" si="484"/>
        <v>0</v>
      </c>
      <c r="AL437" s="297">
        <f t="shared" si="484"/>
        <v>1</v>
      </c>
      <c r="AM437" s="297">
        <f t="shared" si="463"/>
        <v>7</v>
      </c>
    </row>
    <row r="438" spans="4:39" x14ac:dyDescent="0.25">
      <c r="D438" s="297">
        <v>280</v>
      </c>
      <c r="E438" s="297" t="s">
        <v>39</v>
      </c>
      <c r="G438" s="297" t="s">
        <v>41</v>
      </c>
      <c r="H438" s="297" t="s">
        <v>36</v>
      </c>
      <c r="I438" s="297" t="s">
        <v>42</v>
      </c>
      <c r="J438" s="297" t="s">
        <v>38</v>
      </c>
      <c r="K438" s="297" t="s">
        <v>31</v>
      </c>
      <c r="M438" s="297" t="s">
        <v>162</v>
      </c>
      <c r="O438" s="298" t="s">
        <v>168</v>
      </c>
      <c r="R438" s="297" t="s">
        <v>230</v>
      </c>
      <c r="S438" s="297" t="s">
        <v>226</v>
      </c>
      <c r="T438" s="297" t="s">
        <v>221</v>
      </c>
      <c r="U438" s="297" t="s">
        <v>229</v>
      </c>
      <c r="V438" s="297" t="s">
        <v>232</v>
      </c>
      <c r="W438" s="297" t="s">
        <v>224</v>
      </c>
      <c r="X438" s="297" t="s">
        <v>223</v>
      </c>
      <c r="Y438" s="297" t="s">
        <v>228</v>
      </c>
      <c r="AA438" s="297">
        <f t="shared" ref="AA438:AL438" si="485">IF(AND(E438&lt;&gt;"",AA158=1),1,0)</f>
        <v>0</v>
      </c>
      <c r="AB438" s="297">
        <f t="shared" si="485"/>
        <v>0</v>
      </c>
      <c r="AC438" s="297">
        <f t="shared" si="485"/>
        <v>1</v>
      </c>
      <c r="AD438" s="297">
        <f t="shared" si="485"/>
        <v>1</v>
      </c>
      <c r="AE438" s="297">
        <f t="shared" si="485"/>
        <v>1</v>
      </c>
      <c r="AF438" s="297">
        <f t="shared" si="485"/>
        <v>1</v>
      </c>
      <c r="AG438" s="297">
        <f t="shared" si="485"/>
        <v>1</v>
      </c>
      <c r="AH438" s="297">
        <f t="shared" si="485"/>
        <v>0</v>
      </c>
      <c r="AI438" s="297">
        <f t="shared" si="485"/>
        <v>1</v>
      </c>
      <c r="AJ438" s="297">
        <f t="shared" si="485"/>
        <v>0</v>
      </c>
      <c r="AK438" s="297">
        <f t="shared" si="485"/>
        <v>0</v>
      </c>
      <c r="AL438" s="297">
        <f t="shared" si="485"/>
        <v>0</v>
      </c>
      <c r="AM438" s="297">
        <f t="shared" si="463"/>
        <v>6</v>
      </c>
    </row>
    <row r="439" spans="4:39" x14ac:dyDescent="0.25">
      <c r="D439" s="297">
        <v>281</v>
      </c>
      <c r="E439" s="297" t="s">
        <v>39</v>
      </c>
      <c r="G439" s="297" t="s">
        <v>41</v>
      </c>
      <c r="H439" s="297" t="s">
        <v>36</v>
      </c>
      <c r="I439" s="297" t="s">
        <v>42</v>
      </c>
      <c r="J439" s="297" t="s">
        <v>38</v>
      </c>
      <c r="K439" s="297" t="s">
        <v>31</v>
      </c>
      <c r="M439" s="297" t="s">
        <v>162</v>
      </c>
      <c r="N439" s="297" t="s">
        <v>164</v>
      </c>
      <c r="R439" s="297" t="s">
        <v>230</v>
      </c>
      <c r="S439" s="297" t="s">
        <v>226</v>
      </c>
      <c r="T439" s="297" t="s">
        <v>222</v>
      </c>
      <c r="U439" s="297" t="s">
        <v>229</v>
      </c>
      <c r="V439" s="297" t="s">
        <v>232</v>
      </c>
      <c r="W439" s="297" t="s">
        <v>224</v>
      </c>
      <c r="X439" s="297" t="s">
        <v>221</v>
      </c>
      <c r="Y439" s="297" t="s">
        <v>223</v>
      </c>
      <c r="AA439" s="297">
        <f t="shared" ref="AA439:AL439" si="486">IF(AND(E439&lt;&gt;"",AA158=1),1,0)</f>
        <v>0</v>
      </c>
      <c r="AB439" s="297">
        <f t="shared" si="486"/>
        <v>0</v>
      </c>
      <c r="AC439" s="297">
        <f t="shared" si="486"/>
        <v>1</v>
      </c>
      <c r="AD439" s="297">
        <f t="shared" si="486"/>
        <v>1</v>
      </c>
      <c r="AE439" s="297">
        <f t="shared" si="486"/>
        <v>1</v>
      </c>
      <c r="AF439" s="297">
        <f t="shared" si="486"/>
        <v>1</v>
      </c>
      <c r="AG439" s="297">
        <f t="shared" si="486"/>
        <v>1</v>
      </c>
      <c r="AH439" s="297">
        <f t="shared" si="486"/>
        <v>0</v>
      </c>
      <c r="AI439" s="297">
        <f t="shared" si="486"/>
        <v>1</v>
      </c>
      <c r="AJ439" s="297">
        <f t="shared" si="486"/>
        <v>1</v>
      </c>
      <c r="AK439" s="297">
        <f t="shared" si="486"/>
        <v>0</v>
      </c>
      <c r="AL439" s="297">
        <f t="shared" si="486"/>
        <v>0</v>
      </c>
      <c r="AM439" s="297">
        <f t="shared" si="463"/>
        <v>7</v>
      </c>
    </row>
    <row r="440" spans="4:39" x14ac:dyDescent="0.25">
      <c r="D440" s="297">
        <v>282</v>
      </c>
      <c r="E440" s="297" t="s">
        <v>39</v>
      </c>
      <c r="G440" s="297" t="s">
        <v>41</v>
      </c>
      <c r="H440" s="297" t="s">
        <v>36</v>
      </c>
      <c r="I440" s="297" t="s">
        <v>42</v>
      </c>
      <c r="J440" s="297" t="s">
        <v>38</v>
      </c>
      <c r="K440" s="297" t="s">
        <v>31</v>
      </c>
      <c r="L440" s="297" t="s">
        <v>92</v>
      </c>
      <c r="P440" s="297" t="s">
        <v>37</v>
      </c>
      <c r="R440" s="297" t="s">
        <v>225</v>
      </c>
      <c r="S440" s="297" t="s">
        <v>226</v>
      </c>
      <c r="T440" s="297" t="s">
        <v>224</v>
      </c>
      <c r="U440" s="297" t="s">
        <v>230</v>
      </c>
      <c r="V440" s="297" t="s">
        <v>232</v>
      </c>
      <c r="W440" s="297" t="s">
        <v>229</v>
      </c>
      <c r="X440" s="297" t="s">
        <v>227</v>
      </c>
      <c r="Y440" s="297" t="s">
        <v>221</v>
      </c>
      <c r="AA440" s="297">
        <f t="shared" ref="AA440:AL440" si="487">IF(AND(E440&lt;&gt;"",AA158=1),1,0)</f>
        <v>0</v>
      </c>
      <c r="AB440" s="297">
        <f t="shared" si="487"/>
        <v>0</v>
      </c>
      <c r="AC440" s="297">
        <f t="shared" si="487"/>
        <v>1</v>
      </c>
      <c r="AD440" s="297">
        <f t="shared" si="487"/>
        <v>1</v>
      </c>
      <c r="AE440" s="297">
        <f t="shared" si="487"/>
        <v>1</v>
      </c>
      <c r="AF440" s="297">
        <f t="shared" si="487"/>
        <v>1</v>
      </c>
      <c r="AG440" s="297">
        <f t="shared" si="487"/>
        <v>1</v>
      </c>
      <c r="AH440" s="297">
        <f t="shared" si="487"/>
        <v>0</v>
      </c>
      <c r="AI440" s="297">
        <f t="shared" si="487"/>
        <v>0</v>
      </c>
      <c r="AJ440" s="297">
        <f t="shared" si="487"/>
        <v>0</v>
      </c>
      <c r="AK440" s="297">
        <f t="shared" si="487"/>
        <v>0</v>
      </c>
      <c r="AL440" s="297">
        <f t="shared" si="487"/>
        <v>1</v>
      </c>
      <c r="AM440" s="297">
        <f t="shared" si="463"/>
        <v>6</v>
      </c>
    </row>
    <row r="441" spans="4:39" x14ac:dyDescent="0.25">
      <c r="D441" s="297">
        <v>283</v>
      </c>
      <c r="E441" s="297" t="s">
        <v>39</v>
      </c>
      <c r="G441" s="297" t="s">
        <v>41</v>
      </c>
      <c r="H441" s="297" t="s">
        <v>36</v>
      </c>
      <c r="I441" s="297" t="s">
        <v>42</v>
      </c>
      <c r="J441" s="297" t="s">
        <v>38</v>
      </c>
      <c r="K441" s="297" t="s">
        <v>31</v>
      </c>
      <c r="L441" s="297" t="s">
        <v>92</v>
      </c>
      <c r="O441" s="298" t="s">
        <v>168</v>
      </c>
      <c r="R441" s="297" t="s">
        <v>225</v>
      </c>
      <c r="S441" s="297" t="s">
        <v>226</v>
      </c>
      <c r="T441" s="297" t="s">
        <v>221</v>
      </c>
      <c r="U441" s="297" t="s">
        <v>230</v>
      </c>
      <c r="V441" s="297" t="s">
        <v>232</v>
      </c>
      <c r="W441" s="297" t="s">
        <v>224</v>
      </c>
      <c r="X441" s="297" t="s">
        <v>229</v>
      </c>
      <c r="Y441" s="297" t="s">
        <v>228</v>
      </c>
      <c r="AA441" s="297">
        <f t="shared" ref="AA441:AL441" si="488">IF(AND(E441&lt;&gt;"",AA158=1),1,0)</f>
        <v>0</v>
      </c>
      <c r="AB441" s="297">
        <f t="shared" si="488"/>
        <v>0</v>
      </c>
      <c r="AC441" s="297">
        <f t="shared" si="488"/>
        <v>1</v>
      </c>
      <c r="AD441" s="297">
        <f t="shared" si="488"/>
        <v>1</v>
      </c>
      <c r="AE441" s="297">
        <f t="shared" si="488"/>
        <v>1</v>
      </c>
      <c r="AF441" s="297">
        <f t="shared" si="488"/>
        <v>1</v>
      </c>
      <c r="AG441" s="297">
        <f t="shared" si="488"/>
        <v>1</v>
      </c>
      <c r="AH441" s="297">
        <f t="shared" si="488"/>
        <v>0</v>
      </c>
      <c r="AI441" s="297">
        <f t="shared" si="488"/>
        <v>0</v>
      </c>
      <c r="AJ441" s="297">
        <f t="shared" si="488"/>
        <v>0</v>
      </c>
      <c r="AK441" s="297">
        <f t="shared" si="488"/>
        <v>0</v>
      </c>
      <c r="AL441" s="297">
        <f t="shared" si="488"/>
        <v>0</v>
      </c>
      <c r="AM441" s="297">
        <f t="shared" si="463"/>
        <v>5</v>
      </c>
    </row>
    <row r="442" spans="4:39" x14ac:dyDescent="0.25">
      <c r="D442" s="297">
        <v>284</v>
      </c>
      <c r="E442" s="297" t="s">
        <v>39</v>
      </c>
      <c r="G442" s="297" t="s">
        <v>41</v>
      </c>
      <c r="H442" s="297" t="s">
        <v>36</v>
      </c>
      <c r="I442" s="297" t="s">
        <v>42</v>
      </c>
      <c r="J442" s="297" t="s">
        <v>38</v>
      </c>
      <c r="K442" s="297" t="s">
        <v>31</v>
      </c>
      <c r="L442" s="297" t="s">
        <v>92</v>
      </c>
      <c r="N442" s="297" t="s">
        <v>164</v>
      </c>
      <c r="R442" s="297" t="s">
        <v>225</v>
      </c>
      <c r="S442" s="297" t="s">
        <v>226</v>
      </c>
      <c r="T442" s="297" t="s">
        <v>222</v>
      </c>
      <c r="U442" s="297" t="s">
        <v>230</v>
      </c>
      <c r="V442" s="297" t="s">
        <v>232</v>
      </c>
      <c r="W442" s="297" t="s">
        <v>224</v>
      </c>
      <c r="X442" s="297" t="s">
        <v>229</v>
      </c>
      <c r="Y442" s="297" t="s">
        <v>221</v>
      </c>
      <c r="AA442" s="297">
        <f t="shared" ref="AA442:AL442" si="489">IF(AND(E442&lt;&gt;"",AA158=1),1,0)</f>
        <v>0</v>
      </c>
      <c r="AB442" s="297">
        <f t="shared" si="489"/>
        <v>0</v>
      </c>
      <c r="AC442" s="297">
        <f t="shared" si="489"/>
        <v>1</v>
      </c>
      <c r="AD442" s="297">
        <f t="shared" si="489"/>
        <v>1</v>
      </c>
      <c r="AE442" s="297">
        <f t="shared" si="489"/>
        <v>1</v>
      </c>
      <c r="AF442" s="297">
        <f t="shared" si="489"/>
        <v>1</v>
      </c>
      <c r="AG442" s="297">
        <f t="shared" si="489"/>
        <v>1</v>
      </c>
      <c r="AH442" s="297">
        <f t="shared" si="489"/>
        <v>0</v>
      </c>
      <c r="AI442" s="297">
        <f t="shared" si="489"/>
        <v>0</v>
      </c>
      <c r="AJ442" s="297">
        <f t="shared" si="489"/>
        <v>1</v>
      </c>
      <c r="AK442" s="297">
        <f t="shared" si="489"/>
        <v>0</v>
      </c>
      <c r="AL442" s="297">
        <f t="shared" si="489"/>
        <v>0</v>
      </c>
      <c r="AM442" s="297">
        <f t="shared" si="463"/>
        <v>6</v>
      </c>
    </row>
    <row r="443" spans="4:39" x14ac:dyDescent="0.25">
      <c r="D443" s="297">
        <v>285</v>
      </c>
      <c r="E443" s="297" t="s">
        <v>39</v>
      </c>
      <c r="G443" s="297" t="s">
        <v>41</v>
      </c>
      <c r="H443" s="297" t="s">
        <v>36</v>
      </c>
      <c r="I443" s="297" t="s">
        <v>42</v>
      </c>
      <c r="J443" s="297" t="s">
        <v>38</v>
      </c>
      <c r="K443" s="297" t="s">
        <v>31</v>
      </c>
      <c r="L443" s="297" t="s">
        <v>92</v>
      </c>
      <c r="M443" s="297" t="s">
        <v>162</v>
      </c>
      <c r="R443" s="297" t="s">
        <v>225</v>
      </c>
      <c r="S443" s="297" t="s">
        <v>226</v>
      </c>
      <c r="T443" s="297" t="s">
        <v>221</v>
      </c>
      <c r="U443" s="297" t="s">
        <v>230</v>
      </c>
      <c r="V443" s="297" t="s">
        <v>232</v>
      </c>
      <c r="W443" s="297" t="s">
        <v>224</v>
      </c>
      <c r="X443" s="297" t="s">
        <v>229</v>
      </c>
      <c r="Y443" s="297" t="s">
        <v>223</v>
      </c>
      <c r="AA443" s="297">
        <f t="shared" ref="AA443:AL443" si="490">IF(AND(E443&lt;&gt;"",AA158=1),1,0)</f>
        <v>0</v>
      </c>
      <c r="AB443" s="297">
        <f t="shared" si="490"/>
        <v>0</v>
      </c>
      <c r="AC443" s="297">
        <f t="shared" si="490"/>
        <v>1</v>
      </c>
      <c r="AD443" s="297">
        <f t="shared" si="490"/>
        <v>1</v>
      </c>
      <c r="AE443" s="297">
        <f t="shared" si="490"/>
        <v>1</v>
      </c>
      <c r="AF443" s="297">
        <f t="shared" si="490"/>
        <v>1</v>
      </c>
      <c r="AG443" s="297">
        <f t="shared" si="490"/>
        <v>1</v>
      </c>
      <c r="AH443" s="297">
        <f t="shared" si="490"/>
        <v>0</v>
      </c>
      <c r="AI443" s="297">
        <f t="shared" si="490"/>
        <v>1</v>
      </c>
      <c r="AJ443" s="297">
        <f t="shared" si="490"/>
        <v>0</v>
      </c>
      <c r="AK443" s="297">
        <f t="shared" si="490"/>
        <v>0</v>
      </c>
      <c r="AL443" s="297">
        <f t="shared" si="490"/>
        <v>0</v>
      </c>
      <c r="AM443" s="297">
        <f t="shared" si="463"/>
        <v>6</v>
      </c>
    </row>
    <row r="444" spans="4:39" x14ac:dyDescent="0.25">
      <c r="D444" s="297">
        <v>286</v>
      </c>
      <c r="E444" s="297" t="s">
        <v>39</v>
      </c>
      <c r="F444" s="297" t="s">
        <v>40</v>
      </c>
      <c r="K444" s="297" t="s">
        <v>31</v>
      </c>
      <c r="L444" s="297" t="s">
        <v>92</v>
      </c>
      <c r="M444" s="297" t="s">
        <v>162</v>
      </c>
      <c r="N444" s="297" t="s">
        <v>164</v>
      </c>
      <c r="O444" s="298" t="s">
        <v>168</v>
      </c>
      <c r="P444" s="297" t="s">
        <v>37</v>
      </c>
      <c r="R444" s="297" t="s">
        <v>225</v>
      </c>
      <c r="S444" s="297" t="s">
        <v>222</v>
      </c>
      <c r="T444" s="297" t="s">
        <v>231</v>
      </c>
      <c r="U444" s="297" t="s">
        <v>232</v>
      </c>
      <c r="V444" s="297" t="s">
        <v>223</v>
      </c>
      <c r="W444" s="297" t="s">
        <v>226</v>
      </c>
      <c r="X444" s="297" t="s">
        <v>227</v>
      </c>
      <c r="Y444" s="297" t="s">
        <v>228</v>
      </c>
      <c r="AA444" s="297">
        <f t="shared" ref="AA444:AL444" si="491">IF(AND(E444&lt;&gt;"",AA158=1),1,0)</f>
        <v>0</v>
      </c>
      <c r="AB444" s="297">
        <f t="shared" si="491"/>
        <v>0</v>
      </c>
      <c r="AC444" s="297">
        <f t="shared" si="491"/>
        <v>0</v>
      </c>
      <c r="AD444" s="297">
        <f t="shared" si="491"/>
        <v>0</v>
      </c>
      <c r="AE444" s="297">
        <f t="shared" si="491"/>
        <v>0</v>
      </c>
      <c r="AF444" s="297">
        <f t="shared" si="491"/>
        <v>0</v>
      </c>
      <c r="AG444" s="297">
        <f t="shared" si="491"/>
        <v>1</v>
      </c>
      <c r="AH444" s="297">
        <f t="shared" si="491"/>
        <v>0</v>
      </c>
      <c r="AI444" s="297">
        <f t="shared" si="491"/>
        <v>1</v>
      </c>
      <c r="AJ444" s="297">
        <f t="shared" si="491"/>
        <v>1</v>
      </c>
      <c r="AK444" s="297">
        <f t="shared" si="491"/>
        <v>0</v>
      </c>
      <c r="AL444" s="297">
        <f t="shared" si="491"/>
        <v>1</v>
      </c>
      <c r="AM444" s="297">
        <f t="shared" si="463"/>
        <v>4</v>
      </c>
    </row>
    <row r="445" spans="4:39" x14ac:dyDescent="0.25">
      <c r="D445" s="297">
        <v>287</v>
      </c>
      <c r="E445" s="297" t="s">
        <v>39</v>
      </c>
      <c r="F445" s="297" t="s">
        <v>40</v>
      </c>
      <c r="J445" s="297" t="s">
        <v>38</v>
      </c>
      <c r="L445" s="297" t="s">
        <v>92</v>
      </c>
      <c r="M445" s="297" t="s">
        <v>162</v>
      </c>
      <c r="N445" s="297" t="s">
        <v>164</v>
      </c>
      <c r="O445" s="298" t="s">
        <v>168</v>
      </c>
      <c r="P445" s="297" t="s">
        <v>37</v>
      </c>
      <c r="R445" s="297" t="s">
        <v>225</v>
      </c>
      <c r="S445" s="297" t="s">
        <v>222</v>
      </c>
      <c r="T445" s="297" t="s">
        <v>231</v>
      </c>
      <c r="U445" s="297" t="s">
        <v>232</v>
      </c>
      <c r="V445" s="297" t="s">
        <v>223</v>
      </c>
      <c r="W445" s="297" t="s">
        <v>224</v>
      </c>
      <c r="X445" s="297" t="s">
        <v>227</v>
      </c>
      <c r="Y445" s="297" t="s">
        <v>228</v>
      </c>
      <c r="AA445" s="297">
        <f t="shared" ref="AA445:AL445" si="492">IF(AND(E445&lt;&gt;"",AA158=1),1,0)</f>
        <v>0</v>
      </c>
      <c r="AB445" s="297">
        <f t="shared" si="492"/>
        <v>0</v>
      </c>
      <c r="AC445" s="297">
        <f t="shared" si="492"/>
        <v>0</v>
      </c>
      <c r="AD445" s="297">
        <f t="shared" si="492"/>
        <v>0</v>
      </c>
      <c r="AE445" s="297">
        <f t="shared" si="492"/>
        <v>0</v>
      </c>
      <c r="AF445" s="297">
        <f t="shared" si="492"/>
        <v>1</v>
      </c>
      <c r="AG445" s="297">
        <f t="shared" si="492"/>
        <v>0</v>
      </c>
      <c r="AH445" s="297">
        <f t="shared" si="492"/>
        <v>0</v>
      </c>
      <c r="AI445" s="297">
        <f t="shared" si="492"/>
        <v>1</v>
      </c>
      <c r="AJ445" s="297">
        <f t="shared" si="492"/>
        <v>1</v>
      </c>
      <c r="AK445" s="297">
        <f t="shared" si="492"/>
        <v>0</v>
      </c>
      <c r="AL445" s="297">
        <f t="shared" si="492"/>
        <v>1</v>
      </c>
      <c r="AM445" s="297">
        <f t="shared" si="463"/>
        <v>4</v>
      </c>
    </row>
    <row r="446" spans="4:39" x14ac:dyDescent="0.25">
      <c r="D446" s="297">
        <v>288</v>
      </c>
      <c r="E446" s="297" t="s">
        <v>39</v>
      </c>
      <c r="F446" s="297" t="s">
        <v>40</v>
      </c>
      <c r="J446" s="297" t="s">
        <v>38</v>
      </c>
      <c r="K446" s="297" t="s">
        <v>31</v>
      </c>
      <c r="M446" s="297" t="s">
        <v>162</v>
      </c>
      <c r="N446" s="297" t="s">
        <v>164</v>
      </c>
      <c r="O446" s="298" t="s">
        <v>168</v>
      </c>
      <c r="P446" s="297" t="s">
        <v>37</v>
      </c>
      <c r="R446" s="297" t="s">
        <v>223</v>
      </c>
      <c r="S446" s="297" t="s">
        <v>222</v>
      </c>
      <c r="T446" s="297" t="s">
        <v>231</v>
      </c>
      <c r="U446" s="297" t="s">
        <v>224</v>
      </c>
      <c r="V446" s="297" t="s">
        <v>232</v>
      </c>
      <c r="W446" s="297" t="s">
        <v>226</v>
      </c>
      <c r="X446" s="297" t="s">
        <v>227</v>
      </c>
      <c r="Y446" s="297" t="s">
        <v>228</v>
      </c>
      <c r="AA446" s="297">
        <f t="shared" ref="AA446:AL446" si="493">IF(AND(E446&lt;&gt;"",AA158=1),1,0)</f>
        <v>0</v>
      </c>
      <c r="AB446" s="297">
        <f t="shared" si="493"/>
        <v>0</v>
      </c>
      <c r="AC446" s="297">
        <f t="shared" si="493"/>
        <v>0</v>
      </c>
      <c r="AD446" s="297">
        <f t="shared" si="493"/>
        <v>0</v>
      </c>
      <c r="AE446" s="297">
        <f t="shared" si="493"/>
        <v>0</v>
      </c>
      <c r="AF446" s="297">
        <f t="shared" si="493"/>
        <v>1</v>
      </c>
      <c r="AG446" s="297">
        <f t="shared" si="493"/>
        <v>1</v>
      </c>
      <c r="AH446" s="297">
        <f t="shared" si="493"/>
        <v>0</v>
      </c>
      <c r="AI446" s="297">
        <f t="shared" si="493"/>
        <v>1</v>
      </c>
      <c r="AJ446" s="297">
        <f t="shared" si="493"/>
        <v>1</v>
      </c>
      <c r="AK446" s="297">
        <f t="shared" si="493"/>
        <v>0</v>
      </c>
      <c r="AL446" s="297">
        <f t="shared" si="493"/>
        <v>1</v>
      </c>
      <c r="AM446" s="297">
        <f t="shared" si="463"/>
        <v>5</v>
      </c>
    </row>
    <row r="447" spans="4:39" x14ac:dyDescent="0.25">
      <c r="D447" s="297">
        <v>289</v>
      </c>
      <c r="E447" s="297" t="s">
        <v>39</v>
      </c>
      <c r="F447" s="297" t="s">
        <v>40</v>
      </c>
      <c r="J447" s="297" t="s">
        <v>38</v>
      </c>
      <c r="K447" s="297" t="s">
        <v>31</v>
      </c>
      <c r="L447" s="297" t="s">
        <v>92</v>
      </c>
      <c r="N447" s="297" t="s">
        <v>164</v>
      </c>
      <c r="O447" s="298" t="s">
        <v>168</v>
      </c>
      <c r="P447" s="297" t="s">
        <v>37</v>
      </c>
      <c r="R447" s="297" t="s">
        <v>225</v>
      </c>
      <c r="S447" s="297" t="s">
        <v>222</v>
      </c>
      <c r="T447" s="297" t="s">
        <v>231</v>
      </c>
      <c r="U447" s="297" t="s">
        <v>224</v>
      </c>
      <c r="V447" s="297" t="s">
        <v>232</v>
      </c>
      <c r="W447" s="297" t="s">
        <v>226</v>
      </c>
      <c r="X447" s="297" t="s">
        <v>227</v>
      </c>
      <c r="Y447" s="297" t="s">
        <v>228</v>
      </c>
      <c r="AA447" s="297">
        <f t="shared" ref="AA447:AL447" si="494">IF(AND(E447&lt;&gt;"",AA158=1),1,0)</f>
        <v>0</v>
      </c>
      <c r="AB447" s="297">
        <f t="shared" si="494"/>
        <v>0</v>
      </c>
      <c r="AC447" s="297">
        <f t="shared" si="494"/>
        <v>0</v>
      </c>
      <c r="AD447" s="297">
        <f t="shared" si="494"/>
        <v>0</v>
      </c>
      <c r="AE447" s="297">
        <f t="shared" si="494"/>
        <v>0</v>
      </c>
      <c r="AF447" s="297">
        <f t="shared" si="494"/>
        <v>1</v>
      </c>
      <c r="AG447" s="297">
        <f t="shared" si="494"/>
        <v>1</v>
      </c>
      <c r="AH447" s="297">
        <f t="shared" si="494"/>
        <v>0</v>
      </c>
      <c r="AI447" s="297">
        <f t="shared" si="494"/>
        <v>0</v>
      </c>
      <c r="AJ447" s="297">
        <f t="shared" si="494"/>
        <v>1</v>
      </c>
      <c r="AK447" s="297">
        <f t="shared" si="494"/>
        <v>0</v>
      </c>
      <c r="AL447" s="297">
        <f t="shared" si="494"/>
        <v>1</v>
      </c>
      <c r="AM447" s="297">
        <f t="shared" si="463"/>
        <v>4</v>
      </c>
    </row>
    <row r="448" spans="4:39" x14ac:dyDescent="0.25">
      <c r="D448" s="297">
        <v>290</v>
      </c>
      <c r="E448" s="297" t="s">
        <v>39</v>
      </c>
      <c r="F448" s="297" t="s">
        <v>40</v>
      </c>
      <c r="J448" s="297" t="s">
        <v>38</v>
      </c>
      <c r="K448" s="297" t="s">
        <v>31</v>
      </c>
      <c r="L448" s="297" t="s">
        <v>92</v>
      </c>
      <c r="M448" s="297" t="s">
        <v>162</v>
      </c>
      <c r="O448" s="298" t="s">
        <v>168</v>
      </c>
      <c r="P448" s="297" t="s">
        <v>37</v>
      </c>
      <c r="R448" s="297" t="s">
        <v>225</v>
      </c>
      <c r="S448" s="297" t="s">
        <v>226</v>
      </c>
      <c r="T448" s="297" t="s">
        <v>231</v>
      </c>
      <c r="U448" s="297" t="s">
        <v>232</v>
      </c>
      <c r="V448" s="297" t="s">
        <v>223</v>
      </c>
      <c r="W448" s="297" t="s">
        <v>224</v>
      </c>
      <c r="X448" s="297" t="s">
        <v>227</v>
      </c>
      <c r="Y448" s="297" t="s">
        <v>228</v>
      </c>
      <c r="AA448" s="297">
        <f t="shared" ref="AA448:AL448" si="495">IF(AND(E448&lt;&gt;"",AA158=1),1,0)</f>
        <v>0</v>
      </c>
      <c r="AB448" s="297">
        <f t="shared" si="495"/>
        <v>0</v>
      </c>
      <c r="AC448" s="297">
        <f t="shared" si="495"/>
        <v>0</v>
      </c>
      <c r="AD448" s="297">
        <f t="shared" si="495"/>
        <v>0</v>
      </c>
      <c r="AE448" s="297">
        <f t="shared" si="495"/>
        <v>0</v>
      </c>
      <c r="AF448" s="297">
        <f t="shared" si="495"/>
        <v>1</v>
      </c>
      <c r="AG448" s="297">
        <f t="shared" si="495"/>
        <v>1</v>
      </c>
      <c r="AH448" s="297">
        <f t="shared" si="495"/>
        <v>0</v>
      </c>
      <c r="AI448" s="297">
        <f t="shared" si="495"/>
        <v>1</v>
      </c>
      <c r="AJ448" s="297">
        <f t="shared" si="495"/>
        <v>0</v>
      </c>
      <c r="AK448" s="297">
        <f t="shared" si="495"/>
        <v>0</v>
      </c>
      <c r="AL448" s="297">
        <f t="shared" si="495"/>
        <v>1</v>
      </c>
      <c r="AM448" s="297">
        <f t="shared" si="463"/>
        <v>4</v>
      </c>
    </row>
    <row r="449" spans="4:39" x14ac:dyDescent="0.25">
      <c r="D449" s="297">
        <v>291</v>
      </c>
      <c r="E449" s="297" t="s">
        <v>39</v>
      </c>
      <c r="F449" s="297" t="s">
        <v>40</v>
      </c>
      <c r="J449" s="297" t="s">
        <v>38</v>
      </c>
      <c r="K449" s="297" t="s">
        <v>31</v>
      </c>
      <c r="L449" s="297" t="s">
        <v>92</v>
      </c>
      <c r="M449" s="297" t="s">
        <v>162</v>
      </c>
      <c r="N449" s="297" t="s">
        <v>164</v>
      </c>
      <c r="P449" s="297" t="s">
        <v>37</v>
      </c>
      <c r="R449" s="297" t="s">
        <v>225</v>
      </c>
      <c r="S449" s="297" t="s">
        <v>222</v>
      </c>
      <c r="T449" s="297" t="s">
        <v>231</v>
      </c>
      <c r="U449" s="297" t="s">
        <v>224</v>
      </c>
      <c r="V449" s="297" t="s">
        <v>232</v>
      </c>
      <c r="W449" s="297" t="s">
        <v>226</v>
      </c>
      <c r="X449" s="297" t="s">
        <v>227</v>
      </c>
      <c r="Y449" s="297" t="s">
        <v>223</v>
      </c>
      <c r="AA449" s="297">
        <f t="shared" ref="AA449:AL449" si="496">IF(AND(E449&lt;&gt;"",AA158=1),1,0)</f>
        <v>0</v>
      </c>
      <c r="AB449" s="297">
        <f t="shared" si="496"/>
        <v>0</v>
      </c>
      <c r="AC449" s="297">
        <f t="shared" si="496"/>
        <v>0</v>
      </c>
      <c r="AD449" s="297">
        <f t="shared" si="496"/>
        <v>0</v>
      </c>
      <c r="AE449" s="297">
        <f t="shared" si="496"/>
        <v>0</v>
      </c>
      <c r="AF449" s="297">
        <f t="shared" si="496"/>
        <v>1</v>
      </c>
      <c r="AG449" s="297">
        <f t="shared" si="496"/>
        <v>1</v>
      </c>
      <c r="AH449" s="297">
        <f t="shared" si="496"/>
        <v>0</v>
      </c>
      <c r="AI449" s="297">
        <f t="shared" si="496"/>
        <v>1</v>
      </c>
      <c r="AJ449" s="297">
        <f t="shared" si="496"/>
        <v>1</v>
      </c>
      <c r="AK449" s="297">
        <f t="shared" si="496"/>
        <v>0</v>
      </c>
      <c r="AL449" s="297">
        <f t="shared" si="496"/>
        <v>1</v>
      </c>
      <c r="AM449" s="297">
        <f t="shared" si="463"/>
        <v>5</v>
      </c>
    </row>
    <row r="450" spans="4:39" x14ac:dyDescent="0.25">
      <c r="D450" s="297">
        <v>292</v>
      </c>
      <c r="E450" s="297" t="s">
        <v>39</v>
      </c>
      <c r="F450" s="297" t="s">
        <v>40</v>
      </c>
      <c r="J450" s="297" t="s">
        <v>38</v>
      </c>
      <c r="K450" s="297" t="s">
        <v>31</v>
      </c>
      <c r="L450" s="297" t="s">
        <v>92</v>
      </c>
      <c r="M450" s="297" t="s">
        <v>162</v>
      </c>
      <c r="N450" s="297" t="s">
        <v>164</v>
      </c>
      <c r="O450" s="298" t="s">
        <v>168</v>
      </c>
      <c r="R450" s="297" t="s">
        <v>225</v>
      </c>
      <c r="S450" s="297" t="s">
        <v>222</v>
      </c>
      <c r="T450" s="297" t="s">
        <v>231</v>
      </c>
      <c r="U450" s="297" t="s">
        <v>224</v>
      </c>
      <c r="V450" s="297" t="s">
        <v>232</v>
      </c>
      <c r="W450" s="297" t="s">
        <v>226</v>
      </c>
      <c r="X450" s="297" t="s">
        <v>223</v>
      </c>
      <c r="Y450" s="297" t="s">
        <v>228</v>
      </c>
      <c r="AA450" s="297">
        <f t="shared" ref="AA450:AL450" si="497">IF(AND(E450&lt;&gt;"",AA158=1),1,0)</f>
        <v>0</v>
      </c>
      <c r="AB450" s="297">
        <f t="shared" si="497"/>
        <v>0</v>
      </c>
      <c r="AC450" s="297">
        <f t="shared" si="497"/>
        <v>0</v>
      </c>
      <c r="AD450" s="297">
        <f t="shared" si="497"/>
        <v>0</v>
      </c>
      <c r="AE450" s="297">
        <f t="shared" si="497"/>
        <v>0</v>
      </c>
      <c r="AF450" s="297">
        <f t="shared" si="497"/>
        <v>1</v>
      </c>
      <c r="AG450" s="297">
        <f t="shared" si="497"/>
        <v>1</v>
      </c>
      <c r="AH450" s="297">
        <f t="shared" si="497"/>
        <v>0</v>
      </c>
      <c r="AI450" s="297">
        <f t="shared" si="497"/>
        <v>1</v>
      </c>
      <c r="AJ450" s="297">
        <f t="shared" si="497"/>
        <v>1</v>
      </c>
      <c r="AK450" s="297">
        <f t="shared" si="497"/>
        <v>0</v>
      </c>
      <c r="AL450" s="297">
        <f t="shared" si="497"/>
        <v>0</v>
      </c>
      <c r="AM450" s="297">
        <f t="shared" si="463"/>
        <v>4</v>
      </c>
    </row>
    <row r="451" spans="4:39" x14ac:dyDescent="0.25">
      <c r="D451" s="297">
        <v>293</v>
      </c>
      <c r="E451" s="297" t="s">
        <v>39</v>
      </c>
      <c r="F451" s="297" t="s">
        <v>40</v>
      </c>
      <c r="I451" s="297" t="s">
        <v>42</v>
      </c>
      <c r="L451" s="297" t="s">
        <v>92</v>
      </c>
      <c r="M451" s="297" t="s">
        <v>162</v>
      </c>
      <c r="N451" s="297" t="s">
        <v>164</v>
      </c>
      <c r="O451" s="298" t="s">
        <v>168</v>
      </c>
      <c r="P451" s="297" t="s">
        <v>37</v>
      </c>
      <c r="R451" s="297" t="s">
        <v>221</v>
      </c>
      <c r="S451" s="297" t="s">
        <v>222</v>
      </c>
      <c r="T451" s="297" t="s">
        <v>231</v>
      </c>
      <c r="U451" s="297" t="s">
        <v>232</v>
      </c>
      <c r="V451" s="297" t="s">
        <v>223</v>
      </c>
      <c r="W451" s="297" t="s">
        <v>225</v>
      </c>
      <c r="X451" s="297" t="s">
        <v>227</v>
      </c>
      <c r="Y451" s="297" t="s">
        <v>228</v>
      </c>
      <c r="AA451" s="297">
        <f t="shared" ref="AA451:AL451" si="498">IF(AND(E451&lt;&gt;"",AA158=1),1,0)</f>
        <v>0</v>
      </c>
      <c r="AB451" s="297">
        <f t="shared" si="498"/>
        <v>0</v>
      </c>
      <c r="AC451" s="297">
        <f t="shared" si="498"/>
        <v>0</v>
      </c>
      <c r="AD451" s="297">
        <f t="shared" si="498"/>
        <v>0</v>
      </c>
      <c r="AE451" s="297">
        <f t="shared" si="498"/>
        <v>1</v>
      </c>
      <c r="AF451" s="297">
        <f t="shared" si="498"/>
        <v>0</v>
      </c>
      <c r="AG451" s="297">
        <f t="shared" si="498"/>
        <v>0</v>
      </c>
      <c r="AH451" s="297">
        <f t="shared" si="498"/>
        <v>0</v>
      </c>
      <c r="AI451" s="297">
        <f t="shared" si="498"/>
        <v>1</v>
      </c>
      <c r="AJ451" s="297">
        <f t="shared" si="498"/>
        <v>1</v>
      </c>
      <c r="AK451" s="297">
        <f t="shared" si="498"/>
        <v>0</v>
      </c>
      <c r="AL451" s="297">
        <f t="shared" si="498"/>
        <v>1</v>
      </c>
      <c r="AM451" s="297">
        <f t="shared" si="463"/>
        <v>4</v>
      </c>
    </row>
    <row r="452" spans="4:39" x14ac:dyDescent="0.25">
      <c r="D452" s="297">
        <v>294</v>
      </c>
      <c r="E452" s="297" t="s">
        <v>39</v>
      </c>
      <c r="F452" s="297" t="s">
        <v>40</v>
      </c>
      <c r="I452" s="297" t="s">
        <v>42</v>
      </c>
      <c r="K452" s="297" t="s">
        <v>31</v>
      </c>
      <c r="M452" s="297" t="s">
        <v>162</v>
      </c>
      <c r="N452" s="297" t="s">
        <v>164</v>
      </c>
      <c r="O452" s="298" t="s">
        <v>168</v>
      </c>
      <c r="P452" s="297" t="s">
        <v>37</v>
      </c>
      <c r="R452" s="297" t="s">
        <v>221</v>
      </c>
      <c r="S452" s="297" t="s">
        <v>222</v>
      </c>
      <c r="T452" s="297" t="s">
        <v>231</v>
      </c>
      <c r="U452" s="297" t="s">
        <v>232</v>
      </c>
      <c r="V452" s="297" t="s">
        <v>223</v>
      </c>
      <c r="W452" s="297" t="s">
        <v>226</v>
      </c>
      <c r="X452" s="297" t="s">
        <v>227</v>
      </c>
      <c r="Y452" s="297" t="s">
        <v>228</v>
      </c>
      <c r="AA452" s="297">
        <f t="shared" ref="AA452:AL452" si="499">IF(AND(E452&lt;&gt;"",AA158=1),1,0)</f>
        <v>0</v>
      </c>
      <c r="AB452" s="297">
        <f t="shared" si="499"/>
        <v>0</v>
      </c>
      <c r="AC452" s="297">
        <f t="shared" si="499"/>
        <v>0</v>
      </c>
      <c r="AD452" s="297">
        <f t="shared" si="499"/>
        <v>0</v>
      </c>
      <c r="AE452" s="297">
        <f t="shared" si="499"/>
        <v>1</v>
      </c>
      <c r="AF452" s="297">
        <f t="shared" si="499"/>
        <v>0</v>
      </c>
      <c r="AG452" s="297">
        <f t="shared" si="499"/>
        <v>1</v>
      </c>
      <c r="AH452" s="297">
        <f t="shared" si="499"/>
        <v>0</v>
      </c>
      <c r="AI452" s="297">
        <f t="shared" si="499"/>
        <v>1</v>
      </c>
      <c r="AJ452" s="297">
        <f t="shared" si="499"/>
        <v>1</v>
      </c>
      <c r="AK452" s="297">
        <f t="shared" si="499"/>
        <v>0</v>
      </c>
      <c r="AL452" s="297">
        <f t="shared" si="499"/>
        <v>1</v>
      </c>
      <c r="AM452" s="297">
        <f t="shared" si="463"/>
        <v>5</v>
      </c>
    </row>
    <row r="453" spans="4:39" x14ac:dyDescent="0.25">
      <c r="D453" s="297">
        <v>295</v>
      </c>
      <c r="E453" s="297" t="s">
        <v>39</v>
      </c>
      <c r="F453" s="297" t="s">
        <v>40</v>
      </c>
      <c r="I453" s="297" t="s">
        <v>42</v>
      </c>
      <c r="K453" s="297" t="s">
        <v>31</v>
      </c>
      <c r="L453" s="297" t="s">
        <v>92</v>
      </c>
      <c r="N453" s="297" t="s">
        <v>164</v>
      </c>
      <c r="O453" s="298" t="s">
        <v>168</v>
      </c>
      <c r="P453" s="297" t="s">
        <v>37</v>
      </c>
      <c r="R453" s="297" t="s">
        <v>221</v>
      </c>
      <c r="S453" s="297" t="s">
        <v>222</v>
      </c>
      <c r="T453" s="297" t="s">
        <v>231</v>
      </c>
      <c r="U453" s="297" t="s">
        <v>232</v>
      </c>
      <c r="V453" s="297" t="s">
        <v>225</v>
      </c>
      <c r="W453" s="297" t="s">
        <v>226</v>
      </c>
      <c r="X453" s="297" t="s">
        <v>227</v>
      </c>
      <c r="Y453" s="297" t="s">
        <v>228</v>
      </c>
      <c r="AA453" s="297">
        <f t="shared" ref="AA453:AL453" si="500">IF(AND(E453&lt;&gt;"",AA158=1),1,0)</f>
        <v>0</v>
      </c>
      <c r="AB453" s="297">
        <f t="shared" si="500"/>
        <v>0</v>
      </c>
      <c r="AC453" s="297">
        <f t="shared" si="500"/>
        <v>0</v>
      </c>
      <c r="AD453" s="297">
        <f t="shared" si="500"/>
        <v>0</v>
      </c>
      <c r="AE453" s="297">
        <f t="shared" si="500"/>
        <v>1</v>
      </c>
      <c r="AF453" s="297">
        <f t="shared" si="500"/>
        <v>0</v>
      </c>
      <c r="AG453" s="297">
        <f t="shared" si="500"/>
        <v>1</v>
      </c>
      <c r="AH453" s="297">
        <f t="shared" si="500"/>
        <v>0</v>
      </c>
      <c r="AI453" s="297">
        <f t="shared" si="500"/>
        <v>0</v>
      </c>
      <c r="AJ453" s="297">
        <f t="shared" si="500"/>
        <v>1</v>
      </c>
      <c r="AK453" s="297">
        <f t="shared" si="500"/>
        <v>0</v>
      </c>
      <c r="AL453" s="297">
        <f t="shared" si="500"/>
        <v>1</v>
      </c>
      <c r="AM453" s="297">
        <f t="shared" si="463"/>
        <v>4</v>
      </c>
    </row>
    <row r="454" spans="4:39" x14ac:dyDescent="0.25">
      <c r="D454" s="297">
        <v>296</v>
      </c>
      <c r="E454" s="297" t="s">
        <v>39</v>
      </c>
      <c r="F454" s="297" t="s">
        <v>40</v>
      </c>
      <c r="I454" s="297" t="s">
        <v>42</v>
      </c>
      <c r="K454" s="297" t="s">
        <v>31</v>
      </c>
      <c r="L454" s="297" t="s">
        <v>92</v>
      </c>
      <c r="M454" s="297" t="s">
        <v>162</v>
      </c>
      <c r="O454" s="298" t="s">
        <v>168</v>
      </c>
      <c r="P454" s="297" t="s">
        <v>37</v>
      </c>
      <c r="R454" s="297" t="s">
        <v>221</v>
      </c>
      <c r="S454" s="297" t="s">
        <v>226</v>
      </c>
      <c r="T454" s="297" t="s">
        <v>231</v>
      </c>
      <c r="U454" s="297" t="s">
        <v>232</v>
      </c>
      <c r="V454" s="297" t="s">
        <v>223</v>
      </c>
      <c r="W454" s="297" t="s">
        <v>225</v>
      </c>
      <c r="X454" s="297" t="s">
        <v>227</v>
      </c>
      <c r="Y454" s="297" t="s">
        <v>228</v>
      </c>
      <c r="AA454" s="297">
        <f t="shared" ref="AA454:AL454" si="501">IF(AND(E454&lt;&gt;"",AA158=1),1,0)</f>
        <v>0</v>
      </c>
      <c r="AB454" s="297">
        <f t="shared" si="501"/>
        <v>0</v>
      </c>
      <c r="AC454" s="297">
        <f t="shared" si="501"/>
        <v>0</v>
      </c>
      <c r="AD454" s="297">
        <f t="shared" si="501"/>
        <v>0</v>
      </c>
      <c r="AE454" s="297">
        <f t="shared" si="501"/>
        <v>1</v>
      </c>
      <c r="AF454" s="297">
        <f t="shared" si="501"/>
        <v>0</v>
      </c>
      <c r="AG454" s="297">
        <f t="shared" si="501"/>
        <v>1</v>
      </c>
      <c r="AH454" s="297">
        <f t="shared" si="501"/>
        <v>0</v>
      </c>
      <c r="AI454" s="297">
        <f t="shared" si="501"/>
        <v>1</v>
      </c>
      <c r="AJ454" s="297">
        <f t="shared" si="501"/>
        <v>0</v>
      </c>
      <c r="AK454" s="297">
        <f t="shared" si="501"/>
        <v>0</v>
      </c>
      <c r="AL454" s="297">
        <f t="shared" si="501"/>
        <v>1</v>
      </c>
      <c r="AM454" s="297">
        <f t="shared" si="463"/>
        <v>4</v>
      </c>
    </row>
    <row r="455" spans="4:39" x14ac:dyDescent="0.25">
      <c r="D455" s="297">
        <v>297</v>
      </c>
      <c r="E455" s="297" t="s">
        <v>39</v>
      </c>
      <c r="F455" s="297" t="s">
        <v>40</v>
      </c>
      <c r="I455" s="297" t="s">
        <v>42</v>
      </c>
      <c r="K455" s="297" t="s">
        <v>31</v>
      </c>
      <c r="L455" s="297" t="s">
        <v>92</v>
      </c>
      <c r="M455" s="297" t="s">
        <v>162</v>
      </c>
      <c r="N455" s="297" t="s">
        <v>164</v>
      </c>
      <c r="P455" s="297" t="s">
        <v>37</v>
      </c>
      <c r="R455" s="297" t="s">
        <v>221</v>
      </c>
      <c r="S455" s="297" t="s">
        <v>222</v>
      </c>
      <c r="T455" s="297" t="s">
        <v>231</v>
      </c>
      <c r="U455" s="297" t="s">
        <v>232</v>
      </c>
      <c r="V455" s="297" t="s">
        <v>225</v>
      </c>
      <c r="W455" s="297" t="s">
        <v>226</v>
      </c>
      <c r="X455" s="297" t="s">
        <v>227</v>
      </c>
      <c r="Y455" s="297" t="s">
        <v>223</v>
      </c>
      <c r="AA455" s="297">
        <f t="shared" ref="AA455:AL455" si="502">IF(AND(E455&lt;&gt;"",AA158=1),1,0)</f>
        <v>0</v>
      </c>
      <c r="AB455" s="297">
        <f t="shared" si="502"/>
        <v>0</v>
      </c>
      <c r="AC455" s="297">
        <f t="shared" si="502"/>
        <v>0</v>
      </c>
      <c r="AD455" s="297">
        <f t="shared" si="502"/>
        <v>0</v>
      </c>
      <c r="AE455" s="297">
        <f t="shared" si="502"/>
        <v>1</v>
      </c>
      <c r="AF455" s="297">
        <f t="shared" si="502"/>
        <v>0</v>
      </c>
      <c r="AG455" s="297">
        <f t="shared" si="502"/>
        <v>1</v>
      </c>
      <c r="AH455" s="297">
        <f t="shared" si="502"/>
        <v>0</v>
      </c>
      <c r="AI455" s="297">
        <f t="shared" si="502"/>
        <v>1</v>
      </c>
      <c r="AJ455" s="297">
        <f t="shared" si="502"/>
        <v>1</v>
      </c>
      <c r="AK455" s="297">
        <f t="shared" si="502"/>
        <v>0</v>
      </c>
      <c r="AL455" s="297">
        <f t="shared" si="502"/>
        <v>1</v>
      </c>
      <c r="AM455" s="297">
        <f t="shared" si="463"/>
        <v>5</v>
      </c>
    </row>
    <row r="456" spans="4:39" x14ac:dyDescent="0.25">
      <c r="D456" s="297">
        <v>298</v>
      </c>
      <c r="E456" s="297" t="s">
        <v>39</v>
      </c>
      <c r="F456" s="297" t="s">
        <v>40</v>
      </c>
      <c r="I456" s="297" t="s">
        <v>42</v>
      </c>
      <c r="K456" s="297" t="s">
        <v>31</v>
      </c>
      <c r="L456" s="297" t="s">
        <v>92</v>
      </c>
      <c r="M456" s="297" t="s">
        <v>162</v>
      </c>
      <c r="N456" s="297" t="s">
        <v>164</v>
      </c>
      <c r="O456" s="298" t="s">
        <v>168</v>
      </c>
      <c r="R456" s="297" t="s">
        <v>221</v>
      </c>
      <c r="S456" s="297" t="s">
        <v>222</v>
      </c>
      <c r="T456" s="297" t="s">
        <v>231</v>
      </c>
      <c r="U456" s="297" t="s">
        <v>232</v>
      </c>
      <c r="V456" s="297" t="s">
        <v>225</v>
      </c>
      <c r="W456" s="297" t="s">
        <v>226</v>
      </c>
      <c r="X456" s="297" t="s">
        <v>223</v>
      </c>
      <c r="Y456" s="297" t="s">
        <v>228</v>
      </c>
      <c r="AA456" s="297">
        <f t="shared" ref="AA456:AL456" si="503">IF(AND(E456&lt;&gt;"",AA158=1),1,0)</f>
        <v>0</v>
      </c>
      <c r="AB456" s="297">
        <f t="shared" si="503"/>
        <v>0</v>
      </c>
      <c r="AC456" s="297">
        <f t="shared" si="503"/>
        <v>0</v>
      </c>
      <c r="AD456" s="297">
        <f t="shared" si="503"/>
        <v>0</v>
      </c>
      <c r="AE456" s="297">
        <f t="shared" si="503"/>
        <v>1</v>
      </c>
      <c r="AF456" s="297">
        <f t="shared" si="503"/>
        <v>0</v>
      </c>
      <c r="AG456" s="297">
        <f t="shared" si="503"/>
        <v>1</v>
      </c>
      <c r="AH456" s="297">
        <f t="shared" si="503"/>
        <v>0</v>
      </c>
      <c r="AI456" s="297">
        <f t="shared" si="503"/>
        <v>1</v>
      </c>
      <c r="AJ456" s="297">
        <f t="shared" si="503"/>
        <v>1</v>
      </c>
      <c r="AK456" s="297">
        <f t="shared" si="503"/>
        <v>0</v>
      </c>
      <c r="AL456" s="297">
        <f t="shared" si="503"/>
        <v>0</v>
      </c>
      <c r="AM456" s="297">
        <f t="shared" si="463"/>
        <v>4</v>
      </c>
    </row>
    <row r="457" spans="4:39" x14ac:dyDescent="0.25">
      <c r="D457" s="297">
        <v>299</v>
      </c>
      <c r="E457" s="297" t="s">
        <v>39</v>
      </c>
      <c r="F457" s="297" t="s">
        <v>40</v>
      </c>
      <c r="I457" s="297" t="s">
        <v>42</v>
      </c>
      <c r="J457" s="297" t="s">
        <v>38</v>
      </c>
      <c r="M457" s="297" t="s">
        <v>162</v>
      </c>
      <c r="N457" s="297" t="s">
        <v>164</v>
      </c>
      <c r="O457" s="298" t="s">
        <v>168</v>
      </c>
      <c r="P457" s="297" t="s">
        <v>37</v>
      </c>
      <c r="R457" s="297" t="s">
        <v>221</v>
      </c>
      <c r="S457" s="297" t="s">
        <v>222</v>
      </c>
      <c r="T457" s="297" t="s">
        <v>231</v>
      </c>
      <c r="U457" s="297" t="s">
        <v>232</v>
      </c>
      <c r="V457" s="297" t="s">
        <v>223</v>
      </c>
      <c r="W457" s="297" t="s">
        <v>224</v>
      </c>
      <c r="X457" s="297" t="s">
        <v>227</v>
      </c>
      <c r="Y457" s="297" t="s">
        <v>228</v>
      </c>
      <c r="AA457" s="297">
        <f t="shared" ref="AA457:AL457" si="504">IF(AND(E457&lt;&gt;"",AA158=1),1,0)</f>
        <v>0</v>
      </c>
      <c r="AB457" s="297">
        <f t="shared" si="504"/>
        <v>0</v>
      </c>
      <c r="AC457" s="297">
        <f t="shared" si="504"/>
        <v>0</v>
      </c>
      <c r="AD457" s="297">
        <f t="shared" si="504"/>
        <v>0</v>
      </c>
      <c r="AE457" s="297">
        <f t="shared" si="504"/>
        <v>1</v>
      </c>
      <c r="AF457" s="297">
        <f t="shared" si="504"/>
        <v>1</v>
      </c>
      <c r="AG457" s="297">
        <f t="shared" si="504"/>
        <v>0</v>
      </c>
      <c r="AH457" s="297">
        <f t="shared" si="504"/>
        <v>0</v>
      </c>
      <c r="AI457" s="297">
        <f t="shared" si="504"/>
        <v>1</v>
      </c>
      <c r="AJ457" s="297">
        <f t="shared" si="504"/>
        <v>1</v>
      </c>
      <c r="AK457" s="297">
        <f t="shared" si="504"/>
        <v>0</v>
      </c>
      <c r="AL457" s="297">
        <f t="shared" si="504"/>
        <v>1</v>
      </c>
      <c r="AM457" s="297">
        <f t="shared" si="463"/>
        <v>5</v>
      </c>
    </row>
    <row r="458" spans="4:39" x14ac:dyDescent="0.25">
      <c r="D458" s="297">
        <v>300</v>
      </c>
      <c r="E458" s="297" t="s">
        <v>39</v>
      </c>
      <c r="F458" s="297" t="s">
        <v>40</v>
      </c>
      <c r="I458" s="297" t="s">
        <v>42</v>
      </c>
      <c r="J458" s="297" t="s">
        <v>38</v>
      </c>
      <c r="L458" s="297" t="s">
        <v>92</v>
      </c>
      <c r="N458" s="297" t="s">
        <v>164</v>
      </c>
      <c r="O458" s="298" t="s">
        <v>168</v>
      </c>
      <c r="P458" s="297" t="s">
        <v>37</v>
      </c>
      <c r="R458" s="297" t="s">
        <v>221</v>
      </c>
      <c r="S458" s="297" t="s">
        <v>222</v>
      </c>
      <c r="T458" s="297" t="s">
        <v>231</v>
      </c>
      <c r="U458" s="297" t="s">
        <v>224</v>
      </c>
      <c r="V458" s="297" t="s">
        <v>232</v>
      </c>
      <c r="W458" s="297" t="s">
        <v>225</v>
      </c>
      <c r="X458" s="297" t="s">
        <v>227</v>
      </c>
      <c r="Y458" s="297" t="s">
        <v>228</v>
      </c>
      <c r="AA458" s="297">
        <f t="shared" ref="AA458:AL458" si="505">IF(AND(E458&lt;&gt;"",AA158=1),1,0)</f>
        <v>0</v>
      </c>
      <c r="AB458" s="297">
        <f t="shared" si="505"/>
        <v>0</v>
      </c>
      <c r="AC458" s="297">
        <f t="shared" si="505"/>
        <v>0</v>
      </c>
      <c r="AD458" s="297">
        <f t="shared" si="505"/>
        <v>0</v>
      </c>
      <c r="AE458" s="297">
        <f t="shared" si="505"/>
        <v>1</v>
      </c>
      <c r="AF458" s="297">
        <f t="shared" si="505"/>
        <v>1</v>
      </c>
      <c r="AG458" s="297">
        <f t="shared" si="505"/>
        <v>0</v>
      </c>
      <c r="AH458" s="297">
        <f t="shared" si="505"/>
        <v>0</v>
      </c>
      <c r="AI458" s="297">
        <f t="shared" si="505"/>
        <v>0</v>
      </c>
      <c r="AJ458" s="297">
        <f t="shared" si="505"/>
        <v>1</v>
      </c>
      <c r="AK458" s="297">
        <f t="shared" si="505"/>
        <v>0</v>
      </c>
      <c r="AL458" s="297">
        <f t="shared" si="505"/>
        <v>1</v>
      </c>
      <c r="AM458" s="297">
        <f t="shared" si="463"/>
        <v>4</v>
      </c>
    </row>
    <row r="459" spans="4:39" x14ac:dyDescent="0.25">
      <c r="D459" s="297">
        <v>301</v>
      </c>
      <c r="E459" s="297" t="s">
        <v>39</v>
      </c>
      <c r="F459" s="297" t="s">
        <v>40</v>
      </c>
      <c r="I459" s="297" t="s">
        <v>42</v>
      </c>
      <c r="J459" s="297" t="s">
        <v>38</v>
      </c>
      <c r="L459" s="297" t="s">
        <v>92</v>
      </c>
      <c r="M459" s="297" t="s">
        <v>162</v>
      </c>
      <c r="O459" s="298" t="s">
        <v>168</v>
      </c>
      <c r="P459" s="297" t="s">
        <v>37</v>
      </c>
      <c r="R459" s="297" t="s">
        <v>221</v>
      </c>
      <c r="S459" s="297" t="s">
        <v>223</v>
      </c>
      <c r="T459" s="297" t="s">
        <v>231</v>
      </c>
      <c r="U459" s="297" t="s">
        <v>224</v>
      </c>
      <c r="V459" s="297" t="s">
        <v>232</v>
      </c>
      <c r="W459" s="297" t="s">
        <v>225</v>
      </c>
      <c r="X459" s="297" t="s">
        <v>227</v>
      </c>
      <c r="Y459" s="297" t="s">
        <v>228</v>
      </c>
      <c r="AA459" s="297">
        <f t="shared" ref="AA459:AL459" si="506">IF(AND(E459&lt;&gt;"",AA158=1),1,0)</f>
        <v>0</v>
      </c>
      <c r="AB459" s="297">
        <f t="shared" si="506"/>
        <v>0</v>
      </c>
      <c r="AC459" s="297">
        <f t="shared" si="506"/>
        <v>0</v>
      </c>
      <c r="AD459" s="297">
        <f t="shared" si="506"/>
        <v>0</v>
      </c>
      <c r="AE459" s="297">
        <f t="shared" si="506"/>
        <v>1</v>
      </c>
      <c r="AF459" s="297">
        <f t="shared" si="506"/>
        <v>1</v>
      </c>
      <c r="AG459" s="297">
        <f t="shared" si="506"/>
        <v>0</v>
      </c>
      <c r="AH459" s="297">
        <f t="shared" si="506"/>
        <v>0</v>
      </c>
      <c r="AI459" s="297">
        <f t="shared" si="506"/>
        <v>1</v>
      </c>
      <c r="AJ459" s="297">
        <f t="shared" si="506"/>
        <v>0</v>
      </c>
      <c r="AK459" s="297">
        <f t="shared" si="506"/>
        <v>0</v>
      </c>
      <c r="AL459" s="297">
        <f t="shared" si="506"/>
        <v>1</v>
      </c>
      <c r="AM459" s="297">
        <f t="shared" si="463"/>
        <v>4</v>
      </c>
    </row>
    <row r="460" spans="4:39" x14ac:dyDescent="0.25">
      <c r="D460" s="297">
        <v>302</v>
      </c>
      <c r="E460" s="297" t="s">
        <v>39</v>
      </c>
      <c r="F460" s="297" t="s">
        <v>40</v>
      </c>
      <c r="I460" s="297" t="s">
        <v>42</v>
      </c>
      <c r="J460" s="297" t="s">
        <v>38</v>
      </c>
      <c r="L460" s="297" t="s">
        <v>92</v>
      </c>
      <c r="M460" s="297" t="s">
        <v>162</v>
      </c>
      <c r="N460" s="297" t="s">
        <v>164</v>
      </c>
      <c r="P460" s="297" t="s">
        <v>37</v>
      </c>
      <c r="R460" s="297" t="s">
        <v>221</v>
      </c>
      <c r="S460" s="297" t="s">
        <v>222</v>
      </c>
      <c r="T460" s="297" t="s">
        <v>231</v>
      </c>
      <c r="U460" s="297" t="s">
        <v>224</v>
      </c>
      <c r="V460" s="297" t="s">
        <v>232</v>
      </c>
      <c r="W460" s="297" t="s">
        <v>225</v>
      </c>
      <c r="X460" s="297" t="s">
        <v>227</v>
      </c>
      <c r="Y460" s="297" t="s">
        <v>223</v>
      </c>
      <c r="AA460" s="297">
        <f t="shared" ref="AA460:AL460" si="507">IF(AND(E460&lt;&gt;"",AA158=1),1,0)</f>
        <v>0</v>
      </c>
      <c r="AB460" s="297">
        <f t="shared" si="507"/>
        <v>0</v>
      </c>
      <c r="AC460" s="297">
        <f t="shared" si="507"/>
        <v>0</v>
      </c>
      <c r="AD460" s="297">
        <f t="shared" si="507"/>
        <v>0</v>
      </c>
      <c r="AE460" s="297">
        <f t="shared" si="507"/>
        <v>1</v>
      </c>
      <c r="AF460" s="297">
        <f t="shared" si="507"/>
        <v>1</v>
      </c>
      <c r="AG460" s="297">
        <f t="shared" si="507"/>
        <v>0</v>
      </c>
      <c r="AH460" s="297">
        <f t="shared" si="507"/>
        <v>0</v>
      </c>
      <c r="AI460" s="297">
        <f t="shared" si="507"/>
        <v>1</v>
      </c>
      <c r="AJ460" s="297">
        <f t="shared" si="507"/>
        <v>1</v>
      </c>
      <c r="AK460" s="297">
        <f t="shared" si="507"/>
        <v>0</v>
      </c>
      <c r="AL460" s="297">
        <f t="shared" si="507"/>
        <v>1</v>
      </c>
      <c r="AM460" s="297">
        <f t="shared" si="463"/>
        <v>5</v>
      </c>
    </row>
    <row r="461" spans="4:39" x14ac:dyDescent="0.25">
      <c r="D461" s="297">
        <v>303</v>
      </c>
      <c r="E461" s="297" t="s">
        <v>39</v>
      </c>
      <c r="F461" s="297" t="s">
        <v>40</v>
      </c>
      <c r="I461" s="297" t="s">
        <v>42</v>
      </c>
      <c r="J461" s="297" t="s">
        <v>38</v>
      </c>
      <c r="L461" s="297" t="s">
        <v>92</v>
      </c>
      <c r="M461" s="297" t="s">
        <v>162</v>
      </c>
      <c r="N461" s="297" t="s">
        <v>164</v>
      </c>
      <c r="O461" s="298" t="s">
        <v>168</v>
      </c>
      <c r="R461" s="297" t="s">
        <v>221</v>
      </c>
      <c r="S461" s="297" t="s">
        <v>222</v>
      </c>
      <c r="T461" s="297" t="s">
        <v>231</v>
      </c>
      <c r="U461" s="297" t="s">
        <v>224</v>
      </c>
      <c r="V461" s="297" t="s">
        <v>232</v>
      </c>
      <c r="W461" s="297" t="s">
        <v>225</v>
      </c>
      <c r="X461" s="297" t="s">
        <v>223</v>
      </c>
      <c r="Y461" s="297" t="s">
        <v>228</v>
      </c>
      <c r="AA461" s="297">
        <f t="shared" ref="AA461:AL461" si="508">IF(AND(E461&lt;&gt;"",AA158=1),1,0)</f>
        <v>0</v>
      </c>
      <c r="AB461" s="297">
        <f t="shared" si="508"/>
        <v>0</v>
      </c>
      <c r="AC461" s="297">
        <f t="shared" si="508"/>
        <v>0</v>
      </c>
      <c r="AD461" s="297">
        <f t="shared" si="508"/>
        <v>0</v>
      </c>
      <c r="AE461" s="297">
        <f t="shared" si="508"/>
        <v>1</v>
      </c>
      <c r="AF461" s="297">
        <f t="shared" si="508"/>
        <v>1</v>
      </c>
      <c r="AG461" s="297">
        <f t="shared" si="508"/>
        <v>0</v>
      </c>
      <c r="AH461" s="297">
        <f t="shared" si="508"/>
        <v>0</v>
      </c>
      <c r="AI461" s="297">
        <f t="shared" si="508"/>
        <v>1</v>
      </c>
      <c r="AJ461" s="297">
        <f t="shared" si="508"/>
        <v>1</v>
      </c>
      <c r="AK461" s="297">
        <f t="shared" si="508"/>
        <v>0</v>
      </c>
      <c r="AL461" s="297">
        <f t="shared" si="508"/>
        <v>0</v>
      </c>
      <c r="AM461" s="297">
        <f t="shared" si="463"/>
        <v>4</v>
      </c>
    </row>
    <row r="462" spans="4:39" x14ac:dyDescent="0.25">
      <c r="D462" s="297">
        <v>304</v>
      </c>
      <c r="E462" s="297" t="s">
        <v>39</v>
      </c>
      <c r="F462" s="297" t="s">
        <v>40</v>
      </c>
      <c r="I462" s="297" t="s">
        <v>42</v>
      </c>
      <c r="J462" s="297" t="s">
        <v>38</v>
      </c>
      <c r="K462" s="297" t="s">
        <v>31</v>
      </c>
      <c r="N462" s="297" t="s">
        <v>164</v>
      </c>
      <c r="O462" s="298" t="s">
        <v>168</v>
      </c>
      <c r="P462" s="297" t="s">
        <v>37</v>
      </c>
      <c r="R462" s="297" t="s">
        <v>221</v>
      </c>
      <c r="S462" s="297" t="s">
        <v>222</v>
      </c>
      <c r="T462" s="297" t="s">
        <v>231</v>
      </c>
      <c r="U462" s="297" t="s">
        <v>224</v>
      </c>
      <c r="V462" s="297" t="s">
        <v>232</v>
      </c>
      <c r="W462" s="297" t="s">
        <v>226</v>
      </c>
      <c r="X462" s="297" t="s">
        <v>227</v>
      </c>
      <c r="Y462" s="297" t="s">
        <v>228</v>
      </c>
      <c r="AA462" s="297">
        <f t="shared" ref="AA462:AL462" si="509">IF(AND(E462&lt;&gt;"",AA158=1),1,0)</f>
        <v>0</v>
      </c>
      <c r="AB462" s="297">
        <f t="shared" si="509"/>
        <v>0</v>
      </c>
      <c r="AC462" s="297">
        <f t="shared" si="509"/>
        <v>0</v>
      </c>
      <c r="AD462" s="297">
        <f t="shared" si="509"/>
        <v>0</v>
      </c>
      <c r="AE462" s="297">
        <f t="shared" si="509"/>
        <v>1</v>
      </c>
      <c r="AF462" s="297">
        <f t="shared" si="509"/>
        <v>1</v>
      </c>
      <c r="AG462" s="297">
        <f t="shared" si="509"/>
        <v>1</v>
      </c>
      <c r="AH462" s="297">
        <f t="shared" si="509"/>
        <v>0</v>
      </c>
      <c r="AI462" s="297">
        <f t="shared" si="509"/>
        <v>0</v>
      </c>
      <c r="AJ462" s="297">
        <f t="shared" si="509"/>
        <v>1</v>
      </c>
      <c r="AK462" s="297">
        <f t="shared" si="509"/>
        <v>0</v>
      </c>
      <c r="AL462" s="297">
        <f t="shared" si="509"/>
        <v>1</v>
      </c>
      <c r="AM462" s="297">
        <f t="shared" si="463"/>
        <v>5</v>
      </c>
    </row>
    <row r="463" spans="4:39" x14ac:dyDescent="0.25">
      <c r="D463" s="297">
        <v>305</v>
      </c>
      <c r="E463" s="297" t="s">
        <v>39</v>
      </c>
      <c r="F463" s="297" t="s">
        <v>40</v>
      </c>
      <c r="I463" s="297" t="s">
        <v>42</v>
      </c>
      <c r="J463" s="297" t="s">
        <v>38</v>
      </c>
      <c r="K463" s="297" t="s">
        <v>31</v>
      </c>
      <c r="M463" s="297" t="s">
        <v>162</v>
      </c>
      <c r="O463" s="298" t="s">
        <v>168</v>
      </c>
      <c r="P463" s="297" t="s">
        <v>37</v>
      </c>
      <c r="R463" s="297" t="s">
        <v>221</v>
      </c>
      <c r="S463" s="297" t="s">
        <v>226</v>
      </c>
      <c r="T463" s="297" t="s">
        <v>231</v>
      </c>
      <c r="U463" s="297" t="s">
        <v>232</v>
      </c>
      <c r="V463" s="297" t="s">
        <v>223</v>
      </c>
      <c r="W463" s="297" t="s">
        <v>224</v>
      </c>
      <c r="X463" s="297" t="s">
        <v>227</v>
      </c>
      <c r="Y463" s="297" t="s">
        <v>228</v>
      </c>
      <c r="AA463" s="297">
        <f t="shared" ref="AA463:AL463" si="510">IF(AND(E463&lt;&gt;"",AA158=1),1,0)</f>
        <v>0</v>
      </c>
      <c r="AB463" s="297">
        <f t="shared" si="510"/>
        <v>0</v>
      </c>
      <c r="AC463" s="297">
        <f t="shared" si="510"/>
        <v>0</v>
      </c>
      <c r="AD463" s="297">
        <f t="shared" si="510"/>
        <v>0</v>
      </c>
      <c r="AE463" s="297">
        <f t="shared" si="510"/>
        <v>1</v>
      </c>
      <c r="AF463" s="297">
        <f t="shared" si="510"/>
        <v>1</v>
      </c>
      <c r="AG463" s="297">
        <f t="shared" si="510"/>
        <v>1</v>
      </c>
      <c r="AH463" s="297">
        <f t="shared" si="510"/>
        <v>0</v>
      </c>
      <c r="AI463" s="297">
        <f t="shared" si="510"/>
        <v>1</v>
      </c>
      <c r="AJ463" s="297">
        <f t="shared" si="510"/>
        <v>0</v>
      </c>
      <c r="AK463" s="297">
        <f t="shared" si="510"/>
        <v>0</v>
      </c>
      <c r="AL463" s="297">
        <f t="shared" si="510"/>
        <v>1</v>
      </c>
      <c r="AM463" s="297">
        <f t="shared" si="463"/>
        <v>5</v>
      </c>
    </row>
    <row r="464" spans="4:39" x14ac:dyDescent="0.25">
      <c r="D464" s="297">
        <v>306</v>
      </c>
      <c r="E464" s="297" t="s">
        <v>39</v>
      </c>
      <c r="F464" s="297" t="s">
        <v>40</v>
      </c>
      <c r="I464" s="297" t="s">
        <v>42</v>
      </c>
      <c r="J464" s="297" t="s">
        <v>38</v>
      </c>
      <c r="K464" s="297" t="s">
        <v>31</v>
      </c>
      <c r="M464" s="297" t="s">
        <v>162</v>
      </c>
      <c r="N464" s="297" t="s">
        <v>164</v>
      </c>
      <c r="P464" s="297" t="s">
        <v>37</v>
      </c>
      <c r="R464" s="297" t="s">
        <v>221</v>
      </c>
      <c r="S464" s="297" t="s">
        <v>222</v>
      </c>
      <c r="T464" s="297" t="s">
        <v>231</v>
      </c>
      <c r="U464" s="297" t="s">
        <v>224</v>
      </c>
      <c r="V464" s="297" t="s">
        <v>232</v>
      </c>
      <c r="W464" s="297" t="s">
        <v>226</v>
      </c>
      <c r="X464" s="297" t="s">
        <v>227</v>
      </c>
      <c r="Y464" s="297" t="s">
        <v>223</v>
      </c>
      <c r="AA464" s="297">
        <f t="shared" ref="AA464:AL464" si="511">IF(AND(E464&lt;&gt;"",AA158=1),1,0)</f>
        <v>0</v>
      </c>
      <c r="AB464" s="297">
        <f t="shared" si="511"/>
        <v>0</v>
      </c>
      <c r="AC464" s="297">
        <f t="shared" si="511"/>
        <v>0</v>
      </c>
      <c r="AD464" s="297">
        <f t="shared" si="511"/>
        <v>0</v>
      </c>
      <c r="AE464" s="297">
        <f t="shared" si="511"/>
        <v>1</v>
      </c>
      <c r="AF464" s="297">
        <f t="shared" si="511"/>
        <v>1</v>
      </c>
      <c r="AG464" s="297">
        <f t="shared" si="511"/>
        <v>1</v>
      </c>
      <c r="AH464" s="297">
        <f t="shared" si="511"/>
        <v>0</v>
      </c>
      <c r="AI464" s="297">
        <f t="shared" si="511"/>
        <v>1</v>
      </c>
      <c r="AJ464" s="297">
        <f t="shared" si="511"/>
        <v>1</v>
      </c>
      <c r="AK464" s="297">
        <f t="shared" si="511"/>
        <v>0</v>
      </c>
      <c r="AL464" s="297">
        <f t="shared" si="511"/>
        <v>1</v>
      </c>
      <c r="AM464" s="297">
        <f t="shared" si="463"/>
        <v>6</v>
      </c>
    </row>
    <row r="465" spans="4:39" x14ac:dyDescent="0.25">
      <c r="D465" s="297">
        <v>307</v>
      </c>
      <c r="E465" s="297" t="s">
        <v>39</v>
      </c>
      <c r="F465" s="297" t="s">
        <v>40</v>
      </c>
      <c r="I465" s="297" t="s">
        <v>42</v>
      </c>
      <c r="J465" s="297" t="s">
        <v>38</v>
      </c>
      <c r="K465" s="297" t="s">
        <v>31</v>
      </c>
      <c r="M465" s="297" t="s">
        <v>162</v>
      </c>
      <c r="N465" s="297" t="s">
        <v>164</v>
      </c>
      <c r="O465" s="298" t="s">
        <v>168</v>
      </c>
      <c r="R465" s="297" t="s">
        <v>221</v>
      </c>
      <c r="S465" s="297" t="s">
        <v>222</v>
      </c>
      <c r="T465" s="297" t="s">
        <v>231</v>
      </c>
      <c r="U465" s="297" t="s">
        <v>224</v>
      </c>
      <c r="V465" s="297" t="s">
        <v>232</v>
      </c>
      <c r="W465" s="297" t="s">
        <v>226</v>
      </c>
      <c r="X465" s="297" t="s">
        <v>223</v>
      </c>
      <c r="Y465" s="297" t="s">
        <v>228</v>
      </c>
      <c r="AA465" s="297">
        <f t="shared" ref="AA465:AL465" si="512">IF(AND(E465&lt;&gt;"",AA158=1),1,0)</f>
        <v>0</v>
      </c>
      <c r="AB465" s="297">
        <f t="shared" si="512"/>
        <v>0</v>
      </c>
      <c r="AC465" s="297">
        <f t="shared" si="512"/>
        <v>0</v>
      </c>
      <c r="AD465" s="297">
        <f t="shared" si="512"/>
        <v>0</v>
      </c>
      <c r="AE465" s="297">
        <f t="shared" si="512"/>
        <v>1</v>
      </c>
      <c r="AF465" s="297">
        <f t="shared" si="512"/>
        <v>1</v>
      </c>
      <c r="AG465" s="297">
        <f t="shared" si="512"/>
        <v>1</v>
      </c>
      <c r="AH465" s="297">
        <f t="shared" si="512"/>
        <v>0</v>
      </c>
      <c r="AI465" s="297">
        <f t="shared" si="512"/>
        <v>1</v>
      </c>
      <c r="AJ465" s="297">
        <f t="shared" si="512"/>
        <v>1</v>
      </c>
      <c r="AK465" s="297">
        <f t="shared" si="512"/>
        <v>0</v>
      </c>
      <c r="AL465" s="297">
        <f t="shared" si="512"/>
        <v>0</v>
      </c>
      <c r="AM465" s="297">
        <f t="shared" si="463"/>
        <v>5</v>
      </c>
    </row>
    <row r="466" spans="4:39" x14ac:dyDescent="0.25">
      <c r="D466" s="297">
        <v>308</v>
      </c>
      <c r="E466" s="297" t="s">
        <v>39</v>
      </c>
      <c r="F466" s="297" t="s">
        <v>40</v>
      </c>
      <c r="I466" s="297" t="s">
        <v>42</v>
      </c>
      <c r="J466" s="297" t="s">
        <v>38</v>
      </c>
      <c r="K466" s="297" t="s">
        <v>31</v>
      </c>
      <c r="L466" s="297" t="s">
        <v>92</v>
      </c>
      <c r="O466" s="298" t="s">
        <v>168</v>
      </c>
      <c r="P466" s="297" t="s">
        <v>37</v>
      </c>
      <c r="R466" s="297" t="s">
        <v>221</v>
      </c>
      <c r="S466" s="297" t="s">
        <v>226</v>
      </c>
      <c r="T466" s="297" t="s">
        <v>231</v>
      </c>
      <c r="U466" s="297" t="s">
        <v>224</v>
      </c>
      <c r="V466" s="297" t="s">
        <v>232</v>
      </c>
      <c r="W466" s="297" t="s">
        <v>225</v>
      </c>
      <c r="X466" s="297" t="s">
        <v>227</v>
      </c>
      <c r="Y466" s="297" t="s">
        <v>228</v>
      </c>
      <c r="AA466" s="297">
        <f t="shared" ref="AA466:AL466" si="513">IF(AND(E466&lt;&gt;"",AA158=1),1,0)</f>
        <v>0</v>
      </c>
      <c r="AB466" s="297">
        <f t="shared" si="513"/>
        <v>0</v>
      </c>
      <c r="AC466" s="297">
        <f t="shared" si="513"/>
        <v>0</v>
      </c>
      <c r="AD466" s="297">
        <f t="shared" si="513"/>
        <v>0</v>
      </c>
      <c r="AE466" s="297">
        <f t="shared" si="513"/>
        <v>1</v>
      </c>
      <c r="AF466" s="297">
        <f t="shared" si="513"/>
        <v>1</v>
      </c>
      <c r="AG466" s="297">
        <f t="shared" si="513"/>
        <v>1</v>
      </c>
      <c r="AH466" s="297">
        <f t="shared" si="513"/>
        <v>0</v>
      </c>
      <c r="AI466" s="297">
        <f t="shared" si="513"/>
        <v>0</v>
      </c>
      <c r="AJ466" s="297">
        <f t="shared" si="513"/>
        <v>0</v>
      </c>
      <c r="AK466" s="297">
        <f t="shared" si="513"/>
        <v>0</v>
      </c>
      <c r="AL466" s="297">
        <f t="shared" si="513"/>
        <v>1</v>
      </c>
      <c r="AM466" s="297">
        <f t="shared" si="463"/>
        <v>4</v>
      </c>
    </row>
    <row r="467" spans="4:39" x14ac:dyDescent="0.25">
      <c r="D467" s="297">
        <v>309</v>
      </c>
      <c r="E467" s="297" t="s">
        <v>39</v>
      </c>
      <c r="F467" s="297" t="s">
        <v>40</v>
      </c>
      <c r="I467" s="297" t="s">
        <v>42</v>
      </c>
      <c r="J467" s="297" t="s">
        <v>38</v>
      </c>
      <c r="K467" s="297" t="s">
        <v>31</v>
      </c>
      <c r="L467" s="297" t="s">
        <v>92</v>
      </c>
      <c r="N467" s="297" t="s">
        <v>164</v>
      </c>
      <c r="P467" s="297" t="s">
        <v>37</v>
      </c>
      <c r="R467" s="297" t="s">
        <v>225</v>
      </c>
      <c r="S467" s="297" t="s">
        <v>222</v>
      </c>
      <c r="T467" s="297" t="s">
        <v>231</v>
      </c>
      <c r="U467" s="297" t="s">
        <v>224</v>
      </c>
      <c r="V467" s="297" t="s">
        <v>232</v>
      </c>
      <c r="W467" s="297" t="s">
        <v>226</v>
      </c>
      <c r="X467" s="297" t="s">
        <v>227</v>
      </c>
      <c r="Y467" s="297" t="s">
        <v>221</v>
      </c>
      <c r="AA467" s="297">
        <f t="shared" ref="AA467:AL467" si="514">IF(AND(E467&lt;&gt;"",AA158=1),1,0)</f>
        <v>0</v>
      </c>
      <c r="AB467" s="297">
        <f t="shared" si="514"/>
        <v>0</v>
      </c>
      <c r="AC467" s="297">
        <f t="shared" si="514"/>
        <v>0</v>
      </c>
      <c r="AD467" s="297">
        <f t="shared" si="514"/>
        <v>0</v>
      </c>
      <c r="AE467" s="297">
        <f t="shared" si="514"/>
        <v>1</v>
      </c>
      <c r="AF467" s="297">
        <f t="shared" si="514"/>
        <v>1</v>
      </c>
      <c r="AG467" s="297">
        <f t="shared" si="514"/>
        <v>1</v>
      </c>
      <c r="AH467" s="297">
        <f t="shared" si="514"/>
        <v>0</v>
      </c>
      <c r="AI467" s="297">
        <f t="shared" si="514"/>
        <v>0</v>
      </c>
      <c r="AJ467" s="297">
        <f t="shared" si="514"/>
        <v>1</v>
      </c>
      <c r="AK467" s="297">
        <f t="shared" si="514"/>
        <v>0</v>
      </c>
      <c r="AL467" s="297">
        <f t="shared" si="514"/>
        <v>1</v>
      </c>
      <c r="AM467" s="297">
        <f t="shared" si="463"/>
        <v>5</v>
      </c>
    </row>
    <row r="468" spans="4:39" x14ac:dyDescent="0.25">
      <c r="D468" s="297">
        <v>310</v>
      </c>
      <c r="E468" s="297" t="s">
        <v>39</v>
      </c>
      <c r="F468" s="297" t="s">
        <v>40</v>
      </c>
      <c r="I468" s="297" t="s">
        <v>42</v>
      </c>
      <c r="J468" s="297" t="s">
        <v>38</v>
      </c>
      <c r="K468" s="297" t="s">
        <v>31</v>
      </c>
      <c r="L468" s="297" t="s">
        <v>92</v>
      </c>
      <c r="N468" s="297" t="s">
        <v>164</v>
      </c>
      <c r="O468" s="298" t="s">
        <v>168</v>
      </c>
      <c r="R468" s="297" t="s">
        <v>225</v>
      </c>
      <c r="S468" s="297" t="s">
        <v>222</v>
      </c>
      <c r="T468" s="297" t="s">
        <v>231</v>
      </c>
      <c r="U468" s="297" t="s">
        <v>224</v>
      </c>
      <c r="V468" s="297" t="s">
        <v>232</v>
      </c>
      <c r="W468" s="297" t="s">
        <v>226</v>
      </c>
      <c r="X468" s="297" t="s">
        <v>221</v>
      </c>
      <c r="Y468" s="297" t="s">
        <v>228</v>
      </c>
      <c r="AA468" s="297">
        <f t="shared" ref="AA468:AL468" si="515">IF(AND(E468&lt;&gt;"",AA158=1),1,0)</f>
        <v>0</v>
      </c>
      <c r="AB468" s="297">
        <f t="shared" si="515"/>
        <v>0</v>
      </c>
      <c r="AC468" s="297">
        <f t="shared" si="515"/>
        <v>0</v>
      </c>
      <c r="AD468" s="297">
        <f t="shared" si="515"/>
        <v>0</v>
      </c>
      <c r="AE468" s="297">
        <f t="shared" si="515"/>
        <v>1</v>
      </c>
      <c r="AF468" s="297">
        <f t="shared" si="515"/>
        <v>1</v>
      </c>
      <c r="AG468" s="297">
        <f t="shared" si="515"/>
        <v>1</v>
      </c>
      <c r="AH468" s="297">
        <f t="shared" si="515"/>
        <v>0</v>
      </c>
      <c r="AI468" s="297">
        <f t="shared" si="515"/>
        <v>0</v>
      </c>
      <c r="AJ468" s="297">
        <f t="shared" si="515"/>
        <v>1</v>
      </c>
      <c r="AK468" s="297">
        <f t="shared" si="515"/>
        <v>0</v>
      </c>
      <c r="AL468" s="297">
        <f t="shared" si="515"/>
        <v>0</v>
      </c>
      <c r="AM468" s="297">
        <f t="shared" si="463"/>
        <v>4</v>
      </c>
    </row>
    <row r="469" spans="4:39" x14ac:dyDescent="0.25">
      <c r="D469" s="297">
        <v>311</v>
      </c>
      <c r="E469" s="297" t="s">
        <v>39</v>
      </c>
      <c r="F469" s="297" t="s">
        <v>40</v>
      </c>
      <c r="I469" s="297" t="s">
        <v>42</v>
      </c>
      <c r="J469" s="297" t="s">
        <v>38</v>
      </c>
      <c r="K469" s="297" t="s">
        <v>31</v>
      </c>
      <c r="L469" s="297" t="s">
        <v>92</v>
      </c>
      <c r="M469" s="297" t="s">
        <v>162</v>
      </c>
      <c r="P469" s="297" t="s">
        <v>37</v>
      </c>
      <c r="R469" s="297" t="s">
        <v>221</v>
      </c>
      <c r="S469" s="297" t="s">
        <v>226</v>
      </c>
      <c r="T469" s="297" t="s">
        <v>231</v>
      </c>
      <c r="U469" s="297" t="s">
        <v>224</v>
      </c>
      <c r="V469" s="297" t="s">
        <v>232</v>
      </c>
      <c r="W469" s="297" t="s">
        <v>225</v>
      </c>
      <c r="X469" s="297" t="s">
        <v>227</v>
      </c>
      <c r="Y469" s="297" t="s">
        <v>223</v>
      </c>
      <c r="AA469" s="297">
        <f t="shared" ref="AA469:AL469" si="516">IF(AND(E469&lt;&gt;"",AA158=1),1,0)</f>
        <v>0</v>
      </c>
      <c r="AB469" s="297">
        <f t="shared" si="516"/>
        <v>0</v>
      </c>
      <c r="AC469" s="297">
        <f t="shared" si="516"/>
        <v>0</v>
      </c>
      <c r="AD469" s="297">
        <f t="shared" si="516"/>
        <v>0</v>
      </c>
      <c r="AE469" s="297">
        <f t="shared" si="516"/>
        <v>1</v>
      </c>
      <c r="AF469" s="297">
        <f t="shared" si="516"/>
        <v>1</v>
      </c>
      <c r="AG469" s="297">
        <f t="shared" si="516"/>
        <v>1</v>
      </c>
      <c r="AH469" s="297">
        <f t="shared" si="516"/>
        <v>0</v>
      </c>
      <c r="AI469" s="297">
        <f t="shared" si="516"/>
        <v>1</v>
      </c>
      <c r="AJ469" s="297">
        <f t="shared" si="516"/>
        <v>0</v>
      </c>
      <c r="AK469" s="297">
        <f t="shared" si="516"/>
        <v>0</v>
      </c>
      <c r="AL469" s="297">
        <f t="shared" si="516"/>
        <v>1</v>
      </c>
      <c r="AM469" s="297">
        <f t="shared" si="463"/>
        <v>5</v>
      </c>
    </row>
    <row r="470" spans="4:39" x14ac:dyDescent="0.25">
      <c r="D470" s="297">
        <v>312</v>
      </c>
      <c r="E470" s="297" t="s">
        <v>39</v>
      </c>
      <c r="F470" s="297" t="s">
        <v>40</v>
      </c>
      <c r="I470" s="297" t="s">
        <v>42</v>
      </c>
      <c r="J470" s="297" t="s">
        <v>38</v>
      </c>
      <c r="K470" s="297" t="s">
        <v>31</v>
      </c>
      <c r="L470" s="297" t="s">
        <v>92</v>
      </c>
      <c r="M470" s="297" t="s">
        <v>162</v>
      </c>
      <c r="O470" s="298" t="s">
        <v>168</v>
      </c>
      <c r="R470" s="297" t="s">
        <v>221</v>
      </c>
      <c r="S470" s="297" t="s">
        <v>226</v>
      </c>
      <c r="T470" s="297" t="s">
        <v>231</v>
      </c>
      <c r="U470" s="297" t="s">
        <v>224</v>
      </c>
      <c r="V470" s="297" t="s">
        <v>232</v>
      </c>
      <c r="W470" s="297" t="s">
        <v>225</v>
      </c>
      <c r="X470" s="297" t="s">
        <v>223</v>
      </c>
      <c r="Y470" s="297" t="s">
        <v>228</v>
      </c>
      <c r="AA470" s="297">
        <f t="shared" ref="AA470:AL470" si="517">IF(AND(E470&lt;&gt;"",AA158=1),1,0)</f>
        <v>0</v>
      </c>
      <c r="AB470" s="297">
        <f t="shared" si="517"/>
        <v>0</v>
      </c>
      <c r="AC470" s="297">
        <f t="shared" si="517"/>
        <v>0</v>
      </c>
      <c r="AD470" s="297">
        <f t="shared" si="517"/>
        <v>0</v>
      </c>
      <c r="AE470" s="297">
        <f t="shared" si="517"/>
        <v>1</v>
      </c>
      <c r="AF470" s="297">
        <f t="shared" si="517"/>
        <v>1</v>
      </c>
      <c r="AG470" s="297">
        <f t="shared" si="517"/>
        <v>1</v>
      </c>
      <c r="AH470" s="297">
        <f t="shared" si="517"/>
        <v>0</v>
      </c>
      <c r="AI470" s="297">
        <f t="shared" si="517"/>
        <v>1</v>
      </c>
      <c r="AJ470" s="297">
        <f t="shared" si="517"/>
        <v>0</v>
      </c>
      <c r="AK470" s="297">
        <f t="shared" si="517"/>
        <v>0</v>
      </c>
      <c r="AL470" s="297">
        <f t="shared" si="517"/>
        <v>0</v>
      </c>
      <c r="AM470" s="297">
        <f t="shared" si="463"/>
        <v>4</v>
      </c>
    </row>
    <row r="471" spans="4:39" x14ac:dyDescent="0.25">
      <c r="D471" s="297">
        <v>313</v>
      </c>
      <c r="E471" s="297" t="s">
        <v>39</v>
      </c>
      <c r="F471" s="297" t="s">
        <v>40</v>
      </c>
      <c r="I471" s="297" t="s">
        <v>42</v>
      </c>
      <c r="J471" s="297" t="s">
        <v>38</v>
      </c>
      <c r="K471" s="297" t="s">
        <v>31</v>
      </c>
      <c r="L471" s="297" t="s">
        <v>92</v>
      </c>
      <c r="M471" s="297" t="s">
        <v>162</v>
      </c>
      <c r="N471" s="297" t="s">
        <v>164</v>
      </c>
      <c r="R471" s="297" t="s">
        <v>225</v>
      </c>
      <c r="S471" s="297" t="s">
        <v>222</v>
      </c>
      <c r="T471" s="297" t="s">
        <v>231</v>
      </c>
      <c r="U471" s="297" t="s">
        <v>224</v>
      </c>
      <c r="V471" s="297" t="s">
        <v>232</v>
      </c>
      <c r="W471" s="297" t="s">
        <v>226</v>
      </c>
      <c r="X471" s="297" t="s">
        <v>221</v>
      </c>
      <c r="Y471" s="297" t="s">
        <v>223</v>
      </c>
      <c r="AA471" s="297">
        <f t="shared" ref="AA471:AL471" si="518">IF(AND(E471&lt;&gt;"",AA158=1),1,0)</f>
        <v>0</v>
      </c>
      <c r="AB471" s="297">
        <f t="shared" si="518"/>
        <v>0</v>
      </c>
      <c r="AC471" s="297">
        <f t="shared" si="518"/>
        <v>0</v>
      </c>
      <c r="AD471" s="297">
        <f t="shared" si="518"/>
        <v>0</v>
      </c>
      <c r="AE471" s="297">
        <f t="shared" si="518"/>
        <v>1</v>
      </c>
      <c r="AF471" s="297">
        <f t="shared" si="518"/>
        <v>1</v>
      </c>
      <c r="AG471" s="297">
        <f t="shared" si="518"/>
        <v>1</v>
      </c>
      <c r="AH471" s="297">
        <f t="shared" si="518"/>
        <v>0</v>
      </c>
      <c r="AI471" s="297">
        <f t="shared" si="518"/>
        <v>1</v>
      </c>
      <c r="AJ471" s="297">
        <f t="shared" si="518"/>
        <v>1</v>
      </c>
      <c r="AK471" s="297">
        <f t="shared" si="518"/>
        <v>0</v>
      </c>
      <c r="AL471" s="297">
        <f t="shared" si="518"/>
        <v>0</v>
      </c>
      <c r="AM471" s="297">
        <f t="shared" si="463"/>
        <v>5</v>
      </c>
    </row>
    <row r="472" spans="4:39" x14ac:dyDescent="0.25">
      <c r="D472" s="297">
        <v>314</v>
      </c>
      <c r="E472" s="297" t="s">
        <v>39</v>
      </c>
      <c r="F472" s="297" t="s">
        <v>40</v>
      </c>
      <c r="H472" s="297" t="s">
        <v>36</v>
      </c>
      <c r="L472" s="297" t="s">
        <v>92</v>
      </c>
      <c r="M472" s="297" t="s">
        <v>162</v>
      </c>
      <c r="N472" s="297" t="s">
        <v>164</v>
      </c>
      <c r="O472" s="298" t="s">
        <v>168</v>
      </c>
      <c r="P472" s="297" t="s">
        <v>37</v>
      </c>
      <c r="R472" s="297" t="s">
        <v>223</v>
      </c>
      <c r="S472" s="297" t="s">
        <v>222</v>
      </c>
      <c r="T472" s="297" t="s">
        <v>231</v>
      </c>
      <c r="U472" s="297" t="s">
        <v>229</v>
      </c>
      <c r="V472" s="297" t="s">
        <v>232</v>
      </c>
      <c r="W472" s="297" t="s">
        <v>225</v>
      </c>
      <c r="X472" s="297" t="s">
        <v>227</v>
      </c>
      <c r="Y472" s="297" t="s">
        <v>228</v>
      </c>
      <c r="AA472" s="297">
        <f t="shared" ref="AA472:AL472" si="519">IF(AND(E472&lt;&gt;"",AA158=1),1,0)</f>
        <v>0</v>
      </c>
      <c r="AB472" s="297">
        <f t="shared" si="519"/>
        <v>0</v>
      </c>
      <c r="AC472" s="297">
        <f t="shared" si="519"/>
        <v>0</v>
      </c>
      <c r="AD472" s="297">
        <f t="shared" si="519"/>
        <v>1</v>
      </c>
      <c r="AE472" s="297">
        <f t="shared" si="519"/>
        <v>0</v>
      </c>
      <c r="AF472" s="297">
        <f t="shared" si="519"/>
        <v>0</v>
      </c>
      <c r="AG472" s="297">
        <f t="shared" si="519"/>
        <v>0</v>
      </c>
      <c r="AH472" s="297">
        <f t="shared" si="519"/>
        <v>0</v>
      </c>
      <c r="AI472" s="297">
        <f t="shared" si="519"/>
        <v>1</v>
      </c>
      <c r="AJ472" s="297">
        <f t="shared" si="519"/>
        <v>1</v>
      </c>
      <c r="AK472" s="297">
        <f t="shared" si="519"/>
        <v>0</v>
      </c>
      <c r="AL472" s="297">
        <f t="shared" si="519"/>
        <v>1</v>
      </c>
      <c r="AM472" s="297">
        <f t="shared" si="463"/>
        <v>4</v>
      </c>
    </row>
    <row r="473" spans="4:39" x14ac:dyDescent="0.25">
      <c r="D473" s="297">
        <v>315</v>
      </c>
      <c r="E473" s="297" t="s">
        <v>39</v>
      </c>
      <c r="F473" s="297" t="s">
        <v>40</v>
      </c>
      <c r="H473" s="297" t="s">
        <v>36</v>
      </c>
      <c r="K473" s="297" t="s">
        <v>31</v>
      </c>
      <c r="M473" s="297" t="s">
        <v>162</v>
      </c>
      <c r="N473" s="297" t="s">
        <v>164</v>
      </c>
      <c r="O473" s="298" t="s">
        <v>168</v>
      </c>
      <c r="P473" s="297" t="s">
        <v>37</v>
      </c>
      <c r="R473" s="297" t="s">
        <v>223</v>
      </c>
      <c r="S473" s="297" t="s">
        <v>222</v>
      </c>
      <c r="T473" s="297" t="s">
        <v>231</v>
      </c>
      <c r="U473" s="297" t="s">
        <v>229</v>
      </c>
      <c r="V473" s="297" t="s">
        <v>232</v>
      </c>
      <c r="W473" s="297" t="s">
        <v>226</v>
      </c>
      <c r="X473" s="297" t="s">
        <v>227</v>
      </c>
      <c r="Y473" s="297" t="s">
        <v>228</v>
      </c>
      <c r="AA473" s="297">
        <f t="shared" ref="AA473:AL473" si="520">IF(AND(E473&lt;&gt;"",AA158=1),1,0)</f>
        <v>0</v>
      </c>
      <c r="AB473" s="297">
        <f t="shared" si="520"/>
        <v>0</v>
      </c>
      <c r="AC473" s="297">
        <f t="shared" si="520"/>
        <v>0</v>
      </c>
      <c r="AD473" s="297">
        <f t="shared" si="520"/>
        <v>1</v>
      </c>
      <c r="AE473" s="297">
        <f t="shared" si="520"/>
        <v>0</v>
      </c>
      <c r="AF473" s="297">
        <f t="shared" si="520"/>
        <v>0</v>
      </c>
      <c r="AG473" s="297">
        <f t="shared" si="520"/>
        <v>1</v>
      </c>
      <c r="AH473" s="297">
        <f t="shared" si="520"/>
        <v>0</v>
      </c>
      <c r="AI473" s="297">
        <f t="shared" si="520"/>
        <v>1</v>
      </c>
      <c r="AJ473" s="297">
        <f t="shared" si="520"/>
        <v>1</v>
      </c>
      <c r="AK473" s="297">
        <f t="shared" si="520"/>
        <v>0</v>
      </c>
      <c r="AL473" s="297">
        <f t="shared" si="520"/>
        <v>1</v>
      </c>
      <c r="AM473" s="297">
        <f t="shared" si="463"/>
        <v>5</v>
      </c>
    </row>
    <row r="474" spans="4:39" x14ac:dyDescent="0.25">
      <c r="D474" s="297">
        <v>316</v>
      </c>
      <c r="E474" s="297" t="s">
        <v>39</v>
      </c>
      <c r="F474" s="297" t="s">
        <v>40</v>
      </c>
      <c r="H474" s="297" t="s">
        <v>36</v>
      </c>
      <c r="K474" s="297" t="s">
        <v>31</v>
      </c>
      <c r="L474" s="297" t="s">
        <v>92</v>
      </c>
      <c r="N474" s="297" t="s">
        <v>164</v>
      </c>
      <c r="O474" s="298" t="s">
        <v>168</v>
      </c>
      <c r="P474" s="297" t="s">
        <v>37</v>
      </c>
      <c r="R474" s="297" t="s">
        <v>225</v>
      </c>
      <c r="S474" s="297" t="s">
        <v>222</v>
      </c>
      <c r="T474" s="297" t="s">
        <v>231</v>
      </c>
      <c r="U474" s="297" t="s">
        <v>229</v>
      </c>
      <c r="V474" s="297" t="s">
        <v>232</v>
      </c>
      <c r="W474" s="297" t="s">
        <v>226</v>
      </c>
      <c r="X474" s="297" t="s">
        <v>227</v>
      </c>
      <c r="Y474" s="297" t="s">
        <v>228</v>
      </c>
      <c r="AA474" s="297">
        <f t="shared" ref="AA474:AL474" si="521">IF(AND(E474&lt;&gt;"",AA158=1),1,0)</f>
        <v>0</v>
      </c>
      <c r="AB474" s="297">
        <f t="shared" si="521"/>
        <v>0</v>
      </c>
      <c r="AC474" s="297">
        <f t="shared" si="521"/>
        <v>0</v>
      </c>
      <c r="AD474" s="297">
        <f t="shared" si="521"/>
        <v>1</v>
      </c>
      <c r="AE474" s="297">
        <f t="shared" si="521"/>
        <v>0</v>
      </c>
      <c r="AF474" s="297">
        <f t="shared" si="521"/>
        <v>0</v>
      </c>
      <c r="AG474" s="297">
        <f t="shared" si="521"/>
        <v>1</v>
      </c>
      <c r="AH474" s="297">
        <f t="shared" si="521"/>
        <v>0</v>
      </c>
      <c r="AI474" s="297">
        <f t="shared" si="521"/>
        <v>0</v>
      </c>
      <c r="AJ474" s="297">
        <f t="shared" si="521"/>
        <v>1</v>
      </c>
      <c r="AK474" s="297">
        <f t="shared" si="521"/>
        <v>0</v>
      </c>
      <c r="AL474" s="297">
        <f t="shared" si="521"/>
        <v>1</v>
      </c>
      <c r="AM474" s="297">
        <f t="shared" si="463"/>
        <v>4</v>
      </c>
    </row>
    <row r="475" spans="4:39" x14ac:dyDescent="0.25">
      <c r="D475" s="297">
        <v>317</v>
      </c>
      <c r="E475" s="297" t="s">
        <v>39</v>
      </c>
      <c r="F475" s="297" t="s">
        <v>40</v>
      </c>
      <c r="H475" s="297" t="s">
        <v>36</v>
      </c>
      <c r="K475" s="297" t="s">
        <v>31</v>
      </c>
      <c r="L475" s="297" t="s">
        <v>92</v>
      </c>
      <c r="M475" s="297" t="s">
        <v>162</v>
      </c>
      <c r="O475" s="298" t="s">
        <v>168</v>
      </c>
      <c r="P475" s="297" t="s">
        <v>37</v>
      </c>
      <c r="R475" s="297" t="s">
        <v>223</v>
      </c>
      <c r="S475" s="297" t="s">
        <v>226</v>
      </c>
      <c r="T475" s="297" t="s">
        <v>231</v>
      </c>
      <c r="U475" s="297" t="s">
        <v>229</v>
      </c>
      <c r="V475" s="297" t="s">
        <v>232</v>
      </c>
      <c r="W475" s="297" t="s">
        <v>225</v>
      </c>
      <c r="X475" s="297" t="s">
        <v>227</v>
      </c>
      <c r="Y475" s="297" t="s">
        <v>228</v>
      </c>
      <c r="AA475" s="297">
        <f t="shared" ref="AA475:AL475" si="522">IF(AND(E475&lt;&gt;"",AA158=1),1,0)</f>
        <v>0</v>
      </c>
      <c r="AB475" s="297">
        <f t="shared" si="522"/>
        <v>0</v>
      </c>
      <c r="AC475" s="297">
        <f t="shared" si="522"/>
        <v>0</v>
      </c>
      <c r="AD475" s="297">
        <f t="shared" si="522"/>
        <v>1</v>
      </c>
      <c r="AE475" s="297">
        <f t="shared" si="522"/>
        <v>0</v>
      </c>
      <c r="AF475" s="297">
        <f t="shared" si="522"/>
        <v>0</v>
      </c>
      <c r="AG475" s="297">
        <f t="shared" si="522"/>
        <v>1</v>
      </c>
      <c r="AH475" s="297">
        <f t="shared" si="522"/>
        <v>0</v>
      </c>
      <c r="AI475" s="297">
        <f t="shared" si="522"/>
        <v>1</v>
      </c>
      <c r="AJ475" s="297">
        <f t="shared" si="522"/>
        <v>0</v>
      </c>
      <c r="AK475" s="297">
        <f t="shared" si="522"/>
        <v>0</v>
      </c>
      <c r="AL475" s="297">
        <f t="shared" si="522"/>
        <v>1</v>
      </c>
      <c r="AM475" s="297">
        <f t="shared" si="463"/>
        <v>4</v>
      </c>
    </row>
    <row r="476" spans="4:39" x14ac:dyDescent="0.25">
      <c r="D476" s="297">
        <v>318</v>
      </c>
      <c r="E476" s="297" t="s">
        <v>39</v>
      </c>
      <c r="F476" s="297" t="s">
        <v>40</v>
      </c>
      <c r="H476" s="297" t="s">
        <v>36</v>
      </c>
      <c r="K476" s="297" t="s">
        <v>31</v>
      </c>
      <c r="L476" s="297" t="s">
        <v>92</v>
      </c>
      <c r="M476" s="297" t="s">
        <v>162</v>
      </c>
      <c r="N476" s="297" t="s">
        <v>164</v>
      </c>
      <c r="P476" s="297" t="s">
        <v>37</v>
      </c>
      <c r="R476" s="297" t="s">
        <v>225</v>
      </c>
      <c r="S476" s="297" t="s">
        <v>222</v>
      </c>
      <c r="T476" s="297" t="s">
        <v>231</v>
      </c>
      <c r="U476" s="297" t="s">
        <v>229</v>
      </c>
      <c r="V476" s="297" t="s">
        <v>232</v>
      </c>
      <c r="W476" s="297" t="s">
        <v>226</v>
      </c>
      <c r="X476" s="297" t="s">
        <v>227</v>
      </c>
      <c r="Y476" s="297" t="s">
        <v>223</v>
      </c>
      <c r="AA476" s="297">
        <f t="shared" ref="AA476:AL476" si="523">IF(AND(E476&lt;&gt;"",AA158=1),1,0)</f>
        <v>0</v>
      </c>
      <c r="AB476" s="297">
        <f t="shared" si="523"/>
        <v>0</v>
      </c>
      <c r="AC476" s="297">
        <f t="shared" si="523"/>
        <v>0</v>
      </c>
      <c r="AD476" s="297">
        <f t="shared" si="523"/>
        <v>1</v>
      </c>
      <c r="AE476" s="297">
        <f t="shared" si="523"/>
        <v>0</v>
      </c>
      <c r="AF476" s="297">
        <f t="shared" si="523"/>
        <v>0</v>
      </c>
      <c r="AG476" s="297">
        <f t="shared" si="523"/>
        <v>1</v>
      </c>
      <c r="AH476" s="297">
        <f t="shared" si="523"/>
        <v>0</v>
      </c>
      <c r="AI476" s="297">
        <f t="shared" si="523"/>
        <v>1</v>
      </c>
      <c r="AJ476" s="297">
        <f t="shared" si="523"/>
        <v>1</v>
      </c>
      <c r="AK476" s="297">
        <f t="shared" si="523"/>
        <v>0</v>
      </c>
      <c r="AL476" s="297">
        <f t="shared" si="523"/>
        <v>1</v>
      </c>
      <c r="AM476" s="297">
        <f t="shared" si="463"/>
        <v>5</v>
      </c>
    </row>
    <row r="477" spans="4:39" x14ac:dyDescent="0.25">
      <c r="D477" s="297">
        <v>319</v>
      </c>
      <c r="E477" s="297" t="s">
        <v>39</v>
      </c>
      <c r="F477" s="297" t="s">
        <v>40</v>
      </c>
      <c r="H477" s="297" t="s">
        <v>36</v>
      </c>
      <c r="K477" s="297" t="s">
        <v>31</v>
      </c>
      <c r="L477" s="297" t="s">
        <v>92</v>
      </c>
      <c r="M477" s="297" t="s">
        <v>162</v>
      </c>
      <c r="N477" s="297" t="s">
        <v>164</v>
      </c>
      <c r="O477" s="298" t="s">
        <v>168</v>
      </c>
      <c r="R477" s="297" t="s">
        <v>225</v>
      </c>
      <c r="S477" s="297" t="s">
        <v>222</v>
      </c>
      <c r="T477" s="297" t="s">
        <v>231</v>
      </c>
      <c r="U477" s="297" t="s">
        <v>229</v>
      </c>
      <c r="V477" s="297" t="s">
        <v>232</v>
      </c>
      <c r="W477" s="297" t="s">
        <v>226</v>
      </c>
      <c r="X477" s="297" t="s">
        <v>223</v>
      </c>
      <c r="Y477" s="297" t="s">
        <v>228</v>
      </c>
      <c r="AA477" s="297">
        <f t="shared" ref="AA477:AL477" si="524">IF(AND(E477&lt;&gt;"",AA158=1),1,0)</f>
        <v>0</v>
      </c>
      <c r="AB477" s="297">
        <f t="shared" si="524"/>
        <v>0</v>
      </c>
      <c r="AC477" s="297">
        <f t="shared" si="524"/>
        <v>0</v>
      </c>
      <c r="AD477" s="297">
        <f t="shared" si="524"/>
        <v>1</v>
      </c>
      <c r="AE477" s="297">
        <f t="shared" si="524"/>
        <v>0</v>
      </c>
      <c r="AF477" s="297">
        <f t="shared" si="524"/>
        <v>0</v>
      </c>
      <c r="AG477" s="297">
        <f t="shared" si="524"/>
        <v>1</v>
      </c>
      <c r="AH477" s="297">
        <f t="shared" si="524"/>
        <v>0</v>
      </c>
      <c r="AI477" s="297">
        <f t="shared" si="524"/>
        <v>1</v>
      </c>
      <c r="AJ477" s="297">
        <f t="shared" si="524"/>
        <v>1</v>
      </c>
      <c r="AK477" s="297">
        <f t="shared" si="524"/>
        <v>0</v>
      </c>
      <c r="AL477" s="297">
        <f t="shared" si="524"/>
        <v>0</v>
      </c>
      <c r="AM477" s="297">
        <f t="shared" si="463"/>
        <v>4</v>
      </c>
    </row>
    <row r="478" spans="4:39" x14ac:dyDescent="0.25">
      <c r="D478" s="297">
        <v>320</v>
      </c>
      <c r="E478" s="297" t="s">
        <v>39</v>
      </c>
      <c r="F478" s="297" t="s">
        <v>40</v>
      </c>
      <c r="H478" s="297" t="s">
        <v>36</v>
      </c>
      <c r="J478" s="297" t="s">
        <v>38</v>
      </c>
      <c r="M478" s="297" t="s">
        <v>162</v>
      </c>
      <c r="N478" s="297" t="s">
        <v>164</v>
      </c>
      <c r="O478" s="298" t="s">
        <v>168</v>
      </c>
      <c r="P478" s="297" t="s">
        <v>37</v>
      </c>
      <c r="R478" s="297" t="s">
        <v>223</v>
      </c>
      <c r="S478" s="297" t="s">
        <v>222</v>
      </c>
      <c r="T478" s="297" t="s">
        <v>231</v>
      </c>
      <c r="U478" s="297" t="s">
        <v>229</v>
      </c>
      <c r="V478" s="297" t="s">
        <v>232</v>
      </c>
      <c r="W478" s="297" t="s">
        <v>224</v>
      </c>
      <c r="X478" s="297" t="s">
        <v>227</v>
      </c>
      <c r="Y478" s="297" t="s">
        <v>228</v>
      </c>
      <c r="AA478" s="297">
        <f t="shared" ref="AA478:AL478" si="525">IF(AND(E478&lt;&gt;"",AA158=1),1,0)</f>
        <v>0</v>
      </c>
      <c r="AB478" s="297">
        <f t="shared" si="525"/>
        <v>0</v>
      </c>
      <c r="AC478" s="297">
        <f t="shared" si="525"/>
        <v>0</v>
      </c>
      <c r="AD478" s="297">
        <f t="shared" si="525"/>
        <v>1</v>
      </c>
      <c r="AE478" s="297">
        <f t="shared" si="525"/>
        <v>0</v>
      </c>
      <c r="AF478" s="297">
        <f t="shared" si="525"/>
        <v>1</v>
      </c>
      <c r="AG478" s="297">
        <f t="shared" si="525"/>
        <v>0</v>
      </c>
      <c r="AH478" s="297">
        <f t="shared" si="525"/>
        <v>0</v>
      </c>
      <c r="AI478" s="297">
        <f t="shared" si="525"/>
        <v>1</v>
      </c>
      <c r="AJ478" s="297">
        <f t="shared" si="525"/>
        <v>1</v>
      </c>
      <c r="AK478" s="297">
        <f t="shared" si="525"/>
        <v>0</v>
      </c>
      <c r="AL478" s="297">
        <f t="shared" si="525"/>
        <v>1</v>
      </c>
      <c r="AM478" s="297">
        <f t="shared" si="463"/>
        <v>5</v>
      </c>
    </row>
    <row r="479" spans="4:39" x14ac:dyDescent="0.25">
      <c r="D479" s="297">
        <v>321</v>
      </c>
      <c r="E479" s="297" t="s">
        <v>39</v>
      </c>
      <c r="F479" s="297" t="s">
        <v>40</v>
      </c>
      <c r="H479" s="297" t="s">
        <v>36</v>
      </c>
      <c r="J479" s="297" t="s">
        <v>38</v>
      </c>
      <c r="L479" s="297" t="s">
        <v>92</v>
      </c>
      <c r="N479" s="297" t="s">
        <v>164</v>
      </c>
      <c r="O479" s="298" t="s">
        <v>168</v>
      </c>
      <c r="P479" s="297" t="s">
        <v>37</v>
      </c>
      <c r="R479" s="297" t="s">
        <v>225</v>
      </c>
      <c r="S479" s="297" t="s">
        <v>222</v>
      </c>
      <c r="T479" s="297" t="s">
        <v>231</v>
      </c>
      <c r="U479" s="297" t="s">
        <v>229</v>
      </c>
      <c r="V479" s="297" t="s">
        <v>232</v>
      </c>
      <c r="W479" s="297" t="s">
        <v>224</v>
      </c>
      <c r="X479" s="297" t="s">
        <v>227</v>
      </c>
      <c r="Y479" s="297" t="s">
        <v>228</v>
      </c>
      <c r="AA479" s="297">
        <f t="shared" ref="AA479:AL479" si="526">IF(AND(E479&lt;&gt;"",AA158=1),1,0)</f>
        <v>0</v>
      </c>
      <c r="AB479" s="297">
        <f t="shared" si="526"/>
        <v>0</v>
      </c>
      <c r="AC479" s="297">
        <f t="shared" si="526"/>
        <v>0</v>
      </c>
      <c r="AD479" s="297">
        <f t="shared" si="526"/>
        <v>1</v>
      </c>
      <c r="AE479" s="297">
        <f t="shared" si="526"/>
        <v>0</v>
      </c>
      <c r="AF479" s="297">
        <f t="shared" si="526"/>
        <v>1</v>
      </c>
      <c r="AG479" s="297">
        <f t="shared" si="526"/>
        <v>0</v>
      </c>
      <c r="AH479" s="297">
        <f t="shared" si="526"/>
        <v>0</v>
      </c>
      <c r="AI479" s="297">
        <f t="shared" si="526"/>
        <v>0</v>
      </c>
      <c r="AJ479" s="297">
        <f t="shared" si="526"/>
        <v>1</v>
      </c>
      <c r="AK479" s="297">
        <f t="shared" si="526"/>
        <v>0</v>
      </c>
      <c r="AL479" s="297">
        <f t="shared" si="526"/>
        <v>1</v>
      </c>
      <c r="AM479" s="297">
        <f t="shared" si="463"/>
        <v>4</v>
      </c>
    </row>
    <row r="480" spans="4:39" x14ac:dyDescent="0.25">
      <c r="D480" s="297">
        <v>322</v>
      </c>
      <c r="E480" s="297" t="s">
        <v>39</v>
      </c>
      <c r="F480" s="297" t="s">
        <v>40</v>
      </c>
      <c r="H480" s="297" t="s">
        <v>36</v>
      </c>
      <c r="J480" s="297" t="s">
        <v>38</v>
      </c>
      <c r="L480" s="297" t="s">
        <v>92</v>
      </c>
      <c r="M480" s="297" t="s">
        <v>162</v>
      </c>
      <c r="O480" s="298" t="s">
        <v>168</v>
      </c>
      <c r="P480" s="297" t="s">
        <v>37</v>
      </c>
      <c r="R480" s="297" t="s">
        <v>225</v>
      </c>
      <c r="S480" s="297" t="s">
        <v>223</v>
      </c>
      <c r="T480" s="297" t="s">
        <v>231</v>
      </c>
      <c r="U480" s="297" t="s">
        <v>229</v>
      </c>
      <c r="V480" s="297" t="s">
        <v>232</v>
      </c>
      <c r="W480" s="297" t="s">
        <v>224</v>
      </c>
      <c r="X480" s="297" t="s">
        <v>227</v>
      </c>
      <c r="Y480" s="297" t="s">
        <v>228</v>
      </c>
      <c r="AA480" s="297">
        <f t="shared" ref="AA480:AL480" si="527">IF(AND(E480&lt;&gt;"",AA158=1),1,0)</f>
        <v>0</v>
      </c>
      <c r="AB480" s="297">
        <f t="shared" si="527"/>
        <v>0</v>
      </c>
      <c r="AC480" s="297">
        <f t="shared" si="527"/>
        <v>0</v>
      </c>
      <c r="AD480" s="297">
        <f t="shared" si="527"/>
        <v>1</v>
      </c>
      <c r="AE480" s="297">
        <f t="shared" si="527"/>
        <v>0</v>
      </c>
      <c r="AF480" s="297">
        <f t="shared" si="527"/>
        <v>1</v>
      </c>
      <c r="AG480" s="297">
        <f t="shared" si="527"/>
        <v>0</v>
      </c>
      <c r="AH480" s="297">
        <f t="shared" si="527"/>
        <v>0</v>
      </c>
      <c r="AI480" s="297">
        <f t="shared" si="527"/>
        <v>1</v>
      </c>
      <c r="AJ480" s="297">
        <f t="shared" si="527"/>
        <v>0</v>
      </c>
      <c r="AK480" s="297">
        <f t="shared" si="527"/>
        <v>0</v>
      </c>
      <c r="AL480" s="297">
        <f t="shared" si="527"/>
        <v>1</v>
      </c>
      <c r="AM480" s="297">
        <f t="shared" ref="AM480:AM543" si="528">SUM(AA480:AL480)</f>
        <v>4</v>
      </c>
    </row>
    <row r="481" spans="4:39" x14ac:dyDescent="0.25">
      <c r="D481" s="297">
        <v>323</v>
      </c>
      <c r="E481" s="297" t="s">
        <v>39</v>
      </c>
      <c r="F481" s="297" t="s">
        <v>40</v>
      </c>
      <c r="H481" s="297" t="s">
        <v>36</v>
      </c>
      <c r="J481" s="297" t="s">
        <v>38</v>
      </c>
      <c r="L481" s="297" t="s">
        <v>92</v>
      </c>
      <c r="M481" s="297" t="s">
        <v>162</v>
      </c>
      <c r="N481" s="297" t="s">
        <v>164</v>
      </c>
      <c r="P481" s="297" t="s">
        <v>37</v>
      </c>
      <c r="R481" s="297" t="s">
        <v>225</v>
      </c>
      <c r="S481" s="297" t="s">
        <v>222</v>
      </c>
      <c r="T481" s="297" t="s">
        <v>231</v>
      </c>
      <c r="U481" s="297" t="s">
        <v>229</v>
      </c>
      <c r="V481" s="297" t="s">
        <v>232</v>
      </c>
      <c r="W481" s="297" t="s">
        <v>224</v>
      </c>
      <c r="X481" s="297" t="s">
        <v>227</v>
      </c>
      <c r="Y481" s="297" t="s">
        <v>223</v>
      </c>
      <c r="AA481" s="297">
        <f t="shared" ref="AA481:AL481" si="529">IF(AND(E481&lt;&gt;"",AA158=1),1,0)</f>
        <v>0</v>
      </c>
      <c r="AB481" s="297">
        <f t="shared" si="529"/>
        <v>0</v>
      </c>
      <c r="AC481" s="297">
        <f t="shared" si="529"/>
        <v>0</v>
      </c>
      <c r="AD481" s="297">
        <f t="shared" si="529"/>
        <v>1</v>
      </c>
      <c r="AE481" s="297">
        <f t="shared" si="529"/>
        <v>0</v>
      </c>
      <c r="AF481" s="297">
        <f t="shared" si="529"/>
        <v>1</v>
      </c>
      <c r="AG481" s="297">
        <f t="shared" si="529"/>
        <v>0</v>
      </c>
      <c r="AH481" s="297">
        <f t="shared" si="529"/>
        <v>0</v>
      </c>
      <c r="AI481" s="297">
        <f t="shared" si="529"/>
        <v>1</v>
      </c>
      <c r="AJ481" s="297">
        <f t="shared" si="529"/>
        <v>1</v>
      </c>
      <c r="AK481" s="297">
        <f t="shared" si="529"/>
        <v>0</v>
      </c>
      <c r="AL481" s="297">
        <f t="shared" si="529"/>
        <v>1</v>
      </c>
      <c r="AM481" s="297">
        <f t="shared" si="528"/>
        <v>5</v>
      </c>
    </row>
    <row r="482" spans="4:39" x14ac:dyDescent="0.25">
      <c r="D482" s="297">
        <v>324</v>
      </c>
      <c r="E482" s="297" t="s">
        <v>39</v>
      </c>
      <c r="F482" s="297" t="s">
        <v>40</v>
      </c>
      <c r="H482" s="297" t="s">
        <v>36</v>
      </c>
      <c r="J482" s="297" t="s">
        <v>38</v>
      </c>
      <c r="L482" s="297" t="s">
        <v>92</v>
      </c>
      <c r="M482" s="297" t="s">
        <v>162</v>
      </c>
      <c r="N482" s="297" t="s">
        <v>164</v>
      </c>
      <c r="O482" s="298" t="s">
        <v>168</v>
      </c>
      <c r="R482" s="297" t="s">
        <v>225</v>
      </c>
      <c r="S482" s="297" t="s">
        <v>222</v>
      </c>
      <c r="T482" s="297" t="s">
        <v>231</v>
      </c>
      <c r="U482" s="297" t="s">
        <v>229</v>
      </c>
      <c r="V482" s="297" t="s">
        <v>232</v>
      </c>
      <c r="W482" s="297" t="s">
        <v>224</v>
      </c>
      <c r="X482" s="297" t="s">
        <v>223</v>
      </c>
      <c r="Y482" s="297" t="s">
        <v>228</v>
      </c>
      <c r="AA482" s="297">
        <f t="shared" ref="AA482:AL482" si="530">IF(AND(E482&lt;&gt;"",AA158=1),1,0)</f>
        <v>0</v>
      </c>
      <c r="AB482" s="297">
        <f t="shared" si="530"/>
        <v>0</v>
      </c>
      <c r="AC482" s="297">
        <f t="shared" si="530"/>
        <v>0</v>
      </c>
      <c r="AD482" s="297">
        <f t="shared" si="530"/>
        <v>1</v>
      </c>
      <c r="AE482" s="297">
        <f t="shared" si="530"/>
        <v>0</v>
      </c>
      <c r="AF482" s="297">
        <f t="shared" si="530"/>
        <v>1</v>
      </c>
      <c r="AG482" s="297">
        <f t="shared" si="530"/>
        <v>0</v>
      </c>
      <c r="AH482" s="297">
        <f t="shared" si="530"/>
        <v>0</v>
      </c>
      <c r="AI482" s="297">
        <f t="shared" si="530"/>
        <v>1</v>
      </c>
      <c r="AJ482" s="297">
        <f t="shared" si="530"/>
        <v>1</v>
      </c>
      <c r="AK482" s="297">
        <f t="shared" si="530"/>
        <v>0</v>
      </c>
      <c r="AL482" s="297">
        <f t="shared" si="530"/>
        <v>0</v>
      </c>
      <c r="AM482" s="297">
        <f t="shared" si="528"/>
        <v>4</v>
      </c>
    </row>
    <row r="483" spans="4:39" x14ac:dyDescent="0.25">
      <c r="D483" s="297">
        <v>325</v>
      </c>
      <c r="E483" s="297" t="s">
        <v>39</v>
      </c>
      <c r="F483" s="297" t="s">
        <v>40</v>
      </c>
      <c r="H483" s="297" t="s">
        <v>36</v>
      </c>
      <c r="J483" s="297" t="s">
        <v>38</v>
      </c>
      <c r="K483" s="297" t="s">
        <v>31</v>
      </c>
      <c r="N483" s="297" t="s">
        <v>164</v>
      </c>
      <c r="O483" s="298" t="s">
        <v>168</v>
      </c>
      <c r="P483" s="297" t="s">
        <v>37</v>
      </c>
      <c r="R483" s="297" t="s">
        <v>224</v>
      </c>
      <c r="S483" s="297" t="s">
        <v>222</v>
      </c>
      <c r="T483" s="297" t="s">
        <v>231</v>
      </c>
      <c r="U483" s="297" t="s">
        <v>229</v>
      </c>
      <c r="V483" s="297" t="s">
        <v>232</v>
      </c>
      <c r="W483" s="297" t="s">
        <v>226</v>
      </c>
      <c r="X483" s="297" t="s">
        <v>227</v>
      </c>
      <c r="Y483" s="297" t="s">
        <v>228</v>
      </c>
      <c r="AA483" s="297">
        <f t="shared" ref="AA483:AL483" si="531">IF(AND(E483&lt;&gt;"",AA158=1),1,0)</f>
        <v>0</v>
      </c>
      <c r="AB483" s="297">
        <f t="shared" si="531"/>
        <v>0</v>
      </c>
      <c r="AC483" s="297">
        <f t="shared" si="531"/>
        <v>0</v>
      </c>
      <c r="AD483" s="297">
        <f t="shared" si="531"/>
        <v>1</v>
      </c>
      <c r="AE483" s="297">
        <f t="shared" si="531"/>
        <v>0</v>
      </c>
      <c r="AF483" s="297">
        <f t="shared" si="531"/>
        <v>1</v>
      </c>
      <c r="AG483" s="297">
        <f t="shared" si="531"/>
        <v>1</v>
      </c>
      <c r="AH483" s="297">
        <f t="shared" si="531"/>
        <v>0</v>
      </c>
      <c r="AI483" s="297">
        <f t="shared" si="531"/>
        <v>0</v>
      </c>
      <c r="AJ483" s="297">
        <f t="shared" si="531"/>
        <v>1</v>
      </c>
      <c r="AK483" s="297">
        <f t="shared" si="531"/>
        <v>0</v>
      </c>
      <c r="AL483" s="297">
        <f t="shared" si="531"/>
        <v>1</v>
      </c>
      <c r="AM483" s="297">
        <f t="shared" si="528"/>
        <v>5</v>
      </c>
    </row>
    <row r="484" spans="4:39" x14ac:dyDescent="0.25">
      <c r="D484" s="297">
        <v>326</v>
      </c>
      <c r="E484" s="297" t="s">
        <v>39</v>
      </c>
      <c r="F484" s="297" t="s">
        <v>40</v>
      </c>
      <c r="H484" s="297" t="s">
        <v>36</v>
      </c>
      <c r="J484" s="297" t="s">
        <v>38</v>
      </c>
      <c r="K484" s="297" t="s">
        <v>31</v>
      </c>
      <c r="M484" s="297" t="s">
        <v>162</v>
      </c>
      <c r="O484" s="298" t="s">
        <v>168</v>
      </c>
      <c r="P484" s="297" t="s">
        <v>37</v>
      </c>
      <c r="R484" s="297" t="s">
        <v>223</v>
      </c>
      <c r="S484" s="297" t="s">
        <v>226</v>
      </c>
      <c r="T484" s="297" t="s">
        <v>231</v>
      </c>
      <c r="U484" s="297" t="s">
        <v>229</v>
      </c>
      <c r="V484" s="297" t="s">
        <v>232</v>
      </c>
      <c r="W484" s="297" t="s">
        <v>224</v>
      </c>
      <c r="X484" s="297" t="s">
        <v>227</v>
      </c>
      <c r="Y484" s="297" t="s">
        <v>228</v>
      </c>
      <c r="AA484" s="297">
        <f t="shared" ref="AA484:AL484" si="532">IF(AND(E484&lt;&gt;"",AA158=1),1,0)</f>
        <v>0</v>
      </c>
      <c r="AB484" s="297">
        <f t="shared" si="532"/>
        <v>0</v>
      </c>
      <c r="AC484" s="297">
        <f t="shared" si="532"/>
        <v>0</v>
      </c>
      <c r="AD484" s="297">
        <f t="shared" si="532"/>
        <v>1</v>
      </c>
      <c r="AE484" s="297">
        <f t="shared" si="532"/>
        <v>0</v>
      </c>
      <c r="AF484" s="297">
        <f t="shared" si="532"/>
        <v>1</v>
      </c>
      <c r="AG484" s="297">
        <f t="shared" si="532"/>
        <v>1</v>
      </c>
      <c r="AH484" s="297">
        <f t="shared" si="532"/>
        <v>0</v>
      </c>
      <c r="AI484" s="297">
        <f t="shared" si="532"/>
        <v>1</v>
      </c>
      <c r="AJ484" s="297">
        <f t="shared" si="532"/>
        <v>0</v>
      </c>
      <c r="AK484" s="297">
        <f t="shared" si="532"/>
        <v>0</v>
      </c>
      <c r="AL484" s="297">
        <f t="shared" si="532"/>
        <v>1</v>
      </c>
      <c r="AM484" s="297">
        <f t="shared" si="528"/>
        <v>5</v>
      </c>
    </row>
    <row r="485" spans="4:39" x14ac:dyDescent="0.25">
      <c r="D485" s="297">
        <v>327</v>
      </c>
      <c r="E485" s="297" t="s">
        <v>39</v>
      </c>
      <c r="F485" s="297" t="s">
        <v>40</v>
      </c>
      <c r="H485" s="297" t="s">
        <v>36</v>
      </c>
      <c r="J485" s="297" t="s">
        <v>38</v>
      </c>
      <c r="K485" s="297" t="s">
        <v>31</v>
      </c>
      <c r="M485" s="297" t="s">
        <v>162</v>
      </c>
      <c r="N485" s="297" t="s">
        <v>164</v>
      </c>
      <c r="P485" s="297" t="s">
        <v>37</v>
      </c>
      <c r="R485" s="297" t="s">
        <v>224</v>
      </c>
      <c r="S485" s="297" t="s">
        <v>222</v>
      </c>
      <c r="T485" s="297" t="s">
        <v>231</v>
      </c>
      <c r="U485" s="297" t="s">
        <v>229</v>
      </c>
      <c r="V485" s="297" t="s">
        <v>232</v>
      </c>
      <c r="W485" s="297" t="s">
        <v>226</v>
      </c>
      <c r="X485" s="297" t="s">
        <v>227</v>
      </c>
      <c r="Y485" s="297" t="s">
        <v>223</v>
      </c>
      <c r="AA485" s="297">
        <f t="shared" ref="AA485:AL485" si="533">IF(AND(E485&lt;&gt;"",AA158=1),1,0)</f>
        <v>0</v>
      </c>
      <c r="AB485" s="297">
        <f t="shared" si="533"/>
        <v>0</v>
      </c>
      <c r="AC485" s="297">
        <f t="shared" si="533"/>
        <v>0</v>
      </c>
      <c r="AD485" s="297">
        <f t="shared" si="533"/>
        <v>1</v>
      </c>
      <c r="AE485" s="297">
        <f t="shared" si="533"/>
        <v>0</v>
      </c>
      <c r="AF485" s="297">
        <f t="shared" si="533"/>
        <v>1</v>
      </c>
      <c r="AG485" s="297">
        <f t="shared" si="533"/>
        <v>1</v>
      </c>
      <c r="AH485" s="297">
        <f t="shared" si="533"/>
        <v>0</v>
      </c>
      <c r="AI485" s="297">
        <f t="shared" si="533"/>
        <v>1</v>
      </c>
      <c r="AJ485" s="297">
        <f t="shared" si="533"/>
        <v>1</v>
      </c>
      <c r="AK485" s="297">
        <f t="shared" si="533"/>
        <v>0</v>
      </c>
      <c r="AL485" s="297">
        <f t="shared" si="533"/>
        <v>1</v>
      </c>
      <c r="AM485" s="297">
        <f t="shared" si="528"/>
        <v>6</v>
      </c>
    </row>
    <row r="486" spans="4:39" x14ac:dyDescent="0.25">
      <c r="D486" s="297">
        <v>328</v>
      </c>
      <c r="E486" s="297" t="s">
        <v>39</v>
      </c>
      <c r="F486" s="297" t="s">
        <v>40</v>
      </c>
      <c r="H486" s="297" t="s">
        <v>36</v>
      </c>
      <c r="J486" s="297" t="s">
        <v>38</v>
      </c>
      <c r="K486" s="297" t="s">
        <v>31</v>
      </c>
      <c r="M486" s="297" t="s">
        <v>162</v>
      </c>
      <c r="N486" s="297" t="s">
        <v>164</v>
      </c>
      <c r="O486" s="298" t="s">
        <v>168</v>
      </c>
      <c r="R486" s="297" t="s">
        <v>224</v>
      </c>
      <c r="S486" s="297" t="s">
        <v>222</v>
      </c>
      <c r="T486" s="297" t="s">
        <v>231</v>
      </c>
      <c r="U486" s="297" t="s">
        <v>229</v>
      </c>
      <c r="V486" s="297" t="s">
        <v>232</v>
      </c>
      <c r="W486" s="297" t="s">
        <v>226</v>
      </c>
      <c r="X486" s="297" t="s">
        <v>223</v>
      </c>
      <c r="Y486" s="297" t="s">
        <v>228</v>
      </c>
      <c r="AA486" s="297">
        <f t="shared" ref="AA486:AL486" si="534">IF(AND(E486&lt;&gt;"",AA158=1),1,0)</f>
        <v>0</v>
      </c>
      <c r="AB486" s="297">
        <f t="shared" si="534"/>
        <v>0</v>
      </c>
      <c r="AC486" s="297">
        <f t="shared" si="534"/>
        <v>0</v>
      </c>
      <c r="AD486" s="297">
        <f t="shared" si="534"/>
        <v>1</v>
      </c>
      <c r="AE486" s="297">
        <f t="shared" si="534"/>
        <v>0</v>
      </c>
      <c r="AF486" s="297">
        <f t="shared" si="534"/>
        <v>1</v>
      </c>
      <c r="AG486" s="297">
        <f t="shared" si="534"/>
        <v>1</v>
      </c>
      <c r="AH486" s="297">
        <f t="shared" si="534"/>
        <v>0</v>
      </c>
      <c r="AI486" s="297">
        <f t="shared" si="534"/>
        <v>1</v>
      </c>
      <c r="AJ486" s="297">
        <f t="shared" si="534"/>
        <v>1</v>
      </c>
      <c r="AK486" s="297">
        <f t="shared" si="534"/>
        <v>0</v>
      </c>
      <c r="AL486" s="297">
        <f t="shared" si="534"/>
        <v>0</v>
      </c>
      <c r="AM486" s="297">
        <f t="shared" si="528"/>
        <v>5</v>
      </c>
    </row>
    <row r="487" spans="4:39" x14ac:dyDescent="0.25">
      <c r="D487" s="297">
        <v>329</v>
      </c>
      <c r="E487" s="297" t="s">
        <v>39</v>
      </c>
      <c r="F487" s="297" t="s">
        <v>40</v>
      </c>
      <c r="H487" s="297" t="s">
        <v>36</v>
      </c>
      <c r="J487" s="297" t="s">
        <v>38</v>
      </c>
      <c r="K487" s="297" t="s">
        <v>31</v>
      </c>
      <c r="L487" s="297" t="s">
        <v>92</v>
      </c>
      <c r="O487" s="298" t="s">
        <v>168</v>
      </c>
      <c r="P487" s="297" t="s">
        <v>37</v>
      </c>
      <c r="R487" s="297" t="s">
        <v>225</v>
      </c>
      <c r="S487" s="297" t="s">
        <v>226</v>
      </c>
      <c r="T487" s="297" t="s">
        <v>231</v>
      </c>
      <c r="U487" s="297" t="s">
        <v>229</v>
      </c>
      <c r="V487" s="297" t="s">
        <v>232</v>
      </c>
      <c r="W487" s="297" t="s">
        <v>224</v>
      </c>
      <c r="X487" s="297" t="s">
        <v>227</v>
      </c>
      <c r="Y487" s="297" t="s">
        <v>228</v>
      </c>
      <c r="AA487" s="297">
        <f t="shared" ref="AA487:AL487" si="535">IF(AND(E487&lt;&gt;"",AA158=1),1,0)</f>
        <v>0</v>
      </c>
      <c r="AB487" s="297">
        <f t="shared" si="535"/>
        <v>0</v>
      </c>
      <c r="AC487" s="297">
        <f t="shared" si="535"/>
        <v>0</v>
      </c>
      <c r="AD487" s="297">
        <f t="shared" si="535"/>
        <v>1</v>
      </c>
      <c r="AE487" s="297">
        <f t="shared" si="535"/>
        <v>0</v>
      </c>
      <c r="AF487" s="297">
        <f t="shared" si="535"/>
        <v>1</v>
      </c>
      <c r="AG487" s="297">
        <f t="shared" si="535"/>
        <v>1</v>
      </c>
      <c r="AH487" s="297">
        <f t="shared" si="535"/>
        <v>0</v>
      </c>
      <c r="AI487" s="297">
        <f t="shared" si="535"/>
        <v>0</v>
      </c>
      <c r="AJ487" s="297">
        <f t="shared" si="535"/>
        <v>0</v>
      </c>
      <c r="AK487" s="297">
        <f t="shared" si="535"/>
        <v>0</v>
      </c>
      <c r="AL487" s="297">
        <f t="shared" si="535"/>
        <v>1</v>
      </c>
      <c r="AM487" s="297">
        <f t="shared" si="528"/>
        <v>4</v>
      </c>
    </row>
    <row r="488" spans="4:39" x14ac:dyDescent="0.25">
      <c r="D488" s="297">
        <v>330</v>
      </c>
      <c r="E488" s="297" t="s">
        <v>39</v>
      </c>
      <c r="F488" s="297" t="s">
        <v>40</v>
      </c>
      <c r="H488" s="297" t="s">
        <v>36</v>
      </c>
      <c r="J488" s="297" t="s">
        <v>38</v>
      </c>
      <c r="K488" s="297" t="s">
        <v>31</v>
      </c>
      <c r="L488" s="297" t="s">
        <v>92</v>
      </c>
      <c r="N488" s="297" t="s">
        <v>164</v>
      </c>
      <c r="P488" s="297" t="s">
        <v>37</v>
      </c>
      <c r="R488" s="297" t="s">
        <v>225</v>
      </c>
      <c r="S488" s="297" t="s">
        <v>226</v>
      </c>
      <c r="T488" s="297" t="s">
        <v>231</v>
      </c>
      <c r="U488" s="297" t="s">
        <v>229</v>
      </c>
      <c r="V488" s="297" t="s">
        <v>232</v>
      </c>
      <c r="W488" s="297" t="s">
        <v>224</v>
      </c>
      <c r="X488" s="297" t="s">
        <v>227</v>
      </c>
      <c r="Y488" s="297" t="s">
        <v>222</v>
      </c>
      <c r="AA488" s="297">
        <f t="shared" ref="AA488:AL488" si="536">IF(AND(E488&lt;&gt;"",AA158=1),1,0)</f>
        <v>0</v>
      </c>
      <c r="AB488" s="297">
        <f t="shared" si="536"/>
        <v>0</v>
      </c>
      <c r="AC488" s="297">
        <f t="shared" si="536"/>
        <v>0</v>
      </c>
      <c r="AD488" s="297">
        <f t="shared" si="536"/>
        <v>1</v>
      </c>
      <c r="AE488" s="297">
        <f t="shared" si="536"/>
        <v>0</v>
      </c>
      <c r="AF488" s="297">
        <f t="shared" si="536"/>
        <v>1</v>
      </c>
      <c r="AG488" s="297">
        <f t="shared" si="536"/>
        <v>1</v>
      </c>
      <c r="AH488" s="297">
        <f t="shared" si="536"/>
        <v>0</v>
      </c>
      <c r="AI488" s="297">
        <f t="shared" si="536"/>
        <v>0</v>
      </c>
      <c r="AJ488" s="297">
        <f t="shared" si="536"/>
        <v>1</v>
      </c>
      <c r="AK488" s="297">
        <f t="shared" si="536"/>
        <v>0</v>
      </c>
      <c r="AL488" s="297">
        <f t="shared" si="536"/>
        <v>1</v>
      </c>
      <c r="AM488" s="297">
        <f t="shared" si="528"/>
        <v>5</v>
      </c>
    </row>
    <row r="489" spans="4:39" x14ac:dyDescent="0.25">
      <c r="D489" s="297">
        <v>331</v>
      </c>
      <c r="E489" s="297" t="s">
        <v>39</v>
      </c>
      <c r="F489" s="297" t="s">
        <v>40</v>
      </c>
      <c r="H489" s="297" t="s">
        <v>36</v>
      </c>
      <c r="J489" s="297" t="s">
        <v>38</v>
      </c>
      <c r="K489" s="297" t="s">
        <v>31</v>
      </c>
      <c r="L489" s="297" t="s">
        <v>92</v>
      </c>
      <c r="N489" s="297" t="s">
        <v>164</v>
      </c>
      <c r="O489" s="298" t="s">
        <v>168</v>
      </c>
      <c r="R489" s="297" t="s">
        <v>225</v>
      </c>
      <c r="S489" s="297" t="s">
        <v>226</v>
      </c>
      <c r="T489" s="297" t="s">
        <v>231</v>
      </c>
      <c r="U489" s="297" t="s">
        <v>229</v>
      </c>
      <c r="V489" s="297" t="s">
        <v>232</v>
      </c>
      <c r="W489" s="297" t="s">
        <v>224</v>
      </c>
      <c r="X489" s="297" t="s">
        <v>222</v>
      </c>
      <c r="Y489" s="297" t="s">
        <v>228</v>
      </c>
      <c r="AA489" s="297">
        <f t="shared" ref="AA489:AL489" si="537">IF(AND(E489&lt;&gt;"",AA158=1),1,0)</f>
        <v>0</v>
      </c>
      <c r="AB489" s="297">
        <f t="shared" si="537"/>
        <v>0</v>
      </c>
      <c r="AC489" s="297">
        <f t="shared" si="537"/>
        <v>0</v>
      </c>
      <c r="AD489" s="297">
        <f t="shared" si="537"/>
        <v>1</v>
      </c>
      <c r="AE489" s="297">
        <f t="shared" si="537"/>
        <v>0</v>
      </c>
      <c r="AF489" s="297">
        <f t="shared" si="537"/>
        <v>1</v>
      </c>
      <c r="AG489" s="297">
        <f t="shared" si="537"/>
        <v>1</v>
      </c>
      <c r="AH489" s="297">
        <f t="shared" si="537"/>
        <v>0</v>
      </c>
      <c r="AI489" s="297">
        <f t="shared" si="537"/>
        <v>0</v>
      </c>
      <c r="AJ489" s="297">
        <f t="shared" si="537"/>
        <v>1</v>
      </c>
      <c r="AK489" s="297">
        <f t="shared" si="537"/>
        <v>0</v>
      </c>
      <c r="AL489" s="297">
        <f t="shared" si="537"/>
        <v>0</v>
      </c>
      <c r="AM489" s="297">
        <f t="shared" si="528"/>
        <v>4</v>
      </c>
    </row>
    <row r="490" spans="4:39" x14ac:dyDescent="0.25">
      <c r="D490" s="297">
        <v>332</v>
      </c>
      <c r="E490" s="297" t="s">
        <v>39</v>
      </c>
      <c r="F490" s="297" t="s">
        <v>40</v>
      </c>
      <c r="H490" s="297" t="s">
        <v>36</v>
      </c>
      <c r="J490" s="297" t="s">
        <v>38</v>
      </c>
      <c r="K490" s="297" t="s">
        <v>31</v>
      </c>
      <c r="L490" s="297" t="s">
        <v>92</v>
      </c>
      <c r="M490" s="297" t="s">
        <v>162</v>
      </c>
      <c r="P490" s="297" t="s">
        <v>37</v>
      </c>
      <c r="R490" s="297" t="s">
        <v>225</v>
      </c>
      <c r="S490" s="297" t="s">
        <v>226</v>
      </c>
      <c r="T490" s="297" t="s">
        <v>231</v>
      </c>
      <c r="U490" s="297" t="s">
        <v>229</v>
      </c>
      <c r="V490" s="297" t="s">
        <v>232</v>
      </c>
      <c r="W490" s="297" t="s">
        <v>224</v>
      </c>
      <c r="X490" s="297" t="s">
        <v>227</v>
      </c>
      <c r="Y490" s="297" t="s">
        <v>223</v>
      </c>
      <c r="AA490" s="297">
        <f t="shared" ref="AA490:AL490" si="538">IF(AND(E490&lt;&gt;"",AA158=1),1,0)</f>
        <v>0</v>
      </c>
      <c r="AB490" s="297">
        <f t="shared" si="538"/>
        <v>0</v>
      </c>
      <c r="AC490" s="297">
        <f t="shared" si="538"/>
        <v>0</v>
      </c>
      <c r="AD490" s="297">
        <f t="shared" si="538"/>
        <v>1</v>
      </c>
      <c r="AE490" s="297">
        <f t="shared" si="538"/>
        <v>0</v>
      </c>
      <c r="AF490" s="297">
        <f t="shared" si="538"/>
        <v>1</v>
      </c>
      <c r="AG490" s="297">
        <f t="shared" si="538"/>
        <v>1</v>
      </c>
      <c r="AH490" s="297">
        <f t="shared" si="538"/>
        <v>0</v>
      </c>
      <c r="AI490" s="297">
        <f t="shared" si="538"/>
        <v>1</v>
      </c>
      <c r="AJ490" s="297">
        <f t="shared" si="538"/>
        <v>0</v>
      </c>
      <c r="AK490" s="297">
        <f t="shared" si="538"/>
        <v>0</v>
      </c>
      <c r="AL490" s="297">
        <f t="shared" si="538"/>
        <v>1</v>
      </c>
      <c r="AM490" s="297">
        <f t="shared" si="528"/>
        <v>5</v>
      </c>
    </row>
    <row r="491" spans="4:39" x14ac:dyDescent="0.25">
      <c r="D491" s="297">
        <v>333</v>
      </c>
      <c r="E491" s="297" t="s">
        <v>39</v>
      </c>
      <c r="F491" s="297" t="s">
        <v>40</v>
      </c>
      <c r="H491" s="297" t="s">
        <v>36</v>
      </c>
      <c r="J491" s="297" t="s">
        <v>38</v>
      </c>
      <c r="K491" s="297" t="s">
        <v>31</v>
      </c>
      <c r="L491" s="297" t="s">
        <v>92</v>
      </c>
      <c r="M491" s="297" t="s">
        <v>162</v>
      </c>
      <c r="O491" s="298" t="s">
        <v>168</v>
      </c>
      <c r="R491" s="297" t="s">
        <v>225</v>
      </c>
      <c r="S491" s="297" t="s">
        <v>226</v>
      </c>
      <c r="T491" s="297" t="s">
        <v>231</v>
      </c>
      <c r="U491" s="297" t="s">
        <v>229</v>
      </c>
      <c r="V491" s="297" t="s">
        <v>232</v>
      </c>
      <c r="W491" s="297" t="s">
        <v>224</v>
      </c>
      <c r="X491" s="297" t="s">
        <v>223</v>
      </c>
      <c r="Y491" s="297" t="s">
        <v>228</v>
      </c>
      <c r="AA491" s="297">
        <f t="shared" ref="AA491:AL491" si="539">IF(AND(E491&lt;&gt;"",AA158=1),1,0)</f>
        <v>0</v>
      </c>
      <c r="AB491" s="297">
        <f t="shared" si="539"/>
        <v>0</v>
      </c>
      <c r="AC491" s="297">
        <f t="shared" si="539"/>
        <v>0</v>
      </c>
      <c r="AD491" s="297">
        <f t="shared" si="539"/>
        <v>1</v>
      </c>
      <c r="AE491" s="297">
        <f t="shared" si="539"/>
        <v>0</v>
      </c>
      <c r="AF491" s="297">
        <f t="shared" si="539"/>
        <v>1</v>
      </c>
      <c r="AG491" s="297">
        <f t="shared" si="539"/>
        <v>1</v>
      </c>
      <c r="AH491" s="297">
        <f t="shared" si="539"/>
        <v>0</v>
      </c>
      <c r="AI491" s="297">
        <f t="shared" si="539"/>
        <v>1</v>
      </c>
      <c r="AJ491" s="297">
        <f t="shared" si="539"/>
        <v>0</v>
      </c>
      <c r="AK491" s="297">
        <f t="shared" si="539"/>
        <v>0</v>
      </c>
      <c r="AL491" s="297">
        <f t="shared" si="539"/>
        <v>0</v>
      </c>
      <c r="AM491" s="297">
        <f t="shared" si="528"/>
        <v>4</v>
      </c>
    </row>
    <row r="492" spans="4:39" x14ac:dyDescent="0.25">
      <c r="D492" s="297">
        <v>334</v>
      </c>
      <c r="E492" s="297" t="s">
        <v>39</v>
      </c>
      <c r="F492" s="297" t="s">
        <v>40</v>
      </c>
      <c r="H492" s="297" t="s">
        <v>36</v>
      </c>
      <c r="J492" s="297" t="s">
        <v>38</v>
      </c>
      <c r="K492" s="297" t="s">
        <v>31</v>
      </c>
      <c r="L492" s="297" t="s">
        <v>92</v>
      </c>
      <c r="M492" s="297" t="s">
        <v>162</v>
      </c>
      <c r="N492" s="297" t="s">
        <v>164</v>
      </c>
      <c r="R492" s="297" t="s">
        <v>225</v>
      </c>
      <c r="S492" s="297" t="s">
        <v>226</v>
      </c>
      <c r="T492" s="297" t="s">
        <v>231</v>
      </c>
      <c r="U492" s="297" t="s">
        <v>229</v>
      </c>
      <c r="V492" s="297" t="s">
        <v>232</v>
      </c>
      <c r="W492" s="297" t="s">
        <v>224</v>
      </c>
      <c r="X492" s="297" t="s">
        <v>223</v>
      </c>
      <c r="Y492" s="297" t="s">
        <v>222</v>
      </c>
      <c r="AA492" s="297">
        <f t="shared" ref="AA492:AL492" si="540">IF(AND(E492&lt;&gt;"",AA158=1),1,0)</f>
        <v>0</v>
      </c>
      <c r="AB492" s="297">
        <f t="shared" si="540"/>
        <v>0</v>
      </c>
      <c r="AC492" s="297">
        <f t="shared" si="540"/>
        <v>0</v>
      </c>
      <c r="AD492" s="297">
        <f t="shared" si="540"/>
        <v>1</v>
      </c>
      <c r="AE492" s="297">
        <f t="shared" si="540"/>
        <v>0</v>
      </c>
      <c r="AF492" s="297">
        <f t="shared" si="540"/>
        <v>1</v>
      </c>
      <c r="AG492" s="297">
        <f t="shared" si="540"/>
        <v>1</v>
      </c>
      <c r="AH492" s="297">
        <f t="shared" si="540"/>
        <v>0</v>
      </c>
      <c r="AI492" s="297">
        <f t="shared" si="540"/>
        <v>1</v>
      </c>
      <c r="AJ492" s="297">
        <f t="shared" si="540"/>
        <v>1</v>
      </c>
      <c r="AK492" s="297">
        <f t="shared" si="540"/>
        <v>0</v>
      </c>
      <c r="AL492" s="297">
        <f t="shared" si="540"/>
        <v>0</v>
      </c>
      <c r="AM492" s="297">
        <f t="shared" si="528"/>
        <v>5</v>
      </c>
    </row>
    <row r="493" spans="4:39" x14ac:dyDescent="0.25">
      <c r="D493" s="297">
        <v>335</v>
      </c>
      <c r="E493" s="297" t="s">
        <v>39</v>
      </c>
      <c r="F493" s="297" t="s">
        <v>40</v>
      </c>
      <c r="H493" s="297" t="s">
        <v>36</v>
      </c>
      <c r="I493" s="297" t="s">
        <v>42</v>
      </c>
      <c r="M493" s="297" t="s">
        <v>162</v>
      </c>
      <c r="N493" s="297" t="s">
        <v>164</v>
      </c>
      <c r="O493" s="298" t="s">
        <v>168</v>
      </c>
      <c r="P493" s="297" t="s">
        <v>37</v>
      </c>
      <c r="R493" s="297" t="s">
        <v>221</v>
      </c>
      <c r="S493" s="297" t="s">
        <v>222</v>
      </c>
      <c r="T493" s="297" t="s">
        <v>231</v>
      </c>
      <c r="U493" s="297" t="s">
        <v>232</v>
      </c>
      <c r="V493" s="297" t="s">
        <v>223</v>
      </c>
      <c r="W493" s="297" t="s">
        <v>229</v>
      </c>
      <c r="X493" s="297" t="s">
        <v>227</v>
      </c>
      <c r="Y493" s="297" t="s">
        <v>228</v>
      </c>
      <c r="AA493" s="297">
        <f t="shared" ref="AA493:AL493" si="541">IF(AND(E493&lt;&gt;"",AA158=1),1,0)</f>
        <v>0</v>
      </c>
      <c r="AB493" s="297">
        <f t="shared" si="541"/>
        <v>0</v>
      </c>
      <c r="AC493" s="297">
        <f t="shared" si="541"/>
        <v>0</v>
      </c>
      <c r="AD493" s="297">
        <f t="shared" si="541"/>
        <v>1</v>
      </c>
      <c r="AE493" s="297">
        <f t="shared" si="541"/>
        <v>1</v>
      </c>
      <c r="AF493" s="297">
        <f t="shared" si="541"/>
        <v>0</v>
      </c>
      <c r="AG493" s="297">
        <f t="shared" si="541"/>
        <v>0</v>
      </c>
      <c r="AH493" s="297">
        <f t="shared" si="541"/>
        <v>0</v>
      </c>
      <c r="AI493" s="297">
        <f t="shared" si="541"/>
        <v>1</v>
      </c>
      <c r="AJ493" s="297">
        <f t="shared" si="541"/>
        <v>1</v>
      </c>
      <c r="AK493" s="297">
        <f t="shared" si="541"/>
        <v>0</v>
      </c>
      <c r="AL493" s="297">
        <f t="shared" si="541"/>
        <v>1</v>
      </c>
      <c r="AM493" s="297">
        <f t="shared" si="528"/>
        <v>5</v>
      </c>
    </row>
    <row r="494" spans="4:39" x14ac:dyDescent="0.25">
      <c r="D494" s="297">
        <v>336</v>
      </c>
      <c r="E494" s="297" t="s">
        <v>39</v>
      </c>
      <c r="F494" s="297" t="s">
        <v>40</v>
      </c>
      <c r="H494" s="297" t="s">
        <v>36</v>
      </c>
      <c r="I494" s="297" t="s">
        <v>42</v>
      </c>
      <c r="L494" s="297" t="s">
        <v>92</v>
      </c>
      <c r="N494" s="297" t="s">
        <v>164</v>
      </c>
      <c r="O494" s="298" t="s">
        <v>168</v>
      </c>
      <c r="P494" s="297" t="s">
        <v>37</v>
      </c>
      <c r="R494" s="297" t="s">
        <v>221</v>
      </c>
      <c r="S494" s="297" t="s">
        <v>222</v>
      </c>
      <c r="T494" s="297" t="s">
        <v>231</v>
      </c>
      <c r="U494" s="297" t="s">
        <v>229</v>
      </c>
      <c r="V494" s="297" t="s">
        <v>232</v>
      </c>
      <c r="W494" s="297" t="s">
        <v>225</v>
      </c>
      <c r="X494" s="297" t="s">
        <v>227</v>
      </c>
      <c r="Y494" s="297" t="s">
        <v>228</v>
      </c>
      <c r="AA494" s="297">
        <f t="shared" ref="AA494:AL494" si="542">IF(AND(E494&lt;&gt;"",AA158=1),1,0)</f>
        <v>0</v>
      </c>
      <c r="AB494" s="297">
        <f t="shared" si="542"/>
        <v>0</v>
      </c>
      <c r="AC494" s="297">
        <f t="shared" si="542"/>
        <v>0</v>
      </c>
      <c r="AD494" s="297">
        <f t="shared" si="542"/>
        <v>1</v>
      </c>
      <c r="AE494" s="297">
        <f t="shared" si="542"/>
        <v>1</v>
      </c>
      <c r="AF494" s="297">
        <f t="shared" si="542"/>
        <v>0</v>
      </c>
      <c r="AG494" s="297">
        <f t="shared" si="542"/>
        <v>0</v>
      </c>
      <c r="AH494" s="297">
        <f t="shared" si="542"/>
        <v>0</v>
      </c>
      <c r="AI494" s="297">
        <f t="shared" si="542"/>
        <v>0</v>
      </c>
      <c r="AJ494" s="297">
        <f t="shared" si="542"/>
        <v>1</v>
      </c>
      <c r="AK494" s="297">
        <f t="shared" si="542"/>
        <v>0</v>
      </c>
      <c r="AL494" s="297">
        <f t="shared" si="542"/>
        <v>1</v>
      </c>
      <c r="AM494" s="297">
        <f t="shared" si="528"/>
        <v>4</v>
      </c>
    </row>
    <row r="495" spans="4:39" x14ac:dyDescent="0.25">
      <c r="D495" s="297">
        <v>337</v>
      </c>
      <c r="E495" s="297" t="s">
        <v>39</v>
      </c>
      <c r="F495" s="297" t="s">
        <v>40</v>
      </c>
      <c r="H495" s="297" t="s">
        <v>36</v>
      </c>
      <c r="I495" s="297" t="s">
        <v>42</v>
      </c>
      <c r="L495" s="297" t="s">
        <v>92</v>
      </c>
      <c r="M495" s="297" t="s">
        <v>162</v>
      </c>
      <c r="O495" s="298" t="s">
        <v>168</v>
      </c>
      <c r="P495" s="297" t="s">
        <v>37</v>
      </c>
      <c r="R495" s="297" t="s">
        <v>221</v>
      </c>
      <c r="S495" s="297" t="s">
        <v>223</v>
      </c>
      <c r="T495" s="297" t="s">
        <v>231</v>
      </c>
      <c r="U495" s="297" t="s">
        <v>229</v>
      </c>
      <c r="V495" s="297" t="s">
        <v>232</v>
      </c>
      <c r="W495" s="297" t="s">
        <v>225</v>
      </c>
      <c r="X495" s="297" t="s">
        <v>227</v>
      </c>
      <c r="Y495" s="297" t="s">
        <v>228</v>
      </c>
      <c r="AA495" s="297">
        <f t="shared" ref="AA495:AL495" si="543">IF(AND(E495&lt;&gt;"",AA158=1),1,0)</f>
        <v>0</v>
      </c>
      <c r="AB495" s="297">
        <f t="shared" si="543"/>
        <v>0</v>
      </c>
      <c r="AC495" s="297">
        <f t="shared" si="543"/>
        <v>0</v>
      </c>
      <c r="AD495" s="297">
        <f t="shared" si="543"/>
        <v>1</v>
      </c>
      <c r="AE495" s="297">
        <f t="shared" si="543"/>
        <v>1</v>
      </c>
      <c r="AF495" s="297">
        <f t="shared" si="543"/>
        <v>0</v>
      </c>
      <c r="AG495" s="297">
        <f t="shared" si="543"/>
        <v>0</v>
      </c>
      <c r="AH495" s="297">
        <f t="shared" si="543"/>
        <v>0</v>
      </c>
      <c r="AI495" s="297">
        <f t="shared" si="543"/>
        <v>1</v>
      </c>
      <c r="AJ495" s="297">
        <f t="shared" si="543"/>
        <v>0</v>
      </c>
      <c r="AK495" s="297">
        <f t="shared" si="543"/>
        <v>0</v>
      </c>
      <c r="AL495" s="297">
        <f t="shared" si="543"/>
        <v>1</v>
      </c>
      <c r="AM495" s="297">
        <f t="shared" si="528"/>
        <v>4</v>
      </c>
    </row>
    <row r="496" spans="4:39" x14ac:dyDescent="0.25">
      <c r="D496" s="297">
        <v>338</v>
      </c>
      <c r="E496" s="297" t="s">
        <v>39</v>
      </c>
      <c r="F496" s="297" t="s">
        <v>40</v>
      </c>
      <c r="H496" s="297" t="s">
        <v>36</v>
      </c>
      <c r="I496" s="297" t="s">
        <v>42</v>
      </c>
      <c r="L496" s="297" t="s">
        <v>92</v>
      </c>
      <c r="M496" s="297" t="s">
        <v>162</v>
      </c>
      <c r="N496" s="297" t="s">
        <v>164</v>
      </c>
      <c r="P496" s="297" t="s">
        <v>37</v>
      </c>
      <c r="R496" s="297" t="s">
        <v>221</v>
      </c>
      <c r="S496" s="297" t="s">
        <v>222</v>
      </c>
      <c r="T496" s="297" t="s">
        <v>231</v>
      </c>
      <c r="U496" s="297" t="s">
        <v>229</v>
      </c>
      <c r="V496" s="297" t="s">
        <v>232</v>
      </c>
      <c r="W496" s="297" t="s">
        <v>225</v>
      </c>
      <c r="X496" s="297" t="s">
        <v>227</v>
      </c>
      <c r="Y496" s="297" t="s">
        <v>223</v>
      </c>
      <c r="AA496" s="297">
        <f t="shared" ref="AA496:AL496" si="544">IF(AND(E496&lt;&gt;"",AA158=1),1,0)</f>
        <v>0</v>
      </c>
      <c r="AB496" s="297">
        <f t="shared" si="544"/>
        <v>0</v>
      </c>
      <c r="AC496" s="297">
        <f t="shared" si="544"/>
        <v>0</v>
      </c>
      <c r="AD496" s="297">
        <f t="shared" si="544"/>
        <v>1</v>
      </c>
      <c r="AE496" s="297">
        <f t="shared" si="544"/>
        <v>1</v>
      </c>
      <c r="AF496" s="297">
        <f t="shared" si="544"/>
        <v>0</v>
      </c>
      <c r="AG496" s="297">
        <f t="shared" si="544"/>
        <v>0</v>
      </c>
      <c r="AH496" s="297">
        <f t="shared" si="544"/>
        <v>0</v>
      </c>
      <c r="AI496" s="297">
        <f t="shared" si="544"/>
        <v>1</v>
      </c>
      <c r="AJ496" s="297">
        <f t="shared" si="544"/>
        <v>1</v>
      </c>
      <c r="AK496" s="297">
        <f t="shared" si="544"/>
        <v>0</v>
      </c>
      <c r="AL496" s="297">
        <f t="shared" si="544"/>
        <v>1</v>
      </c>
      <c r="AM496" s="297">
        <f t="shared" si="528"/>
        <v>5</v>
      </c>
    </row>
    <row r="497" spans="4:39" x14ac:dyDescent="0.25">
      <c r="D497" s="297">
        <v>339</v>
      </c>
      <c r="E497" s="297" t="s">
        <v>39</v>
      </c>
      <c r="F497" s="297" t="s">
        <v>40</v>
      </c>
      <c r="H497" s="297" t="s">
        <v>36</v>
      </c>
      <c r="I497" s="297" t="s">
        <v>42</v>
      </c>
      <c r="L497" s="297" t="s">
        <v>92</v>
      </c>
      <c r="M497" s="297" t="s">
        <v>162</v>
      </c>
      <c r="N497" s="297" t="s">
        <v>164</v>
      </c>
      <c r="O497" s="298" t="s">
        <v>168</v>
      </c>
      <c r="R497" s="297" t="s">
        <v>221</v>
      </c>
      <c r="S497" s="297" t="s">
        <v>222</v>
      </c>
      <c r="T497" s="297" t="s">
        <v>231</v>
      </c>
      <c r="U497" s="297" t="s">
        <v>229</v>
      </c>
      <c r="V497" s="297" t="s">
        <v>232</v>
      </c>
      <c r="W497" s="297" t="s">
        <v>225</v>
      </c>
      <c r="X497" s="297" t="s">
        <v>223</v>
      </c>
      <c r="Y497" s="297" t="s">
        <v>228</v>
      </c>
      <c r="AA497" s="297">
        <f t="shared" ref="AA497:AL497" si="545">IF(AND(E497&lt;&gt;"",AA158=1),1,0)</f>
        <v>0</v>
      </c>
      <c r="AB497" s="297">
        <f t="shared" si="545"/>
        <v>0</v>
      </c>
      <c r="AC497" s="297">
        <f t="shared" si="545"/>
        <v>0</v>
      </c>
      <c r="AD497" s="297">
        <f t="shared" si="545"/>
        <v>1</v>
      </c>
      <c r="AE497" s="297">
        <f t="shared" si="545"/>
        <v>1</v>
      </c>
      <c r="AF497" s="297">
        <f t="shared" si="545"/>
        <v>0</v>
      </c>
      <c r="AG497" s="297">
        <f t="shared" si="545"/>
        <v>0</v>
      </c>
      <c r="AH497" s="297">
        <f t="shared" si="545"/>
        <v>0</v>
      </c>
      <c r="AI497" s="297">
        <f t="shared" si="545"/>
        <v>1</v>
      </c>
      <c r="AJ497" s="297">
        <f t="shared" si="545"/>
        <v>1</v>
      </c>
      <c r="AK497" s="297">
        <f t="shared" si="545"/>
        <v>0</v>
      </c>
      <c r="AL497" s="297">
        <f t="shared" si="545"/>
        <v>0</v>
      </c>
      <c r="AM497" s="297">
        <f t="shared" si="528"/>
        <v>4</v>
      </c>
    </row>
    <row r="498" spans="4:39" x14ac:dyDescent="0.25">
      <c r="D498" s="297">
        <v>340</v>
      </c>
      <c r="E498" s="297" t="s">
        <v>39</v>
      </c>
      <c r="F498" s="297" t="s">
        <v>40</v>
      </c>
      <c r="H498" s="297" t="s">
        <v>36</v>
      </c>
      <c r="I498" s="297" t="s">
        <v>42</v>
      </c>
      <c r="K498" s="297" t="s">
        <v>31</v>
      </c>
      <c r="N498" s="297" t="s">
        <v>164</v>
      </c>
      <c r="O498" s="298" t="s">
        <v>168</v>
      </c>
      <c r="P498" s="297" t="s">
        <v>37</v>
      </c>
      <c r="R498" s="297" t="s">
        <v>221</v>
      </c>
      <c r="S498" s="297" t="s">
        <v>222</v>
      </c>
      <c r="T498" s="297" t="s">
        <v>231</v>
      </c>
      <c r="U498" s="297" t="s">
        <v>229</v>
      </c>
      <c r="V498" s="297" t="s">
        <v>232</v>
      </c>
      <c r="W498" s="297" t="s">
        <v>226</v>
      </c>
      <c r="X498" s="297" t="s">
        <v>227</v>
      </c>
      <c r="Y498" s="297" t="s">
        <v>228</v>
      </c>
      <c r="AA498" s="297">
        <f t="shared" ref="AA498:AL498" si="546">IF(AND(E498&lt;&gt;"",AA158=1),1,0)</f>
        <v>0</v>
      </c>
      <c r="AB498" s="297">
        <f t="shared" si="546"/>
        <v>0</v>
      </c>
      <c r="AC498" s="297">
        <f t="shared" si="546"/>
        <v>0</v>
      </c>
      <c r="AD498" s="297">
        <f t="shared" si="546"/>
        <v>1</v>
      </c>
      <c r="AE498" s="297">
        <f t="shared" si="546"/>
        <v>1</v>
      </c>
      <c r="AF498" s="297">
        <f t="shared" si="546"/>
        <v>0</v>
      </c>
      <c r="AG498" s="297">
        <f t="shared" si="546"/>
        <v>1</v>
      </c>
      <c r="AH498" s="297">
        <f t="shared" si="546"/>
        <v>0</v>
      </c>
      <c r="AI498" s="297">
        <f t="shared" si="546"/>
        <v>0</v>
      </c>
      <c r="AJ498" s="297">
        <f t="shared" si="546"/>
        <v>1</v>
      </c>
      <c r="AK498" s="297">
        <f t="shared" si="546"/>
        <v>0</v>
      </c>
      <c r="AL498" s="297">
        <f t="shared" si="546"/>
        <v>1</v>
      </c>
      <c r="AM498" s="297">
        <f t="shared" si="528"/>
        <v>5</v>
      </c>
    </row>
    <row r="499" spans="4:39" x14ac:dyDescent="0.25">
      <c r="D499" s="297">
        <v>341</v>
      </c>
      <c r="E499" s="297" t="s">
        <v>39</v>
      </c>
      <c r="F499" s="297" t="s">
        <v>40</v>
      </c>
      <c r="H499" s="297" t="s">
        <v>36</v>
      </c>
      <c r="I499" s="297" t="s">
        <v>42</v>
      </c>
      <c r="K499" s="297" t="s">
        <v>31</v>
      </c>
      <c r="M499" s="297" t="s">
        <v>162</v>
      </c>
      <c r="O499" s="298" t="s">
        <v>168</v>
      </c>
      <c r="P499" s="297" t="s">
        <v>37</v>
      </c>
      <c r="R499" s="297" t="s">
        <v>221</v>
      </c>
      <c r="S499" s="297" t="s">
        <v>226</v>
      </c>
      <c r="T499" s="297" t="s">
        <v>231</v>
      </c>
      <c r="U499" s="297" t="s">
        <v>232</v>
      </c>
      <c r="V499" s="297" t="s">
        <v>223</v>
      </c>
      <c r="W499" s="297" t="s">
        <v>229</v>
      </c>
      <c r="X499" s="297" t="s">
        <v>227</v>
      </c>
      <c r="Y499" s="297" t="s">
        <v>228</v>
      </c>
      <c r="AA499" s="297">
        <f t="shared" ref="AA499:AL499" si="547">IF(AND(E499&lt;&gt;"",AA158=1),1,0)</f>
        <v>0</v>
      </c>
      <c r="AB499" s="297">
        <f t="shared" si="547"/>
        <v>0</v>
      </c>
      <c r="AC499" s="297">
        <f t="shared" si="547"/>
        <v>0</v>
      </c>
      <c r="AD499" s="297">
        <f t="shared" si="547"/>
        <v>1</v>
      </c>
      <c r="AE499" s="297">
        <f t="shared" si="547"/>
        <v>1</v>
      </c>
      <c r="AF499" s="297">
        <f t="shared" si="547"/>
        <v>0</v>
      </c>
      <c r="AG499" s="297">
        <f t="shared" si="547"/>
        <v>1</v>
      </c>
      <c r="AH499" s="297">
        <f t="shared" si="547"/>
        <v>0</v>
      </c>
      <c r="AI499" s="297">
        <f t="shared" si="547"/>
        <v>1</v>
      </c>
      <c r="AJ499" s="297">
        <f t="shared" si="547"/>
        <v>0</v>
      </c>
      <c r="AK499" s="297">
        <f t="shared" si="547"/>
        <v>0</v>
      </c>
      <c r="AL499" s="297">
        <f t="shared" si="547"/>
        <v>1</v>
      </c>
      <c r="AM499" s="297">
        <f t="shared" si="528"/>
        <v>5</v>
      </c>
    </row>
    <row r="500" spans="4:39" x14ac:dyDescent="0.25">
      <c r="D500" s="297">
        <v>342</v>
      </c>
      <c r="E500" s="297" t="s">
        <v>39</v>
      </c>
      <c r="F500" s="297" t="s">
        <v>40</v>
      </c>
      <c r="H500" s="297" t="s">
        <v>36</v>
      </c>
      <c r="I500" s="297" t="s">
        <v>42</v>
      </c>
      <c r="K500" s="297" t="s">
        <v>31</v>
      </c>
      <c r="M500" s="297" t="s">
        <v>162</v>
      </c>
      <c r="N500" s="297" t="s">
        <v>164</v>
      </c>
      <c r="P500" s="297" t="s">
        <v>37</v>
      </c>
      <c r="R500" s="297" t="s">
        <v>221</v>
      </c>
      <c r="S500" s="297" t="s">
        <v>222</v>
      </c>
      <c r="T500" s="297" t="s">
        <v>231</v>
      </c>
      <c r="U500" s="297" t="s">
        <v>229</v>
      </c>
      <c r="V500" s="297" t="s">
        <v>232</v>
      </c>
      <c r="W500" s="297" t="s">
        <v>226</v>
      </c>
      <c r="X500" s="297" t="s">
        <v>227</v>
      </c>
      <c r="Y500" s="297" t="s">
        <v>223</v>
      </c>
      <c r="AA500" s="297">
        <f t="shared" ref="AA500:AL500" si="548">IF(AND(E500&lt;&gt;"",AA158=1),1,0)</f>
        <v>0</v>
      </c>
      <c r="AB500" s="297">
        <f t="shared" si="548"/>
        <v>0</v>
      </c>
      <c r="AC500" s="297">
        <f t="shared" si="548"/>
        <v>0</v>
      </c>
      <c r="AD500" s="297">
        <f t="shared" si="548"/>
        <v>1</v>
      </c>
      <c r="AE500" s="297">
        <f t="shared" si="548"/>
        <v>1</v>
      </c>
      <c r="AF500" s="297">
        <f t="shared" si="548"/>
        <v>0</v>
      </c>
      <c r="AG500" s="297">
        <f t="shared" si="548"/>
        <v>1</v>
      </c>
      <c r="AH500" s="297">
        <f t="shared" si="548"/>
        <v>0</v>
      </c>
      <c r="AI500" s="297">
        <f t="shared" si="548"/>
        <v>1</v>
      </c>
      <c r="AJ500" s="297">
        <f t="shared" si="548"/>
        <v>1</v>
      </c>
      <c r="AK500" s="297">
        <f t="shared" si="548"/>
        <v>0</v>
      </c>
      <c r="AL500" s="297">
        <f t="shared" si="548"/>
        <v>1</v>
      </c>
      <c r="AM500" s="297">
        <f t="shared" si="528"/>
        <v>6</v>
      </c>
    </row>
    <row r="501" spans="4:39" x14ac:dyDescent="0.25">
      <c r="D501" s="297">
        <v>343</v>
      </c>
      <c r="E501" s="297" t="s">
        <v>39</v>
      </c>
      <c r="F501" s="297" t="s">
        <v>40</v>
      </c>
      <c r="H501" s="297" t="s">
        <v>36</v>
      </c>
      <c r="I501" s="297" t="s">
        <v>42</v>
      </c>
      <c r="K501" s="297" t="s">
        <v>31</v>
      </c>
      <c r="M501" s="297" t="s">
        <v>162</v>
      </c>
      <c r="N501" s="297" t="s">
        <v>164</v>
      </c>
      <c r="O501" s="298" t="s">
        <v>168</v>
      </c>
      <c r="R501" s="297" t="s">
        <v>221</v>
      </c>
      <c r="S501" s="297" t="s">
        <v>222</v>
      </c>
      <c r="T501" s="297" t="s">
        <v>231</v>
      </c>
      <c r="U501" s="297" t="s">
        <v>229</v>
      </c>
      <c r="V501" s="297" t="s">
        <v>232</v>
      </c>
      <c r="W501" s="297" t="s">
        <v>226</v>
      </c>
      <c r="X501" s="297" t="s">
        <v>223</v>
      </c>
      <c r="Y501" s="297" t="s">
        <v>228</v>
      </c>
      <c r="AA501" s="297">
        <f t="shared" ref="AA501:AL501" si="549">IF(AND(E501&lt;&gt;"",AA158=1),1,0)</f>
        <v>0</v>
      </c>
      <c r="AB501" s="297">
        <f t="shared" si="549"/>
        <v>0</v>
      </c>
      <c r="AC501" s="297">
        <f t="shared" si="549"/>
        <v>0</v>
      </c>
      <c r="AD501" s="297">
        <f t="shared" si="549"/>
        <v>1</v>
      </c>
      <c r="AE501" s="297">
        <f t="shared" si="549"/>
        <v>1</v>
      </c>
      <c r="AF501" s="297">
        <f t="shared" si="549"/>
        <v>0</v>
      </c>
      <c r="AG501" s="297">
        <f t="shared" si="549"/>
        <v>1</v>
      </c>
      <c r="AH501" s="297">
        <f t="shared" si="549"/>
        <v>0</v>
      </c>
      <c r="AI501" s="297">
        <f t="shared" si="549"/>
        <v>1</v>
      </c>
      <c r="AJ501" s="297">
        <f t="shared" si="549"/>
        <v>1</v>
      </c>
      <c r="AK501" s="297">
        <f t="shared" si="549"/>
        <v>0</v>
      </c>
      <c r="AL501" s="297">
        <f t="shared" si="549"/>
        <v>0</v>
      </c>
      <c r="AM501" s="297">
        <f t="shared" si="528"/>
        <v>5</v>
      </c>
    </row>
    <row r="502" spans="4:39" x14ac:dyDescent="0.25">
      <c r="D502" s="297">
        <v>344</v>
      </c>
      <c r="E502" s="297" t="s">
        <v>39</v>
      </c>
      <c r="F502" s="297" t="s">
        <v>40</v>
      </c>
      <c r="H502" s="297" t="s">
        <v>36</v>
      </c>
      <c r="I502" s="297" t="s">
        <v>42</v>
      </c>
      <c r="K502" s="297" t="s">
        <v>31</v>
      </c>
      <c r="L502" s="297" t="s">
        <v>92</v>
      </c>
      <c r="O502" s="298" t="s">
        <v>168</v>
      </c>
      <c r="P502" s="297" t="s">
        <v>37</v>
      </c>
      <c r="R502" s="297" t="s">
        <v>221</v>
      </c>
      <c r="S502" s="297" t="s">
        <v>226</v>
      </c>
      <c r="T502" s="297" t="s">
        <v>231</v>
      </c>
      <c r="U502" s="297" t="s">
        <v>229</v>
      </c>
      <c r="V502" s="297" t="s">
        <v>232</v>
      </c>
      <c r="W502" s="297" t="s">
        <v>225</v>
      </c>
      <c r="X502" s="297" t="s">
        <v>227</v>
      </c>
      <c r="Y502" s="297" t="s">
        <v>228</v>
      </c>
      <c r="AA502" s="297">
        <f t="shared" ref="AA502:AL502" si="550">IF(AND(E502&lt;&gt;"",AA158=1),1,0)</f>
        <v>0</v>
      </c>
      <c r="AB502" s="297">
        <f t="shared" si="550"/>
        <v>0</v>
      </c>
      <c r="AC502" s="297">
        <f t="shared" si="550"/>
        <v>0</v>
      </c>
      <c r="AD502" s="297">
        <f t="shared" si="550"/>
        <v>1</v>
      </c>
      <c r="AE502" s="297">
        <f t="shared" si="550"/>
        <v>1</v>
      </c>
      <c r="AF502" s="297">
        <f t="shared" si="550"/>
        <v>0</v>
      </c>
      <c r="AG502" s="297">
        <f t="shared" si="550"/>
        <v>1</v>
      </c>
      <c r="AH502" s="297">
        <f t="shared" si="550"/>
        <v>0</v>
      </c>
      <c r="AI502" s="297">
        <f t="shared" si="550"/>
        <v>0</v>
      </c>
      <c r="AJ502" s="297">
        <f t="shared" si="550"/>
        <v>0</v>
      </c>
      <c r="AK502" s="297">
        <f t="shared" si="550"/>
        <v>0</v>
      </c>
      <c r="AL502" s="297">
        <f t="shared" si="550"/>
        <v>1</v>
      </c>
      <c r="AM502" s="297">
        <f t="shared" si="528"/>
        <v>4</v>
      </c>
    </row>
    <row r="503" spans="4:39" x14ac:dyDescent="0.25">
      <c r="D503" s="297">
        <v>345</v>
      </c>
      <c r="E503" s="297" t="s">
        <v>39</v>
      </c>
      <c r="F503" s="297" t="s">
        <v>40</v>
      </c>
      <c r="H503" s="297" t="s">
        <v>36</v>
      </c>
      <c r="I503" s="297" t="s">
        <v>42</v>
      </c>
      <c r="K503" s="297" t="s">
        <v>31</v>
      </c>
      <c r="L503" s="297" t="s">
        <v>92</v>
      </c>
      <c r="N503" s="297" t="s">
        <v>164</v>
      </c>
      <c r="P503" s="297" t="s">
        <v>37</v>
      </c>
      <c r="R503" s="297" t="s">
        <v>225</v>
      </c>
      <c r="S503" s="297" t="s">
        <v>222</v>
      </c>
      <c r="T503" s="297" t="s">
        <v>231</v>
      </c>
      <c r="U503" s="297" t="s">
        <v>229</v>
      </c>
      <c r="V503" s="297" t="s">
        <v>232</v>
      </c>
      <c r="W503" s="297" t="s">
        <v>226</v>
      </c>
      <c r="X503" s="297" t="s">
        <v>227</v>
      </c>
      <c r="Y503" s="297" t="s">
        <v>221</v>
      </c>
      <c r="AA503" s="297">
        <f t="shared" ref="AA503:AL503" si="551">IF(AND(E503&lt;&gt;"",AA158=1),1,0)</f>
        <v>0</v>
      </c>
      <c r="AB503" s="297">
        <f t="shared" si="551"/>
        <v>0</v>
      </c>
      <c r="AC503" s="297">
        <f t="shared" si="551"/>
        <v>0</v>
      </c>
      <c r="AD503" s="297">
        <f t="shared" si="551"/>
        <v>1</v>
      </c>
      <c r="AE503" s="297">
        <f t="shared" si="551"/>
        <v>1</v>
      </c>
      <c r="AF503" s="297">
        <f t="shared" si="551"/>
        <v>0</v>
      </c>
      <c r="AG503" s="297">
        <f t="shared" si="551"/>
        <v>1</v>
      </c>
      <c r="AH503" s="297">
        <f t="shared" si="551"/>
        <v>0</v>
      </c>
      <c r="AI503" s="297">
        <f t="shared" si="551"/>
        <v>0</v>
      </c>
      <c r="AJ503" s="297">
        <f t="shared" si="551"/>
        <v>1</v>
      </c>
      <c r="AK503" s="297">
        <f t="shared" si="551"/>
        <v>0</v>
      </c>
      <c r="AL503" s="297">
        <f t="shared" si="551"/>
        <v>1</v>
      </c>
      <c r="AM503" s="297">
        <f t="shared" si="528"/>
        <v>5</v>
      </c>
    </row>
    <row r="504" spans="4:39" x14ac:dyDescent="0.25">
      <c r="D504" s="297">
        <v>346</v>
      </c>
      <c r="E504" s="297" t="s">
        <v>39</v>
      </c>
      <c r="F504" s="297" t="s">
        <v>40</v>
      </c>
      <c r="H504" s="297" t="s">
        <v>36</v>
      </c>
      <c r="I504" s="297" t="s">
        <v>42</v>
      </c>
      <c r="K504" s="297" t="s">
        <v>31</v>
      </c>
      <c r="L504" s="297" t="s">
        <v>92</v>
      </c>
      <c r="N504" s="297" t="s">
        <v>164</v>
      </c>
      <c r="O504" s="298" t="s">
        <v>168</v>
      </c>
      <c r="R504" s="297" t="s">
        <v>225</v>
      </c>
      <c r="S504" s="297" t="s">
        <v>222</v>
      </c>
      <c r="T504" s="297" t="s">
        <v>231</v>
      </c>
      <c r="U504" s="297" t="s">
        <v>229</v>
      </c>
      <c r="V504" s="297" t="s">
        <v>232</v>
      </c>
      <c r="W504" s="297" t="s">
        <v>226</v>
      </c>
      <c r="X504" s="297" t="s">
        <v>221</v>
      </c>
      <c r="Y504" s="297" t="s">
        <v>228</v>
      </c>
      <c r="AA504" s="297">
        <f t="shared" ref="AA504:AL504" si="552">IF(AND(E504&lt;&gt;"",AA158=1),1,0)</f>
        <v>0</v>
      </c>
      <c r="AB504" s="297">
        <f t="shared" si="552"/>
        <v>0</v>
      </c>
      <c r="AC504" s="297">
        <f t="shared" si="552"/>
        <v>0</v>
      </c>
      <c r="AD504" s="297">
        <f t="shared" si="552"/>
        <v>1</v>
      </c>
      <c r="AE504" s="297">
        <f t="shared" si="552"/>
        <v>1</v>
      </c>
      <c r="AF504" s="297">
        <f t="shared" si="552"/>
        <v>0</v>
      </c>
      <c r="AG504" s="297">
        <f t="shared" si="552"/>
        <v>1</v>
      </c>
      <c r="AH504" s="297">
        <f t="shared" si="552"/>
        <v>0</v>
      </c>
      <c r="AI504" s="297">
        <f t="shared" si="552"/>
        <v>0</v>
      </c>
      <c r="AJ504" s="297">
        <f t="shared" si="552"/>
        <v>1</v>
      </c>
      <c r="AK504" s="297">
        <f t="shared" si="552"/>
        <v>0</v>
      </c>
      <c r="AL504" s="297">
        <f t="shared" si="552"/>
        <v>0</v>
      </c>
      <c r="AM504" s="297">
        <f t="shared" si="528"/>
        <v>4</v>
      </c>
    </row>
    <row r="505" spans="4:39" x14ac:dyDescent="0.25">
      <c r="D505" s="297">
        <v>347</v>
      </c>
      <c r="E505" s="297" t="s">
        <v>39</v>
      </c>
      <c r="F505" s="297" t="s">
        <v>40</v>
      </c>
      <c r="H505" s="297" t="s">
        <v>36</v>
      </c>
      <c r="I505" s="297" t="s">
        <v>42</v>
      </c>
      <c r="K505" s="297" t="s">
        <v>31</v>
      </c>
      <c r="L505" s="297" t="s">
        <v>92</v>
      </c>
      <c r="M505" s="297" t="s">
        <v>162</v>
      </c>
      <c r="P505" s="297" t="s">
        <v>37</v>
      </c>
      <c r="R505" s="297" t="s">
        <v>221</v>
      </c>
      <c r="S505" s="297" t="s">
        <v>226</v>
      </c>
      <c r="T505" s="297" t="s">
        <v>231</v>
      </c>
      <c r="U505" s="297" t="s">
        <v>229</v>
      </c>
      <c r="V505" s="297" t="s">
        <v>232</v>
      </c>
      <c r="W505" s="297" t="s">
        <v>225</v>
      </c>
      <c r="X505" s="297" t="s">
        <v>227</v>
      </c>
      <c r="Y505" s="297" t="s">
        <v>223</v>
      </c>
      <c r="AA505" s="297">
        <f t="shared" ref="AA505:AL505" si="553">IF(AND(E505&lt;&gt;"",AA158=1),1,0)</f>
        <v>0</v>
      </c>
      <c r="AB505" s="297">
        <f t="shared" si="553"/>
        <v>0</v>
      </c>
      <c r="AC505" s="297">
        <f t="shared" si="553"/>
        <v>0</v>
      </c>
      <c r="AD505" s="297">
        <f t="shared" si="553"/>
        <v>1</v>
      </c>
      <c r="AE505" s="297">
        <f t="shared" si="553"/>
        <v>1</v>
      </c>
      <c r="AF505" s="297">
        <f t="shared" si="553"/>
        <v>0</v>
      </c>
      <c r="AG505" s="297">
        <f t="shared" si="553"/>
        <v>1</v>
      </c>
      <c r="AH505" s="297">
        <f t="shared" si="553"/>
        <v>0</v>
      </c>
      <c r="AI505" s="297">
        <f t="shared" si="553"/>
        <v>1</v>
      </c>
      <c r="AJ505" s="297">
        <f t="shared" si="553"/>
        <v>0</v>
      </c>
      <c r="AK505" s="297">
        <f t="shared" si="553"/>
        <v>0</v>
      </c>
      <c r="AL505" s="297">
        <f t="shared" si="553"/>
        <v>1</v>
      </c>
      <c r="AM505" s="297">
        <f t="shared" si="528"/>
        <v>5</v>
      </c>
    </row>
    <row r="506" spans="4:39" x14ac:dyDescent="0.25">
      <c r="D506" s="297">
        <v>348</v>
      </c>
      <c r="E506" s="297" t="s">
        <v>39</v>
      </c>
      <c r="F506" s="297" t="s">
        <v>40</v>
      </c>
      <c r="H506" s="297" t="s">
        <v>36</v>
      </c>
      <c r="I506" s="297" t="s">
        <v>42</v>
      </c>
      <c r="K506" s="297" t="s">
        <v>31</v>
      </c>
      <c r="L506" s="297" t="s">
        <v>92</v>
      </c>
      <c r="M506" s="297" t="s">
        <v>162</v>
      </c>
      <c r="O506" s="298" t="s">
        <v>168</v>
      </c>
      <c r="R506" s="297" t="s">
        <v>221</v>
      </c>
      <c r="S506" s="297" t="s">
        <v>226</v>
      </c>
      <c r="T506" s="297" t="s">
        <v>231</v>
      </c>
      <c r="U506" s="297" t="s">
        <v>229</v>
      </c>
      <c r="V506" s="297" t="s">
        <v>232</v>
      </c>
      <c r="W506" s="297" t="s">
        <v>225</v>
      </c>
      <c r="X506" s="297" t="s">
        <v>223</v>
      </c>
      <c r="Y506" s="297" t="s">
        <v>228</v>
      </c>
      <c r="AA506" s="297">
        <f t="shared" ref="AA506:AL506" si="554">IF(AND(E506&lt;&gt;"",AA158=1),1,0)</f>
        <v>0</v>
      </c>
      <c r="AB506" s="297">
        <f t="shared" si="554"/>
        <v>0</v>
      </c>
      <c r="AC506" s="297">
        <f t="shared" si="554"/>
        <v>0</v>
      </c>
      <c r="AD506" s="297">
        <f t="shared" si="554"/>
        <v>1</v>
      </c>
      <c r="AE506" s="297">
        <f t="shared" si="554"/>
        <v>1</v>
      </c>
      <c r="AF506" s="297">
        <f t="shared" si="554"/>
        <v>0</v>
      </c>
      <c r="AG506" s="297">
        <f t="shared" si="554"/>
        <v>1</v>
      </c>
      <c r="AH506" s="297">
        <f t="shared" si="554"/>
        <v>0</v>
      </c>
      <c r="AI506" s="297">
        <f t="shared" si="554"/>
        <v>1</v>
      </c>
      <c r="AJ506" s="297">
        <f t="shared" si="554"/>
        <v>0</v>
      </c>
      <c r="AK506" s="297">
        <f t="shared" si="554"/>
        <v>0</v>
      </c>
      <c r="AL506" s="297">
        <f t="shared" si="554"/>
        <v>0</v>
      </c>
      <c r="AM506" s="297">
        <f t="shared" si="528"/>
        <v>4</v>
      </c>
    </row>
    <row r="507" spans="4:39" x14ac:dyDescent="0.25">
      <c r="D507" s="297">
        <v>349</v>
      </c>
      <c r="E507" s="297" t="s">
        <v>39</v>
      </c>
      <c r="F507" s="297" t="s">
        <v>40</v>
      </c>
      <c r="H507" s="297" t="s">
        <v>36</v>
      </c>
      <c r="I507" s="297" t="s">
        <v>42</v>
      </c>
      <c r="K507" s="297" t="s">
        <v>31</v>
      </c>
      <c r="L507" s="297" t="s">
        <v>92</v>
      </c>
      <c r="M507" s="297" t="s">
        <v>162</v>
      </c>
      <c r="N507" s="297" t="s">
        <v>164</v>
      </c>
      <c r="R507" s="297" t="s">
        <v>225</v>
      </c>
      <c r="S507" s="297" t="s">
        <v>222</v>
      </c>
      <c r="T507" s="297" t="s">
        <v>231</v>
      </c>
      <c r="U507" s="297" t="s">
        <v>229</v>
      </c>
      <c r="V507" s="297" t="s">
        <v>232</v>
      </c>
      <c r="W507" s="297" t="s">
        <v>226</v>
      </c>
      <c r="X507" s="297" t="s">
        <v>221</v>
      </c>
      <c r="Y507" s="297" t="s">
        <v>223</v>
      </c>
      <c r="AA507" s="297">
        <f t="shared" ref="AA507:AL507" si="555">IF(AND(E507&lt;&gt;"",AA158=1),1,0)</f>
        <v>0</v>
      </c>
      <c r="AB507" s="297">
        <f t="shared" si="555"/>
        <v>0</v>
      </c>
      <c r="AC507" s="297">
        <f t="shared" si="555"/>
        <v>0</v>
      </c>
      <c r="AD507" s="297">
        <f t="shared" si="555"/>
        <v>1</v>
      </c>
      <c r="AE507" s="297">
        <f t="shared" si="555"/>
        <v>1</v>
      </c>
      <c r="AF507" s="297">
        <f t="shared" si="555"/>
        <v>0</v>
      </c>
      <c r="AG507" s="297">
        <f t="shared" si="555"/>
        <v>1</v>
      </c>
      <c r="AH507" s="297">
        <f t="shared" si="555"/>
        <v>0</v>
      </c>
      <c r="AI507" s="297">
        <f t="shared" si="555"/>
        <v>1</v>
      </c>
      <c r="AJ507" s="297">
        <f t="shared" si="555"/>
        <v>1</v>
      </c>
      <c r="AK507" s="297">
        <f t="shared" si="555"/>
        <v>0</v>
      </c>
      <c r="AL507" s="297">
        <f t="shared" si="555"/>
        <v>0</v>
      </c>
      <c r="AM507" s="297">
        <f t="shared" si="528"/>
        <v>5</v>
      </c>
    </row>
    <row r="508" spans="4:39" x14ac:dyDescent="0.25">
      <c r="D508" s="297">
        <v>350</v>
      </c>
      <c r="E508" s="297" t="s">
        <v>39</v>
      </c>
      <c r="F508" s="297" t="s">
        <v>40</v>
      </c>
      <c r="H508" s="297" t="s">
        <v>36</v>
      </c>
      <c r="I508" s="297" t="s">
        <v>42</v>
      </c>
      <c r="J508" s="297" t="s">
        <v>38</v>
      </c>
      <c r="N508" s="297" t="s">
        <v>164</v>
      </c>
      <c r="O508" s="298" t="s">
        <v>168</v>
      </c>
      <c r="P508" s="297" t="s">
        <v>37</v>
      </c>
      <c r="R508" s="297" t="s">
        <v>221</v>
      </c>
      <c r="S508" s="297" t="s">
        <v>222</v>
      </c>
      <c r="T508" s="297" t="s">
        <v>231</v>
      </c>
      <c r="U508" s="297" t="s">
        <v>229</v>
      </c>
      <c r="V508" s="297" t="s">
        <v>232</v>
      </c>
      <c r="W508" s="297" t="s">
        <v>224</v>
      </c>
      <c r="X508" s="297" t="s">
        <v>227</v>
      </c>
      <c r="Y508" s="297" t="s">
        <v>228</v>
      </c>
      <c r="AA508" s="297">
        <f t="shared" ref="AA508:AL508" si="556">IF(AND(E508&lt;&gt;"",AA158=1),1,0)</f>
        <v>0</v>
      </c>
      <c r="AB508" s="297">
        <f t="shared" si="556"/>
        <v>0</v>
      </c>
      <c r="AC508" s="297">
        <f t="shared" si="556"/>
        <v>0</v>
      </c>
      <c r="AD508" s="297">
        <f t="shared" si="556"/>
        <v>1</v>
      </c>
      <c r="AE508" s="297">
        <f t="shared" si="556"/>
        <v>1</v>
      </c>
      <c r="AF508" s="297">
        <f t="shared" si="556"/>
        <v>1</v>
      </c>
      <c r="AG508" s="297">
        <f t="shared" si="556"/>
        <v>0</v>
      </c>
      <c r="AH508" s="297">
        <f t="shared" si="556"/>
        <v>0</v>
      </c>
      <c r="AI508" s="297">
        <f t="shared" si="556"/>
        <v>0</v>
      </c>
      <c r="AJ508" s="297">
        <f t="shared" si="556"/>
        <v>1</v>
      </c>
      <c r="AK508" s="297">
        <f t="shared" si="556"/>
        <v>0</v>
      </c>
      <c r="AL508" s="297">
        <f t="shared" si="556"/>
        <v>1</v>
      </c>
      <c r="AM508" s="297">
        <f t="shared" si="528"/>
        <v>5</v>
      </c>
    </row>
    <row r="509" spans="4:39" x14ac:dyDescent="0.25">
      <c r="D509" s="297">
        <v>351</v>
      </c>
      <c r="E509" s="297" t="s">
        <v>39</v>
      </c>
      <c r="F509" s="297" t="s">
        <v>40</v>
      </c>
      <c r="H509" s="297" t="s">
        <v>36</v>
      </c>
      <c r="I509" s="297" t="s">
        <v>42</v>
      </c>
      <c r="J509" s="297" t="s">
        <v>38</v>
      </c>
      <c r="M509" s="297" t="s">
        <v>162</v>
      </c>
      <c r="O509" s="298" t="s">
        <v>168</v>
      </c>
      <c r="P509" s="297" t="s">
        <v>37</v>
      </c>
      <c r="R509" s="297" t="s">
        <v>221</v>
      </c>
      <c r="S509" s="297" t="s">
        <v>223</v>
      </c>
      <c r="T509" s="297" t="s">
        <v>231</v>
      </c>
      <c r="U509" s="297" t="s">
        <v>229</v>
      </c>
      <c r="V509" s="297" t="s">
        <v>232</v>
      </c>
      <c r="W509" s="297" t="s">
        <v>224</v>
      </c>
      <c r="X509" s="297" t="s">
        <v>227</v>
      </c>
      <c r="Y509" s="297" t="s">
        <v>228</v>
      </c>
      <c r="AA509" s="297">
        <f t="shared" ref="AA509:AL509" si="557">IF(AND(E509&lt;&gt;"",AA158=1),1,0)</f>
        <v>0</v>
      </c>
      <c r="AB509" s="297">
        <f t="shared" si="557"/>
        <v>0</v>
      </c>
      <c r="AC509" s="297">
        <f t="shared" si="557"/>
        <v>0</v>
      </c>
      <c r="AD509" s="297">
        <f t="shared" si="557"/>
        <v>1</v>
      </c>
      <c r="AE509" s="297">
        <f t="shared" si="557"/>
        <v>1</v>
      </c>
      <c r="AF509" s="297">
        <f t="shared" si="557"/>
        <v>1</v>
      </c>
      <c r="AG509" s="297">
        <f t="shared" si="557"/>
        <v>0</v>
      </c>
      <c r="AH509" s="297">
        <f t="shared" si="557"/>
        <v>0</v>
      </c>
      <c r="AI509" s="297">
        <f t="shared" si="557"/>
        <v>1</v>
      </c>
      <c r="AJ509" s="297">
        <f t="shared" si="557"/>
        <v>0</v>
      </c>
      <c r="AK509" s="297">
        <f t="shared" si="557"/>
        <v>0</v>
      </c>
      <c r="AL509" s="297">
        <f t="shared" si="557"/>
        <v>1</v>
      </c>
      <c r="AM509" s="297">
        <f t="shared" si="528"/>
        <v>5</v>
      </c>
    </row>
    <row r="510" spans="4:39" x14ac:dyDescent="0.25">
      <c r="D510" s="297">
        <v>352</v>
      </c>
      <c r="E510" s="297" t="s">
        <v>39</v>
      </c>
      <c r="F510" s="297" t="s">
        <v>40</v>
      </c>
      <c r="H510" s="297" t="s">
        <v>36</v>
      </c>
      <c r="I510" s="297" t="s">
        <v>42</v>
      </c>
      <c r="J510" s="297" t="s">
        <v>38</v>
      </c>
      <c r="M510" s="297" t="s">
        <v>162</v>
      </c>
      <c r="N510" s="297" t="s">
        <v>164</v>
      </c>
      <c r="P510" s="297" t="s">
        <v>37</v>
      </c>
      <c r="R510" s="297" t="s">
        <v>221</v>
      </c>
      <c r="S510" s="297" t="s">
        <v>222</v>
      </c>
      <c r="T510" s="297" t="s">
        <v>231</v>
      </c>
      <c r="U510" s="297" t="s">
        <v>229</v>
      </c>
      <c r="V510" s="297" t="s">
        <v>232</v>
      </c>
      <c r="W510" s="297" t="s">
        <v>224</v>
      </c>
      <c r="X510" s="297" t="s">
        <v>227</v>
      </c>
      <c r="Y510" s="297" t="s">
        <v>223</v>
      </c>
      <c r="AA510" s="297">
        <f t="shared" ref="AA510:AL510" si="558">IF(AND(E510&lt;&gt;"",AA158=1),1,0)</f>
        <v>0</v>
      </c>
      <c r="AB510" s="297">
        <f t="shared" si="558"/>
        <v>0</v>
      </c>
      <c r="AC510" s="297">
        <f t="shared" si="558"/>
        <v>0</v>
      </c>
      <c r="AD510" s="297">
        <f t="shared" si="558"/>
        <v>1</v>
      </c>
      <c r="AE510" s="297">
        <f t="shared" si="558"/>
        <v>1</v>
      </c>
      <c r="AF510" s="297">
        <f t="shared" si="558"/>
        <v>1</v>
      </c>
      <c r="AG510" s="297">
        <f t="shared" si="558"/>
        <v>0</v>
      </c>
      <c r="AH510" s="297">
        <f t="shared" si="558"/>
        <v>0</v>
      </c>
      <c r="AI510" s="297">
        <f t="shared" si="558"/>
        <v>1</v>
      </c>
      <c r="AJ510" s="297">
        <f t="shared" si="558"/>
        <v>1</v>
      </c>
      <c r="AK510" s="297">
        <f t="shared" si="558"/>
        <v>0</v>
      </c>
      <c r="AL510" s="297">
        <f t="shared" si="558"/>
        <v>1</v>
      </c>
      <c r="AM510" s="297">
        <f t="shared" si="528"/>
        <v>6</v>
      </c>
    </row>
    <row r="511" spans="4:39" x14ac:dyDescent="0.25">
      <c r="D511" s="297">
        <v>353</v>
      </c>
      <c r="E511" s="297" t="s">
        <v>39</v>
      </c>
      <c r="F511" s="297" t="s">
        <v>40</v>
      </c>
      <c r="H511" s="297" t="s">
        <v>36</v>
      </c>
      <c r="I511" s="297" t="s">
        <v>42</v>
      </c>
      <c r="J511" s="297" t="s">
        <v>38</v>
      </c>
      <c r="M511" s="297" t="s">
        <v>162</v>
      </c>
      <c r="N511" s="297" t="s">
        <v>164</v>
      </c>
      <c r="O511" s="298" t="s">
        <v>168</v>
      </c>
      <c r="R511" s="297" t="s">
        <v>221</v>
      </c>
      <c r="S511" s="297" t="s">
        <v>222</v>
      </c>
      <c r="T511" s="297" t="s">
        <v>231</v>
      </c>
      <c r="U511" s="297" t="s">
        <v>229</v>
      </c>
      <c r="V511" s="297" t="s">
        <v>232</v>
      </c>
      <c r="W511" s="297" t="s">
        <v>224</v>
      </c>
      <c r="X511" s="297" t="s">
        <v>223</v>
      </c>
      <c r="Y511" s="297" t="s">
        <v>228</v>
      </c>
      <c r="AA511" s="297">
        <f t="shared" ref="AA511:AL511" si="559">IF(AND(E511&lt;&gt;"",AA158=1),1,0)</f>
        <v>0</v>
      </c>
      <c r="AB511" s="297">
        <f t="shared" si="559"/>
        <v>0</v>
      </c>
      <c r="AC511" s="297">
        <f t="shared" si="559"/>
        <v>0</v>
      </c>
      <c r="AD511" s="297">
        <f t="shared" si="559"/>
        <v>1</v>
      </c>
      <c r="AE511" s="297">
        <f t="shared" si="559"/>
        <v>1</v>
      </c>
      <c r="AF511" s="297">
        <f t="shared" si="559"/>
        <v>1</v>
      </c>
      <c r="AG511" s="297">
        <f t="shared" si="559"/>
        <v>0</v>
      </c>
      <c r="AH511" s="297">
        <f t="shared" si="559"/>
        <v>0</v>
      </c>
      <c r="AI511" s="297">
        <f t="shared" si="559"/>
        <v>1</v>
      </c>
      <c r="AJ511" s="297">
        <f t="shared" si="559"/>
        <v>1</v>
      </c>
      <c r="AK511" s="297">
        <f t="shared" si="559"/>
        <v>0</v>
      </c>
      <c r="AL511" s="297">
        <f t="shared" si="559"/>
        <v>0</v>
      </c>
      <c r="AM511" s="297">
        <f t="shared" si="528"/>
        <v>5</v>
      </c>
    </row>
    <row r="512" spans="4:39" x14ac:dyDescent="0.25">
      <c r="D512" s="297">
        <v>354</v>
      </c>
      <c r="E512" s="297" t="s">
        <v>39</v>
      </c>
      <c r="F512" s="297" t="s">
        <v>40</v>
      </c>
      <c r="H512" s="297" t="s">
        <v>36</v>
      </c>
      <c r="I512" s="297" t="s">
        <v>42</v>
      </c>
      <c r="J512" s="297" t="s">
        <v>38</v>
      </c>
      <c r="L512" s="297" t="s">
        <v>92</v>
      </c>
      <c r="O512" s="298" t="s">
        <v>168</v>
      </c>
      <c r="P512" s="297" t="s">
        <v>37</v>
      </c>
      <c r="R512" s="297" t="s">
        <v>225</v>
      </c>
      <c r="S512" s="297" t="s">
        <v>221</v>
      </c>
      <c r="T512" s="297" t="s">
        <v>231</v>
      </c>
      <c r="U512" s="297" t="s">
        <v>229</v>
      </c>
      <c r="V512" s="297" t="s">
        <v>232</v>
      </c>
      <c r="W512" s="297" t="s">
        <v>224</v>
      </c>
      <c r="X512" s="297" t="s">
        <v>227</v>
      </c>
      <c r="Y512" s="297" t="s">
        <v>228</v>
      </c>
      <c r="AA512" s="297">
        <f t="shared" ref="AA512:AL512" si="560">IF(AND(E512&lt;&gt;"",AA158=1),1,0)</f>
        <v>0</v>
      </c>
      <c r="AB512" s="297">
        <f t="shared" si="560"/>
        <v>0</v>
      </c>
      <c r="AC512" s="297">
        <f t="shared" si="560"/>
        <v>0</v>
      </c>
      <c r="AD512" s="297">
        <f t="shared" si="560"/>
        <v>1</v>
      </c>
      <c r="AE512" s="297">
        <f t="shared" si="560"/>
        <v>1</v>
      </c>
      <c r="AF512" s="297">
        <f t="shared" si="560"/>
        <v>1</v>
      </c>
      <c r="AG512" s="297">
        <f t="shared" si="560"/>
        <v>0</v>
      </c>
      <c r="AH512" s="297">
        <f t="shared" si="560"/>
        <v>0</v>
      </c>
      <c r="AI512" s="297">
        <f t="shared" si="560"/>
        <v>0</v>
      </c>
      <c r="AJ512" s="297">
        <f t="shared" si="560"/>
        <v>0</v>
      </c>
      <c r="AK512" s="297">
        <f t="shared" si="560"/>
        <v>0</v>
      </c>
      <c r="AL512" s="297">
        <f t="shared" si="560"/>
        <v>1</v>
      </c>
      <c r="AM512" s="297">
        <f t="shared" si="528"/>
        <v>4</v>
      </c>
    </row>
    <row r="513" spans="4:39" x14ac:dyDescent="0.25">
      <c r="D513" s="297">
        <v>355</v>
      </c>
      <c r="E513" s="297" t="s">
        <v>39</v>
      </c>
      <c r="F513" s="297" t="s">
        <v>40</v>
      </c>
      <c r="H513" s="297" t="s">
        <v>36</v>
      </c>
      <c r="I513" s="297" t="s">
        <v>42</v>
      </c>
      <c r="J513" s="297" t="s">
        <v>38</v>
      </c>
      <c r="L513" s="297" t="s">
        <v>92</v>
      </c>
      <c r="N513" s="297" t="s">
        <v>164</v>
      </c>
      <c r="P513" s="297" t="s">
        <v>37</v>
      </c>
      <c r="R513" s="297" t="s">
        <v>225</v>
      </c>
      <c r="S513" s="297" t="s">
        <v>222</v>
      </c>
      <c r="T513" s="297" t="s">
        <v>231</v>
      </c>
      <c r="U513" s="297" t="s">
        <v>229</v>
      </c>
      <c r="V513" s="297" t="s">
        <v>232</v>
      </c>
      <c r="W513" s="297" t="s">
        <v>224</v>
      </c>
      <c r="X513" s="297" t="s">
        <v>227</v>
      </c>
      <c r="Y513" s="297" t="s">
        <v>221</v>
      </c>
      <c r="AA513" s="297">
        <f t="shared" ref="AA513:AL513" si="561">IF(AND(E513&lt;&gt;"",AA158=1),1,0)</f>
        <v>0</v>
      </c>
      <c r="AB513" s="297">
        <f t="shared" si="561"/>
        <v>0</v>
      </c>
      <c r="AC513" s="297">
        <f t="shared" si="561"/>
        <v>0</v>
      </c>
      <c r="AD513" s="297">
        <f t="shared" si="561"/>
        <v>1</v>
      </c>
      <c r="AE513" s="297">
        <f t="shared" si="561"/>
        <v>1</v>
      </c>
      <c r="AF513" s="297">
        <f t="shared" si="561"/>
        <v>1</v>
      </c>
      <c r="AG513" s="297">
        <f t="shared" si="561"/>
        <v>0</v>
      </c>
      <c r="AH513" s="297">
        <f t="shared" si="561"/>
        <v>0</v>
      </c>
      <c r="AI513" s="297">
        <f t="shared" si="561"/>
        <v>0</v>
      </c>
      <c r="AJ513" s="297">
        <f t="shared" si="561"/>
        <v>1</v>
      </c>
      <c r="AK513" s="297">
        <f t="shared" si="561"/>
        <v>0</v>
      </c>
      <c r="AL513" s="297">
        <f t="shared" si="561"/>
        <v>1</v>
      </c>
      <c r="AM513" s="297">
        <f t="shared" si="528"/>
        <v>5</v>
      </c>
    </row>
    <row r="514" spans="4:39" x14ac:dyDescent="0.25">
      <c r="D514" s="297">
        <v>356</v>
      </c>
      <c r="E514" s="297" t="s">
        <v>39</v>
      </c>
      <c r="F514" s="297" t="s">
        <v>40</v>
      </c>
      <c r="H514" s="297" t="s">
        <v>36</v>
      </c>
      <c r="I514" s="297" t="s">
        <v>42</v>
      </c>
      <c r="J514" s="297" t="s">
        <v>38</v>
      </c>
      <c r="L514" s="297" t="s">
        <v>92</v>
      </c>
      <c r="N514" s="297" t="s">
        <v>164</v>
      </c>
      <c r="O514" s="298" t="s">
        <v>168</v>
      </c>
      <c r="R514" s="297" t="s">
        <v>225</v>
      </c>
      <c r="S514" s="297" t="s">
        <v>222</v>
      </c>
      <c r="T514" s="297" t="s">
        <v>231</v>
      </c>
      <c r="U514" s="297" t="s">
        <v>229</v>
      </c>
      <c r="V514" s="297" t="s">
        <v>232</v>
      </c>
      <c r="W514" s="297" t="s">
        <v>224</v>
      </c>
      <c r="X514" s="297" t="s">
        <v>221</v>
      </c>
      <c r="Y514" s="297" t="s">
        <v>228</v>
      </c>
      <c r="AA514" s="297">
        <f t="shared" ref="AA514:AL514" si="562">IF(AND(E514&lt;&gt;"",AA158=1),1,0)</f>
        <v>0</v>
      </c>
      <c r="AB514" s="297">
        <f t="shared" si="562"/>
        <v>0</v>
      </c>
      <c r="AC514" s="297">
        <f t="shared" si="562"/>
        <v>0</v>
      </c>
      <c r="AD514" s="297">
        <f t="shared" si="562"/>
        <v>1</v>
      </c>
      <c r="AE514" s="297">
        <f t="shared" si="562"/>
        <v>1</v>
      </c>
      <c r="AF514" s="297">
        <f t="shared" si="562"/>
        <v>1</v>
      </c>
      <c r="AG514" s="297">
        <f t="shared" si="562"/>
        <v>0</v>
      </c>
      <c r="AH514" s="297">
        <f t="shared" si="562"/>
        <v>0</v>
      </c>
      <c r="AI514" s="297">
        <f t="shared" si="562"/>
        <v>0</v>
      </c>
      <c r="AJ514" s="297">
        <f t="shared" si="562"/>
        <v>1</v>
      </c>
      <c r="AK514" s="297">
        <f t="shared" si="562"/>
        <v>0</v>
      </c>
      <c r="AL514" s="297">
        <f t="shared" si="562"/>
        <v>0</v>
      </c>
      <c r="AM514" s="297">
        <f t="shared" si="528"/>
        <v>4</v>
      </c>
    </row>
    <row r="515" spans="4:39" x14ac:dyDescent="0.25">
      <c r="D515" s="297">
        <v>357</v>
      </c>
      <c r="E515" s="297" t="s">
        <v>39</v>
      </c>
      <c r="F515" s="297" t="s">
        <v>40</v>
      </c>
      <c r="H515" s="297" t="s">
        <v>36</v>
      </c>
      <c r="I515" s="297" t="s">
        <v>42</v>
      </c>
      <c r="J515" s="297" t="s">
        <v>38</v>
      </c>
      <c r="L515" s="297" t="s">
        <v>92</v>
      </c>
      <c r="M515" s="297" t="s">
        <v>162</v>
      </c>
      <c r="P515" s="297" t="s">
        <v>37</v>
      </c>
      <c r="R515" s="297" t="s">
        <v>225</v>
      </c>
      <c r="S515" s="297" t="s">
        <v>221</v>
      </c>
      <c r="T515" s="297" t="s">
        <v>231</v>
      </c>
      <c r="U515" s="297" t="s">
        <v>229</v>
      </c>
      <c r="V515" s="297" t="s">
        <v>232</v>
      </c>
      <c r="W515" s="297" t="s">
        <v>224</v>
      </c>
      <c r="X515" s="297" t="s">
        <v>227</v>
      </c>
      <c r="Y515" s="297" t="s">
        <v>223</v>
      </c>
      <c r="AA515" s="297">
        <f t="shared" ref="AA515:AL515" si="563">IF(AND(E515&lt;&gt;"",AA158=1),1,0)</f>
        <v>0</v>
      </c>
      <c r="AB515" s="297">
        <f t="shared" si="563"/>
        <v>0</v>
      </c>
      <c r="AC515" s="297">
        <f t="shared" si="563"/>
        <v>0</v>
      </c>
      <c r="AD515" s="297">
        <f t="shared" si="563"/>
        <v>1</v>
      </c>
      <c r="AE515" s="297">
        <f t="shared" si="563"/>
        <v>1</v>
      </c>
      <c r="AF515" s="297">
        <f t="shared" si="563"/>
        <v>1</v>
      </c>
      <c r="AG515" s="297">
        <f t="shared" si="563"/>
        <v>0</v>
      </c>
      <c r="AH515" s="297">
        <f t="shared" si="563"/>
        <v>0</v>
      </c>
      <c r="AI515" s="297">
        <f t="shared" si="563"/>
        <v>1</v>
      </c>
      <c r="AJ515" s="297">
        <f t="shared" si="563"/>
        <v>0</v>
      </c>
      <c r="AK515" s="297">
        <f t="shared" si="563"/>
        <v>0</v>
      </c>
      <c r="AL515" s="297">
        <f t="shared" si="563"/>
        <v>1</v>
      </c>
      <c r="AM515" s="297">
        <f t="shared" si="528"/>
        <v>5</v>
      </c>
    </row>
    <row r="516" spans="4:39" x14ac:dyDescent="0.25">
      <c r="D516" s="297">
        <v>358</v>
      </c>
      <c r="E516" s="297" t="s">
        <v>39</v>
      </c>
      <c r="F516" s="297" t="s">
        <v>40</v>
      </c>
      <c r="H516" s="297" t="s">
        <v>36</v>
      </c>
      <c r="I516" s="297" t="s">
        <v>42</v>
      </c>
      <c r="J516" s="297" t="s">
        <v>38</v>
      </c>
      <c r="L516" s="297" t="s">
        <v>92</v>
      </c>
      <c r="M516" s="297" t="s">
        <v>162</v>
      </c>
      <c r="O516" s="298" t="s">
        <v>168</v>
      </c>
      <c r="R516" s="297" t="s">
        <v>225</v>
      </c>
      <c r="S516" s="297" t="s">
        <v>221</v>
      </c>
      <c r="T516" s="297" t="s">
        <v>231</v>
      </c>
      <c r="U516" s="297" t="s">
        <v>229</v>
      </c>
      <c r="V516" s="297" t="s">
        <v>232</v>
      </c>
      <c r="W516" s="297" t="s">
        <v>224</v>
      </c>
      <c r="X516" s="297" t="s">
        <v>223</v>
      </c>
      <c r="Y516" s="297" t="s">
        <v>228</v>
      </c>
      <c r="AA516" s="297">
        <f t="shared" ref="AA516:AL516" si="564">IF(AND(E516&lt;&gt;"",AA158=1),1,0)</f>
        <v>0</v>
      </c>
      <c r="AB516" s="297">
        <f t="shared" si="564"/>
        <v>0</v>
      </c>
      <c r="AC516" s="297">
        <f t="shared" si="564"/>
        <v>0</v>
      </c>
      <c r="AD516" s="297">
        <f t="shared" si="564"/>
        <v>1</v>
      </c>
      <c r="AE516" s="297">
        <f t="shared" si="564"/>
        <v>1</v>
      </c>
      <c r="AF516" s="297">
        <f t="shared" si="564"/>
        <v>1</v>
      </c>
      <c r="AG516" s="297">
        <f t="shared" si="564"/>
        <v>0</v>
      </c>
      <c r="AH516" s="297">
        <f t="shared" si="564"/>
        <v>0</v>
      </c>
      <c r="AI516" s="297">
        <f t="shared" si="564"/>
        <v>1</v>
      </c>
      <c r="AJ516" s="297">
        <f t="shared" si="564"/>
        <v>0</v>
      </c>
      <c r="AK516" s="297">
        <f t="shared" si="564"/>
        <v>0</v>
      </c>
      <c r="AL516" s="297">
        <f t="shared" si="564"/>
        <v>0</v>
      </c>
      <c r="AM516" s="297">
        <f t="shared" si="528"/>
        <v>4</v>
      </c>
    </row>
    <row r="517" spans="4:39" x14ac:dyDescent="0.25">
      <c r="D517" s="297">
        <v>359</v>
      </c>
      <c r="E517" s="297" t="s">
        <v>39</v>
      </c>
      <c r="F517" s="297" t="s">
        <v>40</v>
      </c>
      <c r="H517" s="297" t="s">
        <v>36</v>
      </c>
      <c r="I517" s="297" t="s">
        <v>42</v>
      </c>
      <c r="J517" s="297" t="s">
        <v>38</v>
      </c>
      <c r="L517" s="297" t="s">
        <v>92</v>
      </c>
      <c r="M517" s="297" t="s">
        <v>162</v>
      </c>
      <c r="N517" s="297" t="s">
        <v>164</v>
      </c>
      <c r="R517" s="297" t="s">
        <v>225</v>
      </c>
      <c r="S517" s="297" t="s">
        <v>222</v>
      </c>
      <c r="T517" s="297" t="s">
        <v>231</v>
      </c>
      <c r="U517" s="297" t="s">
        <v>229</v>
      </c>
      <c r="V517" s="297" t="s">
        <v>232</v>
      </c>
      <c r="W517" s="297" t="s">
        <v>224</v>
      </c>
      <c r="X517" s="297" t="s">
        <v>221</v>
      </c>
      <c r="Y517" s="297" t="s">
        <v>223</v>
      </c>
      <c r="AA517" s="297">
        <f t="shared" ref="AA517:AL517" si="565">IF(AND(E517&lt;&gt;"",AA158=1),1,0)</f>
        <v>0</v>
      </c>
      <c r="AB517" s="297">
        <f t="shared" si="565"/>
        <v>0</v>
      </c>
      <c r="AC517" s="297">
        <f t="shared" si="565"/>
        <v>0</v>
      </c>
      <c r="AD517" s="297">
        <f t="shared" si="565"/>
        <v>1</v>
      </c>
      <c r="AE517" s="297">
        <f t="shared" si="565"/>
        <v>1</v>
      </c>
      <c r="AF517" s="297">
        <f t="shared" si="565"/>
        <v>1</v>
      </c>
      <c r="AG517" s="297">
        <f t="shared" si="565"/>
        <v>0</v>
      </c>
      <c r="AH517" s="297">
        <f t="shared" si="565"/>
        <v>0</v>
      </c>
      <c r="AI517" s="297">
        <f t="shared" si="565"/>
        <v>1</v>
      </c>
      <c r="AJ517" s="297">
        <f t="shared" si="565"/>
        <v>1</v>
      </c>
      <c r="AK517" s="297">
        <f t="shared" si="565"/>
        <v>0</v>
      </c>
      <c r="AL517" s="297">
        <f t="shared" si="565"/>
        <v>0</v>
      </c>
      <c r="AM517" s="297">
        <f t="shared" si="528"/>
        <v>5</v>
      </c>
    </row>
    <row r="518" spans="4:39" x14ac:dyDescent="0.25">
      <c r="D518" s="297">
        <v>360</v>
      </c>
      <c r="E518" s="297" t="s">
        <v>39</v>
      </c>
      <c r="F518" s="297" t="s">
        <v>40</v>
      </c>
      <c r="H518" s="297" t="s">
        <v>36</v>
      </c>
      <c r="I518" s="297" t="s">
        <v>42</v>
      </c>
      <c r="J518" s="297" t="s">
        <v>38</v>
      </c>
      <c r="K518" s="297" t="s">
        <v>31</v>
      </c>
      <c r="O518" s="298" t="s">
        <v>168</v>
      </c>
      <c r="P518" s="297" t="s">
        <v>37</v>
      </c>
      <c r="R518" s="297" t="s">
        <v>221</v>
      </c>
      <c r="S518" s="297" t="s">
        <v>226</v>
      </c>
      <c r="T518" s="297" t="s">
        <v>231</v>
      </c>
      <c r="U518" s="297" t="s">
        <v>229</v>
      </c>
      <c r="V518" s="297" t="s">
        <v>232</v>
      </c>
      <c r="W518" s="297" t="s">
        <v>224</v>
      </c>
      <c r="X518" s="297" t="s">
        <v>227</v>
      </c>
      <c r="Y518" s="297" t="s">
        <v>228</v>
      </c>
      <c r="AA518" s="297">
        <f t="shared" ref="AA518:AL518" si="566">IF(AND(E518&lt;&gt;"",AA158=1),1,0)</f>
        <v>0</v>
      </c>
      <c r="AB518" s="297">
        <f t="shared" si="566"/>
        <v>0</v>
      </c>
      <c r="AC518" s="297">
        <f t="shared" si="566"/>
        <v>0</v>
      </c>
      <c r="AD518" s="297">
        <f t="shared" si="566"/>
        <v>1</v>
      </c>
      <c r="AE518" s="297">
        <f t="shared" si="566"/>
        <v>1</v>
      </c>
      <c r="AF518" s="297">
        <f t="shared" si="566"/>
        <v>1</v>
      </c>
      <c r="AG518" s="297">
        <f t="shared" si="566"/>
        <v>1</v>
      </c>
      <c r="AH518" s="297">
        <f t="shared" si="566"/>
        <v>0</v>
      </c>
      <c r="AI518" s="297">
        <f t="shared" si="566"/>
        <v>0</v>
      </c>
      <c r="AJ518" s="297">
        <f t="shared" si="566"/>
        <v>0</v>
      </c>
      <c r="AK518" s="297">
        <f t="shared" si="566"/>
        <v>0</v>
      </c>
      <c r="AL518" s="297">
        <f t="shared" si="566"/>
        <v>1</v>
      </c>
      <c r="AM518" s="297">
        <f t="shared" si="528"/>
        <v>5</v>
      </c>
    </row>
    <row r="519" spans="4:39" x14ac:dyDescent="0.25">
      <c r="D519" s="297">
        <v>361</v>
      </c>
      <c r="E519" s="297" t="s">
        <v>39</v>
      </c>
      <c r="F519" s="297" t="s">
        <v>40</v>
      </c>
      <c r="H519" s="297" t="s">
        <v>36</v>
      </c>
      <c r="I519" s="297" t="s">
        <v>42</v>
      </c>
      <c r="J519" s="297" t="s">
        <v>38</v>
      </c>
      <c r="K519" s="297" t="s">
        <v>31</v>
      </c>
      <c r="N519" s="297" t="s">
        <v>164</v>
      </c>
      <c r="P519" s="297" t="s">
        <v>37</v>
      </c>
      <c r="R519" s="297" t="s">
        <v>221</v>
      </c>
      <c r="S519" s="297" t="s">
        <v>226</v>
      </c>
      <c r="T519" s="297" t="s">
        <v>231</v>
      </c>
      <c r="U519" s="297" t="s">
        <v>229</v>
      </c>
      <c r="V519" s="297" t="s">
        <v>232</v>
      </c>
      <c r="W519" s="297" t="s">
        <v>224</v>
      </c>
      <c r="X519" s="297" t="s">
        <v>227</v>
      </c>
      <c r="Y519" s="297" t="s">
        <v>222</v>
      </c>
      <c r="AA519" s="297">
        <f t="shared" ref="AA519:AL519" si="567">IF(AND(E519&lt;&gt;"",AA158=1),1,0)</f>
        <v>0</v>
      </c>
      <c r="AB519" s="297">
        <f t="shared" si="567"/>
        <v>0</v>
      </c>
      <c r="AC519" s="297">
        <f t="shared" si="567"/>
        <v>0</v>
      </c>
      <c r="AD519" s="297">
        <f t="shared" si="567"/>
        <v>1</v>
      </c>
      <c r="AE519" s="297">
        <f t="shared" si="567"/>
        <v>1</v>
      </c>
      <c r="AF519" s="297">
        <f t="shared" si="567"/>
        <v>1</v>
      </c>
      <c r="AG519" s="297">
        <f t="shared" si="567"/>
        <v>1</v>
      </c>
      <c r="AH519" s="297">
        <f t="shared" si="567"/>
        <v>0</v>
      </c>
      <c r="AI519" s="297">
        <f t="shared" si="567"/>
        <v>0</v>
      </c>
      <c r="AJ519" s="297">
        <f t="shared" si="567"/>
        <v>1</v>
      </c>
      <c r="AK519" s="297">
        <f t="shared" si="567"/>
        <v>0</v>
      </c>
      <c r="AL519" s="297">
        <f t="shared" si="567"/>
        <v>1</v>
      </c>
      <c r="AM519" s="297">
        <f t="shared" si="528"/>
        <v>6</v>
      </c>
    </row>
    <row r="520" spans="4:39" x14ac:dyDescent="0.25">
      <c r="D520" s="297">
        <v>362</v>
      </c>
      <c r="E520" s="297" t="s">
        <v>39</v>
      </c>
      <c r="F520" s="297" t="s">
        <v>40</v>
      </c>
      <c r="H520" s="297" t="s">
        <v>36</v>
      </c>
      <c r="I520" s="297" t="s">
        <v>42</v>
      </c>
      <c r="J520" s="297" t="s">
        <v>38</v>
      </c>
      <c r="K520" s="297" t="s">
        <v>31</v>
      </c>
      <c r="N520" s="297" t="s">
        <v>164</v>
      </c>
      <c r="O520" s="298" t="s">
        <v>168</v>
      </c>
      <c r="R520" s="297" t="s">
        <v>221</v>
      </c>
      <c r="S520" s="297" t="s">
        <v>226</v>
      </c>
      <c r="T520" s="297" t="s">
        <v>231</v>
      </c>
      <c r="U520" s="297" t="s">
        <v>229</v>
      </c>
      <c r="V520" s="297" t="s">
        <v>232</v>
      </c>
      <c r="W520" s="297" t="s">
        <v>224</v>
      </c>
      <c r="X520" s="297" t="s">
        <v>222</v>
      </c>
      <c r="Y520" s="297" t="s">
        <v>228</v>
      </c>
      <c r="AA520" s="297">
        <f t="shared" ref="AA520:AL520" si="568">IF(AND(E520&lt;&gt;"",AA158=1),1,0)</f>
        <v>0</v>
      </c>
      <c r="AB520" s="297">
        <f t="shared" si="568"/>
        <v>0</v>
      </c>
      <c r="AC520" s="297">
        <f t="shared" si="568"/>
        <v>0</v>
      </c>
      <c r="AD520" s="297">
        <f t="shared" si="568"/>
        <v>1</v>
      </c>
      <c r="AE520" s="297">
        <f t="shared" si="568"/>
        <v>1</v>
      </c>
      <c r="AF520" s="297">
        <f t="shared" si="568"/>
        <v>1</v>
      </c>
      <c r="AG520" s="297">
        <f t="shared" si="568"/>
        <v>1</v>
      </c>
      <c r="AH520" s="297">
        <f t="shared" si="568"/>
        <v>0</v>
      </c>
      <c r="AI520" s="297">
        <f t="shared" si="568"/>
        <v>0</v>
      </c>
      <c r="AJ520" s="297">
        <f t="shared" si="568"/>
        <v>1</v>
      </c>
      <c r="AK520" s="297">
        <f t="shared" si="568"/>
        <v>0</v>
      </c>
      <c r="AL520" s="297">
        <f t="shared" si="568"/>
        <v>0</v>
      </c>
      <c r="AM520" s="297">
        <f t="shared" si="528"/>
        <v>5</v>
      </c>
    </row>
    <row r="521" spans="4:39" x14ac:dyDescent="0.25">
      <c r="D521" s="297">
        <v>363</v>
      </c>
      <c r="E521" s="297" t="s">
        <v>39</v>
      </c>
      <c r="F521" s="297" t="s">
        <v>40</v>
      </c>
      <c r="H521" s="297" t="s">
        <v>36</v>
      </c>
      <c r="I521" s="297" t="s">
        <v>42</v>
      </c>
      <c r="J521" s="297" t="s">
        <v>38</v>
      </c>
      <c r="K521" s="297" t="s">
        <v>31</v>
      </c>
      <c r="M521" s="297" t="s">
        <v>162</v>
      </c>
      <c r="P521" s="297" t="s">
        <v>37</v>
      </c>
      <c r="R521" s="297" t="s">
        <v>221</v>
      </c>
      <c r="S521" s="297" t="s">
        <v>226</v>
      </c>
      <c r="T521" s="297" t="s">
        <v>231</v>
      </c>
      <c r="U521" s="297" t="s">
        <v>229</v>
      </c>
      <c r="V521" s="297" t="s">
        <v>232</v>
      </c>
      <c r="W521" s="297" t="s">
        <v>224</v>
      </c>
      <c r="X521" s="297" t="s">
        <v>227</v>
      </c>
      <c r="Y521" s="297" t="s">
        <v>223</v>
      </c>
      <c r="AA521" s="297">
        <f t="shared" ref="AA521:AL521" si="569">IF(AND(E521&lt;&gt;"",AA158=1),1,0)</f>
        <v>0</v>
      </c>
      <c r="AB521" s="297">
        <f t="shared" si="569"/>
        <v>0</v>
      </c>
      <c r="AC521" s="297">
        <f t="shared" si="569"/>
        <v>0</v>
      </c>
      <c r="AD521" s="297">
        <f t="shared" si="569"/>
        <v>1</v>
      </c>
      <c r="AE521" s="297">
        <f t="shared" si="569"/>
        <v>1</v>
      </c>
      <c r="AF521" s="297">
        <f t="shared" si="569"/>
        <v>1</v>
      </c>
      <c r="AG521" s="297">
        <f t="shared" si="569"/>
        <v>1</v>
      </c>
      <c r="AH521" s="297">
        <f t="shared" si="569"/>
        <v>0</v>
      </c>
      <c r="AI521" s="297">
        <f t="shared" si="569"/>
        <v>1</v>
      </c>
      <c r="AJ521" s="297">
        <f t="shared" si="569"/>
        <v>0</v>
      </c>
      <c r="AK521" s="297">
        <f t="shared" si="569"/>
        <v>0</v>
      </c>
      <c r="AL521" s="297">
        <f t="shared" si="569"/>
        <v>1</v>
      </c>
      <c r="AM521" s="297">
        <f t="shared" si="528"/>
        <v>6</v>
      </c>
    </row>
    <row r="522" spans="4:39" x14ac:dyDescent="0.25">
      <c r="D522" s="297">
        <v>364</v>
      </c>
      <c r="E522" s="297" t="s">
        <v>39</v>
      </c>
      <c r="F522" s="297" t="s">
        <v>40</v>
      </c>
      <c r="H522" s="297" t="s">
        <v>36</v>
      </c>
      <c r="I522" s="297" t="s">
        <v>42</v>
      </c>
      <c r="J522" s="297" t="s">
        <v>38</v>
      </c>
      <c r="K522" s="297" t="s">
        <v>31</v>
      </c>
      <c r="M522" s="297" t="s">
        <v>162</v>
      </c>
      <c r="O522" s="298" t="s">
        <v>168</v>
      </c>
      <c r="R522" s="297" t="s">
        <v>221</v>
      </c>
      <c r="S522" s="297" t="s">
        <v>226</v>
      </c>
      <c r="T522" s="297" t="s">
        <v>231</v>
      </c>
      <c r="U522" s="297" t="s">
        <v>229</v>
      </c>
      <c r="V522" s="297" t="s">
        <v>232</v>
      </c>
      <c r="W522" s="297" t="s">
        <v>224</v>
      </c>
      <c r="X522" s="297" t="s">
        <v>223</v>
      </c>
      <c r="Y522" s="297" t="s">
        <v>228</v>
      </c>
      <c r="AA522" s="297">
        <f t="shared" ref="AA522:AL522" si="570">IF(AND(E522&lt;&gt;"",AA158=1),1,0)</f>
        <v>0</v>
      </c>
      <c r="AB522" s="297">
        <f t="shared" si="570"/>
        <v>0</v>
      </c>
      <c r="AC522" s="297">
        <f t="shared" si="570"/>
        <v>0</v>
      </c>
      <c r="AD522" s="297">
        <f t="shared" si="570"/>
        <v>1</v>
      </c>
      <c r="AE522" s="297">
        <f t="shared" si="570"/>
        <v>1</v>
      </c>
      <c r="AF522" s="297">
        <f t="shared" si="570"/>
        <v>1</v>
      </c>
      <c r="AG522" s="297">
        <f t="shared" si="570"/>
        <v>1</v>
      </c>
      <c r="AH522" s="297">
        <f t="shared" si="570"/>
        <v>0</v>
      </c>
      <c r="AI522" s="297">
        <f t="shared" si="570"/>
        <v>1</v>
      </c>
      <c r="AJ522" s="297">
        <f t="shared" si="570"/>
        <v>0</v>
      </c>
      <c r="AK522" s="297">
        <f t="shared" si="570"/>
        <v>0</v>
      </c>
      <c r="AL522" s="297">
        <f t="shared" si="570"/>
        <v>0</v>
      </c>
      <c r="AM522" s="297">
        <f t="shared" si="528"/>
        <v>5</v>
      </c>
    </row>
    <row r="523" spans="4:39" x14ac:dyDescent="0.25">
      <c r="D523" s="297">
        <v>365</v>
      </c>
      <c r="E523" s="297" t="s">
        <v>39</v>
      </c>
      <c r="F523" s="297" t="s">
        <v>40</v>
      </c>
      <c r="H523" s="297" t="s">
        <v>36</v>
      </c>
      <c r="I523" s="297" t="s">
        <v>42</v>
      </c>
      <c r="J523" s="297" t="s">
        <v>38</v>
      </c>
      <c r="K523" s="297" t="s">
        <v>31</v>
      </c>
      <c r="M523" s="297" t="s">
        <v>162</v>
      </c>
      <c r="N523" s="297" t="s">
        <v>164</v>
      </c>
      <c r="R523" s="297" t="s">
        <v>221</v>
      </c>
      <c r="S523" s="297" t="s">
        <v>226</v>
      </c>
      <c r="T523" s="297" t="s">
        <v>231</v>
      </c>
      <c r="U523" s="297" t="s">
        <v>229</v>
      </c>
      <c r="V523" s="297" t="s">
        <v>232</v>
      </c>
      <c r="W523" s="297" t="s">
        <v>224</v>
      </c>
      <c r="X523" s="297" t="s">
        <v>223</v>
      </c>
      <c r="Y523" s="297" t="s">
        <v>222</v>
      </c>
      <c r="AA523" s="297">
        <f t="shared" ref="AA523:AL523" si="571">IF(AND(E523&lt;&gt;"",AA158=1),1,0)</f>
        <v>0</v>
      </c>
      <c r="AB523" s="297">
        <f t="shared" si="571"/>
        <v>0</v>
      </c>
      <c r="AC523" s="297">
        <f t="shared" si="571"/>
        <v>0</v>
      </c>
      <c r="AD523" s="297">
        <f t="shared" si="571"/>
        <v>1</v>
      </c>
      <c r="AE523" s="297">
        <f t="shared" si="571"/>
        <v>1</v>
      </c>
      <c r="AF523" s="297">
        <f t="shared" si="571"/>
        <v>1</v>
      </c>
      <c r="AG523" s="297">
        <f t="shared" si="571"/>
        <v>1</v>
      </c>
      <c r="AH523" s="297">
        <f t="shared" si="571"/>
        <v>0</v>
      </c>
      <c r="AI523" s="297">
        <f t="shared" si="571"/>
        <v>1</v>
      </c>
      <c r="AJ523" s="297">
        <f t="shared" si="571"/>
        <v>1</v>
      </c>
      <c r="AK523" s="297">
        <f t="shared" si="571"/>
        <v>0</v>
      </c>
      <c r="AL523" s="297">
        <f t="shared" si="571"/>
        <v>0</v>
      </c>
      <c r="AM523" s="297">
        <f t="shared" si="528"/>
        <v>6</v>
      </c>
    </row>
    <row r="524" spans="4:39" x14ac:dyDescent="0.25">
      <c r="D524" s="297">
        <v>366</v>
      </c>
      <c r="E524" s="297" t="s">
        <v>39</v>
      </c>
      <c r="F524" s="297" t="s">
        <v>40</v>
      </c>
      <c r="H524" s="297" t="s">
        <v>36</v>
      </c>
      <c r="I524" s="297" t="s">
        <v>42</v>
      </c>
      <c r="J524" s="297" t="s">
        <v>38</v>
      </c>
      <c r="K524" s="297" t="s">
        <v>31</v>
      </c>
      <c r="L524" s="297" t="s">
        <v>92</v>
      </c>
      <c r="P524" s="297" t="s">
        <v>37</v>
      </c>
      <c r="R524" s="297" t="s">
        <v>225</v>
      </c>
      <c r="S524" s="297" t="s">
        <v>226</v>
      </c>
      <c r="T524" s="297" t="s">
        <v>231</v>
      </c>
      <c r="U524" s="297" t="s">
        <v>229</v>
      </c>
      <c r="V524" s="297" t="s">
        <v>232</v>
      </c>
      <c r="W524" s="297" t="s">
        <v>224</v>
      </c>
      <c r="X524" s="297" t="s">
        <v>227</v>
      </c>
      <c r="Y524" s="297" t="s">
        <v>221</v>
      </c>
      <c r="AA524" s="297">
        <f t="shared" ref="AA524:AL524" si="572">IF(AND(E524&lt;&gt;"",AA158=1),1,0)</f>
        <v>0</v>
      </c>
      <c r="AB524" s="297">
        <f t="shared" si="572"/>
        <v>0</v>
      </c>
      <c r="AC524" s="297">
        <f t="shared" si="572"/>
        <v>0</v>
      </c>
      <c r="AD524" s="297">
        <f t="shared" si="572"/>
        <v>1</v>
      </c>
      <c r="AE524" s="297">
        <f t="shared" si="572"/>
        <v>1</v>
      </c>
      <c r="AF524" s="297">
        <f t="shared" si="572"/>
        <v>1</v>
      </c>
      <c r="AG524" s="297">
        <f t="shared" si="572"/>
        <v>1</v>
      </c>
      <c r="AH524" s="297">
        <f t="shared" si="572"/>
        <v>0</v>
      </c>
      <c r="AI524" s="297">
        <f t="shared" si="572"/>
        <v>0</v>
      </c>
      <c r="AJ524" s="297">
        <f t="shared" si="572"/>
        <v>0</v>
      </c>
      <c r="AK524" s="297">
        <f t="shared" si="572"/>
        <v>0</v>
      </c>
      <c r="AL524" s="297">
        <f t="shared" si="572"/>
        <v>1</v>
      </c>
      <c r="AM524" s="297">
        <f t="shared" si="528"/>
        <v>5</v>
      </c>
    </row>
    <row r="525" spans="4:39" x14ac:dyDescent="0.25">
      <c r="D525" s="297">
        <v>367</v>
      </c>
      <c r="E525" s="297" t="s">
        <v>39</v>
      </c>
      <c r="F525" s="297" t="s">
        <v>40</v>
      </c>
      <c r="H525" s="297" t="s">
        <v>36</v>
      </c>
      <c r="I525" s="297" t="s">
        <v>42</v>
      </c>
      <c r="J525" s="297" t="s">
        <v>38</v>
      </c>
      <c r="K525" s="297" t="s">
        <v>31</v>
      </c>
      <c r="L525" s="297" t="s">
        <v>92</v>
      </c>
      <c r="O525" s="298" t="s">
        <v>168</v>
      </c>
      <c r="R525" s="297" t="s">
        <v>225</v>
      </c>
      <c r="S525" s="297" t="s">
        <v>226</v>
      </c>
      <c r="T525" s="297" t="s">
        <v>231</v>
      </c>
      <c r="U525" s="297" t="s">
        <v>229</v>
      </c>
      <c r="V525" s="297" t="s">
        <v>232</v>
      </c>
      <c r="W525" s="297" t="s">
        <v>224</v>
      </c>
      <c r="X525" s="297" t="s">
        <v>221</v>
      </c>
      <c r="Y525" s="297" t="s">
        <v>228</v>
      </c>
      <c r="AA525" s="297">
        <f t="shared" ref="AA525:AL525" si="573">IF(AND(E525&lt;&gt;"",AA158=1),1,0)</f>
        <v>0</v>
      </c>
      <c r="AB525" s="297">
        <f t="shared" si="573"/>
        <v>0</v>
      </c>
      <c r="AC525" s="297">
        <f t="shared" si="573"/>
        <v>0</v>
      </c>
      <c r="AD525" s="297">
        <f t="shared" si="573"/>
        <v>1</v>
      </c>
      <c r="AE525" s="297">
        <f t="shared" si="573"/>
        <v>1</v>
      </c>
      <c r="AF525" s="297">
        <f t="shared" si="573"/>
        <v>1</v>
      </c>
      <c r="AG525" s="297">
        <f t="shared" si="573"/>
        <v>1</v>
      </c>
      <c r="AH525" s="297">
        <f t="shared" si="573"/>
        <v>0</v>
      </c>
      <c r="AI525" s="297">
        <f t="shared" si="573"/>
        <v>0</v>
      </c>
      <c r="AJ525" s="297">
        <f t="shared" si="573"/>
        <v>0</v>
      </c>
      <c r="AK525" s="297">
        <f t="shared" si="573"/>
        <v>0</v>
      </c>
      <c r="AL525" s="297">
        <f t="shared" si="573"/>
        <v>0</v>
      </c>
      <c r="AM525" s="297">
        <f t="shared" si="528"/>
        <v>4</v>
      </c>
    </row>
    <row r="526" spans="4:39" x14ac:dyDescent="0.25">
      <c r="D526" s="297">
        <v>368</v>
      </c>
      <c r="E526" s="297" t="s">
        <v>39</v>
      </c>
      <c r="F526" s="297" t="s">
        <v>40</v>
      </c>
      <c r="H526" s="297" t="s">
        <v>36</v>
      </c>
      <c r="I526" s="297" t="s">
        <v>42</v>
      </c>
      <c r="J526" s="297" t="s">
        <v>38</v>
      </c>
      <c r="K526" s="297" t="s">
        <v>31</v>
      </c>
      <c r="L526" s="297" t="s">
        <v>92</v>
      </c>
      <c r="N526" s="297" t="s">
        <v>164</v>
      </c>
      <c r="R526" s="297" t="s">
        <v>225</v>
      </c>
      <c r="S526" s="297" t="s">
        <v>226</v>
      </c>
      <c r="T526" s="297" t="s">
        <v>231</v>
      </c>
      <c r="U526" s="297" t="s">
        <v>229</v>
      </c>
      <c r="V526" s="297" t="s">
        <v>232</v>
      </c>
      <c r="W526" s="297" t="s">
        <v>224</v>
      </c>
      <c r="X526" s="297" t="s">
        <v>221</v>
      </c>
      <c r="Y526" s="297" t="s">
        <v>222</v>
      </c>
      <c r="AA526" s="297">
        <f t="shared" ref="AA526:AL526" si="574">IF(AND(E526&lt;&gt;"",AA158=1),1,0)</f>
        <v>0</v>
      </c>
      <c r="AB526" s="297">
        <f t="shared" si="574"/>
        <v>0</v>
      </c>
      <c r="AC526" s="297">
        <f t="shared" si="574"/>
        <v>0</v>
      </c>
      <c r="AD526" s="297">
        <f t="shared" si="574"/>
        <v>1</v>
      </c>
      <c r="AE526" s="297">
        <f t="shared" si="574"/>
        <v>1</v>
      </c>
      <c r="AF526" s="297">
        <f t="shared" si="574"/>
        <v>1</v>
      </c>
      <c r="AG526" s="297">
        <f t="shared" si="574"/>
        <v>1</v>
      </c>
      <c r="AH526" s="297">
        <f t="shared" si="574"/>
        <v>0</v>
      </c>
      <c r="AI526" s="297">
        <f t="shared" si="574"/>
        <v>0</v>
      </c>
      <c r="AJ526" s="297">
        <f t="shared" si="574"/>
        <v>1</v>
      </c>
      <c r="AK526" s="297">
        <f t="shared" si="574"/>
        <v>0</v>
      </c>
      <c r="AL526" s="297">
        <f t="shared" si="574"/>
        <v>0</v>
      </c>
      <c r="AM526" s="297">
        <f t="shared" si="528"/>
        <v>5</v>
      </c>
    </row>
    <row r="527" spans="4:39" x14ac:dyDescent="0.25">
      <c r="D527" s="297">
        <v>369</v>
      </c>
      <c r="E527" s="297" t="s">
        <v>39</v>
      </c>
      <c r="F527" s="297" t="s">
        <v>40</v>
      </c>
      <c r="H527" s="297" t="s">
        <v>36</v>
      </c>
      <c r="I527" s="297" t="s">
        <v>42</v>
      </c>
      <c r="J527" s="297" t="s">
        <v>38</v>
      </c>
      <c r="K527" s="297" t="s">
        <v>31</v>
      </c>
      <c r="L527" s="297" t="s">
        <v>92</v>
      </c>
      <c r="M527" s="297" t="s">
        <v>162</v>
      </c>
      <c r="R527" s="297" t="s">
        <v>225</v>
      </c>
      <c r="S527" s="297" t="s">
        <v>226</v>
      </c>
      <c r="T527" s="297" t="s">
        <v>231</v>
      </c>
      <c r="U527" s="297" t="s">
        <v>229</v>
      </c>
      <c r="V527" s="297" t="s">
        <v>232</v>
      </c>
      <c r="W527" s="297" t="s">
        <v>224</v>
      </c>
      <c r="X527" s="297" t="s">
        <v>221</v>
      </c>
      <c r="Y527" s="297" t="s">
        <v>223</v>
      </c>
      <c r="AA527" s="297">
        <f t="shared" ref="AA527:AL527" si="575">IF(AND(E527&lt;&gt;"",AA158=1),1,0)</f>
        <v>0</v>
      </c>
      <c r="AB527" s="297">
        <f t="shared" si="575"/>
        <v>0</v>
      </c>
      <c r="AC527" s="297">
        <f t="shared" si="575"/>
        <v>0</v>
      </c>
      <c r="AD527" s="297">
        <f t="shared" si="575"/>
        <v>1</v>
      </c>
      <c r="AE527" s="297">
        <f t="shared" si="575"/>
        <v>1</v>
      </c>
      <c r="AF527" s="297">
        <f t="shared" si="575"/>
        <v>1</v>
      </c>
      <c r="AG527" s="297">
        <f t="shared" si="575"/>
        <v>1</v>
      </c>
      <c r="AH527" s="297">
        <f t="shared" si="575"/>
        <v>0</v>
      </c>
      <c r="AI527" s="297">
        <f t="shared" si="575"/>
        <v>1</v>
      </c>
      <c r="AJ527" s="297">
        <f t="shared" si="575"/>
        <v>0</v>
      </c>
      <c r="AK527" s="297">
        <f t="shared" si="575"/>
        <v>0</v>
      </c>
      <c r="AL527" s="297">
        <f t="shared" si="575"/>
        <v>0</v>
      </c>
      <c r="AM527" s="297">
        <f t="shared" si="528"/>
        <v>5</v>
      </c>
    </row>
    <row r="528" spans="4:39" x14ac:dyDescent="0.25">
      <c r="D528" s="297">
        <v>370</v>
      </c>
      <c r="E528" s="297" t="s">
        <v>39</v>
      </c>
      <c r="F528" s="297" t="s">
        <v>40</v>
      </c>
      <c r="G528" s="297" t="s">
        <v>41</v>
      </c>
      <c r="L528" s="297" t="s">
        <v>92</v>
      </c>
      <c r="M528" s="297" t="s">
        <v>162</v>
      </c>
      <c r="N528" s="297" t="s">
        <v>164</v>
      </c>
      <c r="O528" s="298" t="s">
        <v>168</v>
      </c>
      <c r="P528" s="297" t="s">
        <v>37</v>
      </c>
      <c r="R528" s="297" t="s">
        <v>223</v>
      </c>
      <c r="S528" s="297" t="s">
        <v>222</v>
      </c>
      <c r="T528" s="297" t="s">
        <v>231</v>
      </c>
      <c r="U528" s="297" t="s">
        <v>230</v>
      </c>
      <c r="V528" s="297" t="s">
        <v>232</v>
      </c>
      <c r="W528" s="297" t="s">
        <v>225</v>
      </c>
      <c r="X528" s="297" t="s">
        <v>227</v>
      </c>
      <c r="Y528" s="297" t="s">
        <v>228</v>
      </c>
      <c r="AA528" s="297">
        <f t="shared" ref="AA528:AL528" si="576">IF(AND(E528&lt;&gt;"",AA158=1),1,0)</f>
        <v>0</v>
      </c>
      <c r="AB528" s="297">
        <f t="shared" si="576"/>
        <v>0</v>
      </c>
      <c r="AC528" s="297">
        <f t="shared" si="576"/>
        <v>1</v>
      </c>
      <c r="AD528" s="297">
        <f t="shared" si="576"/>
        <v>0</v>
      </c>
      <c r="AE528" s="297">
        <f t="shared" si="576"/>
        <v>0</v>
      </c>
      <c r="AF528" s="297">
        <f t="shared" si="576"/>
        <v>0</v>
      </c>
      <c r="AG528" s="297">
        <f t="shared" si="576"/>
        <v>0</v>
      </c>
      <c r="AH528" s="297">
        <f t="shared" si="576"/>
        <v>0</v>
      </c>
      <c r="AI528" s="297">
        <f t="shared" si="576"/>
        <v>1</v>
      </c>
      <c r="AJ528" s="297">
        <f t="shared" si="576"/>
        <v>1</v>
      </c>
      <c r="AK528" s="297">
        <f t="shared" si="576"/>
        <v>0</v>
      </c>
      <c r="AL528" s="297">
        <f t="shared" si="576"/>
        <v>1</v>
      </c>
      <c r="AM528" s="297">
        <f t="shared" si="528"/>
        <v>4</v>
      </c>
    </row>
    <row r="529" spans="4:39" x14ac:dyDescent="0.25">
      <c r="D529" s="297">
        <v>371</v>
      </c>
      <c r="E529" s="297" t="s">
        <v>39</v>
      </c>
      <c r="F529" s="297" t="s">
        <v>40</v>
      </c>
      <c r="G529" s="297" t="s">
        <v>41</v>
      </c>
      <c r="K529" s="297" t="s">
        <v>31</v>
      </c>
      <c r="M529" s="297" t="s">
        <v>162</v>
      </c>
      <c r="N529" s="297" t="s">
        <v>164</v>
      </c>
      <c r="O529" s="298" t="s">
        <v>168</v>
      </c>
      <c r="P529" s="297" t="s">
        <v>37</v>
      </c>
      <c r="R529" s="297" t="s">
        <v>223</v>
      </c>
      <c r="S529" s="297" t="s">
        <v>222</v>
      </c>
      <c r="T529" s="297" t="s">
        <v>231</v>
      </c>
      <c r="U529" s="297" t="s">
        <v>230</v>
      </c>
      <c r="V529" s="297" t="s">
        <v>232</v>
      </c>
      <c r="W529" s="297" t="s">
        <v>226</v>
      </c>
      <c r="X529" s="297" t="s">
        <v>227</v>
      </c>
      <c r="Y529" s="297" t="s">
        <v>228</v>
      </c>
      <c r="AA529" s="297">
        <f t="shared" ref="AA529:AL529" si="577">IF(AND(E529&lt;&gt;"",AA158=1),1,0)</f>
        <v>0</v>
      </c>
      <c r="AB529" s="297">
        <f t="shared" si="577"/>
        <v>0</v>
      </c>
      <c r="AC529" s="297">
        <f t="shared" si="577"/>
        <v>1</v>
      </c>
      <c r="AD529" s="297">
        <f t="shared" si="577"/>
        <v>0</v>
      </c>
      <c r="AE529" s="297">
        <f t="shared" si="577"/>
        <v>0</v>
      </c>
      <c r="AF529" s="297">
        <f t="shared" si="577"/>
        <v>0</v>
      </c>
      <c r="AG529" s="297">
        <f t="shared" si="577"/>
        <v>1</v>
      </c>
      <c r="AH529" s="297">
        <f t="shared" si="577"/>
        <v>0</v>
      </c>
      <c r="AI529" s="297">
        <f t="shared" si="577"/>
        <v>1</v>
      </c>
      <c r="AJ529" s="297">
        <f t="shared" si="577"/>
        <v>1</v>
      </c>
      <c r="AK529" s="297">
        <f t="shared" si="577"/>
        <v>0</v>
      </c>
      <c r="AL529" s="297">
        <f t="shared" si="577"/>
        <v>1</v>
      </c>
      <c r="AM529" s="297">
        <f t="shared" si="528"/>
        <v>5</v>
      </c>
    </row>
    <row r="530" spans="4:39" x14ac:dyDescent="0.25">
      <c r="D530" s="297">
        <v>372</v>
      </c>
      <c r="E530" s="297" t="s">
        <v>39</v>
      </c>
      <c r="F530" s="297" t="s">
        <v>40</v>
      </c>
      <c r="G530" s="297" t="s">
        <v>41</v>
      </c>
      <c r="K530" s="297" t="s">
        <v>31</v>
      </c>
      <c r="L530" s="297" t="s">
        <v>92</v>
      </c>
      <c r="N530" s="297" t="s">
        <v>164</v>
      </c>
      <c r="O530" s="298" t="s">
        <v>168</v>
      </c>
      <c r="P530" s="297" t="s">
        <v>37</v>
      </c>
      <c r="R530" s="297" t="s">
        <v>225</v>
      </c>
      <c r="S530" s="297" t="s">
        <v>222</v>
      </c>
      <c r="T530" s="297" t="s">
        <v>231</v>
      </c>
      <c r="U530" s="297" t="s">
        <v>230</v>
      </c>
      <c r="V530" s="297" t="s">
        <v>232</v>
      </c>
      <c r="W530" s="297" t="s">
        <v>226</v>
      </c>
      <c r="X530" s="297" t="s">
        <v>227</v>
      </c>
      <c r="Y530" s="297" t="s">
        <v>228</v>
      </c>
      <c r="AA530" s="297">
        <f t="shared" ref="AA530:AL530" si="578">IF(AND(E530&lt;&gt;"",AA158=1),1,0)</f>
        <v>0</v>
      </c>
      <c r="AB530" s="297">
        <f t="shared" si="578"/>
        <v>0</v>
      </c>
      <c r="AC530" s="297">
        <f t="shared" si="578"/>
        <v>1</v>
      </c>
      <c r="AD530" s="297">
        <f t="shared" si="578"/>
        <v>0</v>
      </c>
      <c r="AE530" s="297">
        <f t="shared" si="578"/>
        <v>0</v>
      </c>
      <c r="AF530" s="297">
        <f t="shared" si="578"/>
        <v>0</v>
      </c>
      <c r="AG530" s="297">
        <f t="shared" si="578"/>
        <v>1</v>
      </c>
      <c r="AH530" s="297">
        <f t="shared" si="578"/>
        <v>0</v>
      </c>
      <c r="AI530" s="297">
        <f t="shared" si="578"/>
        <v>0</v>
      </c>
      <c r="AJ530" s="297">
        <f t="shared" si="578"/>
        <v>1</v>
      </c>
      <c r="AK530" s="297">
        <f t="shared" si="578"/>
        <v>0</v>
      </c>
      <c r="AL530" s="297">
        <f t="shared" si="578"/>
        <v>1</v>
      </c>
      <c r="AM530" s="297">
        <f t="shared" si="528"/>
        <v>4</v>
      </c>
    </row>
    <row r="531" spans="4:39" x14ac:dyDescent="0.25">
      <c r="D531" s="297">
        <v>373</v>
      </c>
      <c r="E531" s="297" t="s">
        <v>39</v>
      </c>
      <c r="F531" s="297" t="s">
        <v>40</v>
      </c>
      <c r="G531" s="297" t="s">
        <v>41</v>
      </c>
      <c r="K531" s="297" t="s">
        <v>31</v>
      </c>
      <c r="L531" s="297" t="s">
        <v>92</v>
      </c>
      <c r="M531" s="297" t="s">
        <v>162</v>
      </c>
      <c r="O531" s="298" t="s">
        <v>168</v>
      </c>
      <c r="P531" s="297" t="s">
        <v>37</v>
      </c>
      <c r="R531" s="297" t="s">
        <v>223</v>
      </c>
      <c r="S531" s="297" t="s">
        <v>226</v>
      </c>
      <c r="T531" s="297" t="s">
        <v>231</v>
      </c>
      <c r="U531" s="297" t="s">
        <v>230</v>
      </c>
      <c r="V531" s="297" t="s">
        <v>232</v>
      </c>
      <c r="W531" s="297" t="s">
        <v>225</v>
      </c>
      <c r="X531" s="297" t="s">
        <v>227</v>
      </c>
      <c r="Y531" s="297" t="s">
        <v>228</v>
      </c>
      <c r="AA531" s="297">
        <f t="shared" ref="AA531:AL531" si="579">IF(AND(E531&lt;&gt;"",AA158=1),1,0)</f>
        <v>0</v>
      </c>
      <c r="AB531" s="297">
        <f t="shared" si="579"/>
        <v>0</v>
      </c>
      <c r="AC531" s="297">
        <f t="shared" si="579"/>
        <v>1</v>
      </c>
      <c r="AD531" s="297">
        <f t="shared" si="579"/>
        <v>0</v>
      </c>
      <c r="AE531" s="297">
        <f t="shared" si="579"/>
        <v>0</v>
      </c>
      <c r="AF531" s="297">
        <f t="shared" si="579"/>
        <v>0</v>
      </c>
      <c r="AG531" s="297">
        <f t="shared" si="579"/>
        <v>1</v>
      </c>
      <c r="AH531" s="297">
        <f t="shared" si="579"/>
        <v>0</v>
      </c>
      <c r="AI531" s="297">
        <f t="shared" si="579"/>
        <v>1</v>
      </c>
      <c r="AJ531" s="297">
        <f t="shared" si="579"/>
        <v>0</v>
      </c>
      <c r="AK531" s="297">
        <f t="shared" si="579"/>
        <v>0</v>
      </c>
      <c r="AL531" s="297">
        <f t="shared" si="579"/>
        <v>1</v>
      </c>
      <c r="AM531" s="297">
        <f t="shared" si="528"/>
        <v>4</v>
      </c>
    </row>
    <row r="532" spans="4:39" x14ac:dyDescent="0.25">
      <c r="D532" s="297">
        <v>374</v>
      </c>
      <c r="E532" s="297" t="s">
        <v>39</v>
      </c>
      <c r="F532" s="297" t="s">
        <v>40</v>
      </c>
      <c r="G532" s="297" t="s">
        <v>41</v>
      </c>
      <c r="K532" s="297" t="s">
        <v>31</v>
      </c>
      <c r="L532" s="297" t="s">
        <v>92</v>
      </c>
      <c r="M532" s="297" t="s">
        <v>162</v>
      </c>
      <c r="N532" s="297" t="s">
        <v>164</v>
      </c>
      <c r="P532" s="297" t="s">
        <v>37</v>
      </c>
      <c r="R532" s="297" t="s">
        <v>225</v>
      </c>
      <c r="S532" s="297" t="s">
        <v>222</v>
      </c>
      <c r="T532" s="297" t="s">
        <v>231</v>
      </c>
      <c r="U532" s="297" t="s">
        <v>230</v>
      </c>
      <c r="V532" s="297" t="s">
        <v>232</v>
      </c>
      <c r="W532" s="297" t="s">
        <v>226</v>
      </c>
      <c r="X532" s="297" t="s">
        <v>227</v>
      </c>
      <c r="Y532" s="297" t="s">
        <v>223</v>
      </c>
      <c r="AA532" s="297">
        <f t="shared" ref="AA532:AL532" si="580">IF(AND(E532&lt;&gt;"",AA158=1),1,0)</f>
        <v>0</v>
      </c>
      <c r="AB532" s="297">
        <f t="shared" si="580"/>
        <v>0</v>
      </c>
      <c r="AC532" s="297">
        <f t="shared" si="580"/>
        <v>1</v>
      </c>
      <c r="AD532" s="297">
        <f t="shared" si="580"/>
        <v>0</v>
      </c>
      <c r="AE532" s="297">
        <f t="shared" si="580"/>
        <v>0</v>
      </c>
      <c r="AF532" s="297">
        <f t="shared" si="580"/>
        <v>0</v>
      </c>
      <c r="AG532" s="297">
        <f t="shared" si="580"/>
        <v>1</v>
      </c>
      <c r="AH532" s="297">
        <f t="shared" si="580"/>
        <v>0</v>
      </c>
      <c r="AI532" s="297">
        <f t="shared" si="580"/>
        <v>1</v>
      </c>
      <c r="AJ532" s="297">
        <f t="shared" si="580"/>
        <v>1</v>
      </c>
      <c r="AK532" s="297">
        <f t="shared" si="580"/>
        <v>0</v>
      </c>
      <c r="AL532" s="297">
        <f t="shared" si="580"/>
        <v>1</v>
      </c>
      <c r="AM532" s="297">
        <f t="shared" si="528"/>
        <v>5</v>
      </c>
    </row>
    <row r="533" spans="4:39" x14ac:dyDescent="0.25">
      <c r="D533" s="297">
        <v>375</v>
      </c>
      <c r="E533" s="297" t="s">
        <v>39</v>
      </c>
      <c r="F533" s="297" t="s">
        <v>40</v>
      </c>
      <c r="G533" s="297" t="s">
        <v>41</v>
      </c>
      <c r="K533" s="297" t="s">
        <v>31</v>
      </c>
      <c r="L533" s="297" t="s">
        <v>92</v>
      </c>
      <c r="M533" s="297" t="s">
        <v>162</v>
      </c>
      <c r="N533" s="297" t="s">
        <v>164</v>
      </c>
      <c r="O533" s="298" t="s">
        <v>168</v>
      </c>
      <c r="R533" s="297" t="s">
        <v>225</v>
      </c>
      <c r="S533" s="297" t="s">
        <v>222</v>
      </c>
      <c r="T533" s="297" t="s">
        <v>231</v>
      </c>
      <c r="U533" s="297" t="s">
        <v>230</v>
      </c>
      <c r="V533" s="297" t="s">
        <v>232</v>
      </c>
      <c r="W533" s="297" t="s">
        <v>226</v>
      </c>
      <c r="X533" s="297" t="s">
        <v>223</v>
      </c>
      <c r="Y533" s="297" t="s">
        <v>228</v>
      </c>
      <c r="AA533" s="297">
        <f t="shared" ref="AA533:AL533" si="581">IF(AND(E533&lt;&gt;"",AA158=1),1,0)</f>
        <v>0</v>
      </c>
      <c r="AB533" s="297">
        <f t="shared" si="581"/>
        <v>0</v>
      </c>
      <c r="AC533" s="297">
        <f t="shared" si="581"/>
        <v>1</v>
      </c>
      <c r="AD533" s="297">
        <f t="shared" si="581"/>
        <v>0</v>
      </c>
      <c r="AE533" s="297">
        <f t="shared" si="581"/>
        <v>0</v>
      </c>
      <c r="AF533" s="297">
        <f t="shared" si="581"/>
        <v>0</v>
      </c>
      <c r="AG533" s="297">
        <f t="shared" si="581"/>
        <v>1</v>
      </c>
      <c r="AH533" s="297">
        <f t="shared" si="581"/>
        <v>0</v>
      </c>
      <c r="AI533" s="297">
        <f t="shared" si="581"/>
        <v>1</v>
      </c>
      <c r="AJ533" s="297">
        <f t="shared" si="581"/>
        <v>1</v>
      </c>
      <c r="AK533" s="297">
        <f t="shared" si="581"/>
        <v>0</v>
      </c>
      <c r="AL533" s="297">
        <f t="shared" si="581"/>
        <v>0</v>
      </c>
      <c r="AM533" s="297">
        <f t="shared" si="528"/>
        <v>4</v>
      </c>
    </row>
    <row r="534" spans="4:39" x14ac:dyDescent="0.25">
      <c r="D534" s="297">
        <v>376</v>
      </c>
      <c r="E534" s="297" t="s">
        <v>39</v>
      </c>
      <c r="F534" s="297" t="s">
        <v>40</v>
      </c>
      <c r="G534" s="297" t="s">
        <v>41</v>
      </c>
      <c r="J534" s="297" t="s">
        <v>38</v>
      </c>
      <c r="M534" s="297" t="s">
        <v>162</v>
      </c>
      <c r="N534" s="297" t="s">
        <v>164</v>
      </c>
      <c r="O534" s="298" t="s">
        <v>168</v>
      </c>
      <c r="P534" s="297" t="s">
        <v>37</v>
      </c>
      <c r="R534" s="297" t="s">
        <v>223</v>
      </c>
      <c r="S534" s="297" t="s">
        <v>222</v>
      </c>
      <c r="T534" s="297" t="s">
        <v>231</v>
      </c>
      <c r="U534" s="297" t="s">
        <v>230</v>
      </c>
      <c r="V534" s="297" t="s">
        <v>232</v>
      </c>
      <c r="W534" s="297" t="s">
        <v>224</v>
      </c>
      <c r="X534" s="297" t="s">
        <v>227</v>
      </c>
      <c r="Y534" s="297" t="s">
        <v>228</v>
      </c>
      <c r="AA534" s="297">
        <f t="shared" ref="AA534:AL534" si="582">IF(AND(E534&lt;&gt;"",AA158=1),1,0)</f>
        <v>0</v>
      </c>
      <c r="AB534" s="297">
        <f t="shared" si="582"/>
        <v>0</v>
      </c>
      <c r="AC534" s="297">
        <f t="shared" si="582"/>
        <v>1</v>
      </c>
      <c r="AD534" s="297">
        <f t="shared" si="582"/>
        <v>0</v>
      </c>
      <c r="AE534" s="297">
        <f t="shared" si="582"/>
        <v>0</v>
      </c>
      <c r="AF534" s="297">
        <f t="shared" si="582"/>
        <v>1</v>
      </c>
      <c r="AG534" s="297">
        <f t="shared" si="582"/>
        <v>0</v>
      </c>
      <c r="AH534" s="297">
        <f t="shared" si="582"/>
        <v>0</v>
      </c>
      <c r="AI534" s="297">
        <f t="shared" si="582"/>
        <v>1</v>
      </c>
      <c r="AJ534" s="297">
        <f t="shared" si="582"/>
        <v>1</v>
      </c>
      <c r="AK534" s="297">
        <f t="shared" si="582"/>
        <v>0</v>
      </c>
      <c r="AL534" s="297">
        <f t="shared" si="582"/>
        <v>1</v>
      </c>
      <c r="AM534" s="297">
        <f t="shared" si="528"/>
        <v>5</v>
      </c>
    </row>
    <row r="535" spans="4:39" x14ac:dyDescent="0.25">
      <c r="D535" s="297">
        <v>377</v>
      </c>
      <c r="E535" s="297" t="s">
        <v>39</v>
      </c>
      <c r="F535" s="297" t="s">
        <v>40</v>
      </c>
      <c r="G535" s="297" t="s">
        <v>41</v>
      </c>
      <c r="J535" s="297" t="s">
        <v>38</v>
      </c>
      <c r="L535" s="297" t="s">
        <v>92</v>
      </c>
      <c r="N535" s="297" t="s">
        <v>164</v>
      </c>
      <c r="O535" s="298" t="s">
        <v>168</v>
      </c>
      <c r="P535" s="297" t="s">
        <v>37</v>
      </c>
      <c r="R535" s="297" t="s">
        <v>225</v>
      </c>
      <c r="S535" s="297" t="s">
        <v>222</v>
      </c>
      <c r="T535" s="297" t="s">
        <v>231</v>
      </c>
      <c r="U535" s="297" t="s">
        <v>230</v>
      </c>
      <c r="V535" s="297" t="s">
        <v>232</v>
      </c>
      <c r="W535" s="297" t="s">
        <v>224</v>
      </c>
      <c r="X535" s="297" t="s">
        <v>227</v>
      </c>
      <c r="Y535" s="297" t="s">
        <v>228</v>
      </c>
      <c r="AA535" s="297">
        <f t="shared" ref="AA535:AL535" si="583">IF(AND(E535&lt;&gt;"",AA158=1),1,0)</f>
        <v>0</v>
      </c>
      <c r="AB535" s="297">
        <f t="shared" si="583"/>
        <v>0</v>
      </c>
      <c r="AC535" s="297">
        <f t="shared" si="583"/>
        <v>1</v>
      </c>
      <c r="AD535" s="297">
        <f t="shared" si="583"/>
        <v>0</v>
      </c>
      <c r="AE535" s="297">
        <f t="shared" si="583"/>
        <v>0</v>
      </c>
      <c r="AF535" s="297">
        <f t="shared" si="583"/>
        <v>1</v>
      </c>
      <c r="AG535" s="297">
        <f t="shared" si="583"/>
        <v>0</v>
      </c>
      <c r="AH535" s="297">
        <f t="shared" si="583"/>
        <v>0</v>
      </c>
      <c r="AI535" s="297">
        <f t="shared" si="583"/>
        <v>0</v>
      </c>
      <c r="AJ535" s="297">
        <f t="shared" si="583"/>
        <v>1</v>
      </c>
      <c r="AK535" s="297">
        <f t="shared" si="583"/>
        <v>0</v>
      </c>
      <c r="AL535" s="297">
        <f t="shared" si="583"/>
        <v>1</v>
      </c>
      <c r="AM535" s="297">
        <f t="shared" si="528"/>
        <v>4</v>
      </c>
    </row>
    <row r="536" spans="4:39" x14ac:dyDescent="0.25">
      <c r="D536" s="297">
        <v>378</v>
      </c>
      <c r="E536" s="297" t="s">
        <v>39</v>
      </c>
      <c r="F536" s="297" t="s">
        <v>40</v>
      </c>
      <c r="G536" s="297" t="s">
        <v>41</v>
      </c>
      <c r="J536" s="297" t="s">
        <v>38</v>
      </c>
      <c r="L536" s="297" t="s">
        <v>92</v>
      </c>
      <c r="M536" s="297" t="s">
        <v>162</v>
      </c>
      <c r="O536" s="298" t="s">
        <v>168</v>
      </c>
      <c r="P536" s="297" t="s">
        <v>37</v>
      </c>
      <c r="R536" s="297" t="s">
        <v>225</v>
      </c>
      <c r="S536" s="297" t="s">
        <v>223</v>
      </c>
      <c r="T536" s="297" t="s">
        <v>231</v>
      </c>
      <c r="U536" s="297" t="s">
        <v>230</v>
      </c>
      <c r="V536" s="297" t="s">
        <v>232</v>
      </c>
      <c r="W536" s="297" t="s">
        <v>224</v>
      </c>
      <c r="X536" s="297" t="s">
        <v>227</v>
      </c>
      <c r="Y536" s="297" t="s">
        <v>228</v>
      </c>
      <c r="AA536" s="297">
        <f t="shared" ref="AA536:AL536" si="584">IF(AND(E536&lt;&gt;"",AA158=1),1,0)</f>
        <v>0</v>
      </c>
      <c r="AB536" s="297">
        <f t="shared" si="584"/>
        <v>0</v>
      </c>
      <c r="AC536" s="297">
        <f t="shared" si="584"/>
        <v>1</v>
      </c>
      <c r="AD536" s="297">
        <f t="shared" si="584"/>
        <v>0</v>
      </c>
      <c r="AE536" s="297">
        <f t="shared" si="584"/>
        <v>0</v>
      </c>
      <c r="AF536" s="297">
        <f t="shared" si="584"/>
        <v>1</v>
      </c>
      <c r="AG536" s="297">
        <f t="shared" si="584"/>
        <v>0</v>
      </c>
      <c r="AH536" s="297">
        <f t="shared" si="584"/>
        <v>0</v>
      </c>
      <c r="AI536" s="297">
        <f t="shared" si="584"/>
        <v>1</v>
      </c>
      <c r="AJ536" s="297">
        <f t="shared" si="584"/>
        <v>0</v>
      </c>
      <c r="AK536" s="297">
        <f t="shared" si="584"/>
        <v>0</v>
      </c>
      <c r="AL536" s="297">
        <f t="shared" si="584"/>
        <v>1</v>
      </c>
      <c r="AM536" s="297">
        <f t="shared" si="528"/>
        <v>4</v>
      </c>
    </row>
    <row r="537" spans="4:39" x14ac:dyDescent="0.25">
      <c r="D537" s="297">
        <v>379</v>
      </c>
      <c r="E537" s="297" t="s">
        <v>39</v>
      </c>
      <c r="F537" s="297" t="s">
        <v>40</v>
      </c>
      <c r="G537" s="297" t="s">
        <v>41</v>
      </c>
      <c r="J537" s="297" t="s">
        <v>38</v>
      </c>
      <c r="L537" s="297" t="s">
        <v>92</v>
      </c>
      <c r="M537" s="297" t="s">
        <v>162</v>
      </c>
      <c r="N537" s="297" t="s">
        <v>164</v>
      </c>
      <c r="P537" s="297" t="s">
        <v>37</v>
      </c>
      <c r="R537" s="297" t="s">
        <v>225</v>
      </c>
      <c r="S537" s="297" t="s">
        <v>222</v>
      </c>
      <c r="T537" s="297" t="s">
        <v>231</v>
      </c>
      <c r="U537" s="297" t="s">
        <v>230</v>
      </c>
      <c r="V537" s="297" t="s">
        <v>232</v>
      </c>
      <c r="W537" s="297" t="s">
        <v>224</v>
      </c>
      <c r="X537" s="297" t="s">
        <v>227</v>
      </c>
      <c r="Y537" s="297" t="s">
        <v>223</v>
      </c>
      <c r="AA537" s="297">
        <f t="shared" ref="AA537:AL537" si="585">IF(AND(E537&lt;&gt;"",AA158=1),1,0)</f>
        <v>0</v>
      </c>
      <c r="AB537" s="297">
        <f t="shared" si="585"/>
        <v>0</v>
      </c>
      <c r="AC537" s="297">
        <f t="shared" si="585"/>
        <v>1</v>
      </c>
      <c r="AD537" s="297">
        <f t="shared" si="585"/>
        <v>0</v>
      </c>
      <c r="AE537" s="297">
        <f t="shared" si="585"/>
        <v>0</v>
      </c>
      <c r="AF537" s="297">
        <f t="shared" si="585"/>
        <v>1</v>
      </c>
      <c r="AG537" s="297">
        <f t="shared" si="585"/>
        <v>0</v>
      </c>
      <c r="AH537" s="297">
        <f t="shared" si="585"/>
        <v>0</v>
      </c>
      <c r="AI537" s="297">
        <f t="shared" si="585"/>
        <v>1</v>
      </c>
      <c r="AJ537" s="297">
        <f t="shared" si="585"/>
        <v>1</v>
      </c>
      <c r="AK537" s="297">
        <f t="shared" si="585"/>
        <v>0</v>
      </c>
      <c r="AL537" s="297">
        <f t="shared" si="585"/>
        <v>1</v>
      </c>
      <c r="AM537" s="297">
        <f t="shared" si="528"/>
        <v>5</v>
      </c>
    </row>
    <row r="538" spans="4:39" x14ac:dyDescent="0.25">
      <c r="D538" s="297">
        <v>380</v>
      </c>
      <c r="E538" s="297" t="s">
        <v>39</v>
      </c>
      <c r="F538" s="297" t="s">
        <v>40</v>
      </c>
      <c r="G538" s="297" t="s">
        <v>41</v>
      </c>
      <c r="J538" s="297" t="s">
        <v>38</v>
      </c>
      <c r="L538" s="297" t="s">
        <v>92</v>
      </c>
      <c r="M538" s="297" t="s">
        <v>162</v>
      </c>
      <c r="N538" s="297" t="s">
        <v>164</v>
      </c>
      <c r="O538" s="298" t="s">
        <v>168</v>
      </c>
      <c r="R538" s="297" t="s">
        <v>225</v>
      </c>
      <c r="S538" s="297" t="s">
        <v>222</v>
      </c>
      <c r="T538" s="297" t="s">
        <v>231</v>
      </c>
      <c r="U538" s="297" t="s">
        <v>230</v>
      </c>
      <c r="V538" s="297" t="s">
        <v>232</v>
      </c>
      <c r="W538" s="297" t="s">
        <v>224</v>
      </c>
      <c r="X538" s="297" t="s">
        <v>223</v>
      </c>
      <c r="Y538" s="297" t="s">
        <v>228</v>
      </c>
      <c r="AA538" s="297">
        <f t="shared" ref="AA538:AL538" si="586">IF(AND(E538&lt;&gt;"",AA158=1),1,0)</f>
        <v>0</v>
      </c>
      <c r="AB538" s="297">
        <f t="shared" si="586"/>
        <v>0</v>
      </c>
      <c r="AC538" s="297">
        <f t="shared" si="586"/>
        <v>1</v>
      </c>
      <c r="AD538" s="297">
        <f t="shared" si="586"/>
        <v>0</v>
      </c>
      <c r="AE538" s="297">
        <f t="shared" si="586"/>
        <v>0</v>
      </c>
      <c r="AF538" s="297">
        <f t="shared" si="586"/>
        <v>1</v>
      </c>
      <c r="AG538" s="297">
        <f t="shared" si="586"/>
        <v>0</v>
      </c>
      <c r="AH538" s="297">
        <f t="shared" si="586"/>
        <v>0</v>
      </c>
      <c r="AI538" s="297">
        <f t="shared" si="586"/>
        <v>1</v>
      </c>
      <c r="AJ538" s="297">
        <f t="shared" si="586"/>
        <v>1</v>
      </c>
      <c r="AK538" s="297">
        <f t="shared" si="586"/>
        <v>0</v>
      </c>
      <c r="AL538" s="297">
        <f t="shared" si="586"/>
        <v>0</v>
      </c>
      <c r="AM538" s="297">
        <f t="shared" si="528"/>
        <v>4</v>
      </c>
    </row>
    <row r="539" spans="4:39" x14ac:dyDescent="0.25">
      <c r="D539" s="297">
        <v>381</v>
      </c>
      <c r="E539" s="297" t="s">
        <v>39</v>
      </c>
      <c r="F539" s="297" t="s">
        <v>40</v>
      </c>
      <c r="G539" s="297" t="s">
        <v>41</v>
      </c>
      <c r="J539" s="297" t="s">
        <v>38</v>
      </c>
      <c r="K539" s="297" t="s">
        <v>31</v>
      </c>
      <c r="N539" s="297" t="s">
        <v>164</v>
      </c>
      <c r="O539" s="298" t="s">
        <v>168</v>
      </c>
      <c r="P539" s="297" t="s">
        <v>37</v>
      </c>
      <c r="R539" s="297" t="s">
        <v>230</v>
      </c>
      <c r="S539" s="297" t="s">
        <v>222</v>
      </c>
      <c r="T539" s="297" t="s">
        <v>231</v>
      </c>
      <c r="U539" s="297" t="s">
        <v>224</v>
      </c>
      <c r="V539" s="297" t="s">
        <v>232</v>
      </c>
      <c r="W539" s="297" t="s">
        <v>226</v>
      </c>
      <c r="X539" s="297" t="s">
        <v>227</v>
      </c>
      <c r="Y539" s="297" t="s">
        <v>228</v>
      </c>
      <c r="AA539" s="297">
        <f t="shared" ref="AA539:AL539" si="587">IF(AND(E539&lt;&gt;"",AA158=1),1,0)</f>
        <v>0</v>
      </c>
      <c r="AB539" s="297">
        <f t="shared" si="587"/>
        <v>0</v>
      </c>
      <c r="AC539" s="297">
        <f t="shared" si="587"/>
        <v>1</v>
      </c>
      <c r="AD539" s="297">
        <f t="shared" si="587"/>
        <v>0</v>
      </c>
      <c r="AE539" s="297">
        <f t="shared" si="587"/>
        <v>0</v>
      </c>
      <c r="AF539" s="297">
        <f t="shared" si="587"/>
        <v>1</v>
      </c>
      <c r="AG539" s="297">
        <f t="shared" si="587"/>
        <v>1</v>
      </c>
      <c r="AH539" s="297">
        <f t="shared" si="587"/>
        <v>0</v>
      </c>
      <c r="AI539" s="297">
        <f t="shared" si="587"/>
        <v>0</v>
      </c>
      <c r="AJ539" s="297">
        <f t="shared" si="587"/>
        <v>1</v>
      </c>
      <c r="AK539" s="297">
        <f t="shared" si="587"/>
        <v>0</v>
      </c>
      <c r="AL539" s="297">
        <f t="shared" si="587"/>
        <v>1</v>
      </c>
      <c r="AM539" s="297">
        <f t="shared" si="528"/>
        <v>5</v>
      </c>
    </row>
    <row r="540" spans="4:39" x14ac:dyDescent="0.25">
      <c r="D540" s="297">
        <v>382</v>
      </c>
      <c r="E540" s="297" t="s">
        <v>39</v>
      </c>
      <c r="F540" s="297" t="s">
        <v>40</v>
      </c>
      <c r="G540" s="297" t="s">
        <v>41</v>
      </c>
      <c r="J540" s="297" t="s">
        <v>38</v>
      </c>
      <c r="K540" s="297" t="s">
        <v>31</v>
      </c>
      <c r="M540" s="297" t="s">
        <v>162</v>
      </c>
      <c r="O540" s="298" t="s">
        <v>168</v>
      </c>
      <c r="P540" s="297" t="s">
        <v>37</v>
      </c>
      <c r="R540" s="297" t="s">
        <v>223</v>
      </c>
      <c r="S540" s="297" t="s">
        <v>226</v>
      </c>
      <c r="T540" s="297" t="s">
        <v>231</v>
      </c>
      <c r="U540" s="297" t="s">
        <v>230</v>
      </c>
      <c r="V540" s="297" t="s">
        <v>232</v>
      </c>
      <c r="W540" s="297" t="s">
        <v>224</v>
      </c>
      <c r="X540" s="297" t="s">
        <v>227</v>
      </c>
      <c r="Y540" s="297" t="s">
        <v>228</v>
      </c>
      <c r="AA540" s="297">
        <f t="shared" ref="AA540:AL540" si="588">IF(AND(E540&lt;&gt;"",AA158=1),1,0)</f>
        <v>0</v>
      </c>
      <c r="AB540" s="297">
        <f t="shared" si="588"/>
        <v>0</v>
      </c>
      <c r="AC540" s="297">
        <f t="shared" si="588"/>
        <v>1</v>
      </c>
      <c r="AD540" s="297">
        <f t="shared" si="588"/>
        <v>0</v>
      </c>
      <c r="AE540" s="297">
        <f t="shared" si="588"/>
        <v>0</v>
      </c>
      <c r="AF540" s="297">
        <f t="shared" si="588"/>
        <v>1</v>
      </c>
      <c r="AG540" s="297">
        <f t="shared" si="588"/>
        <v>1</v>
      </c>
      <c r="AH540" s="297">
        <f t="shared" si="588"/>
        <v>0</v>
      </c>
      <c r="AI540" s="297">
        <f t="shared" si="588"/>
        <v>1</v>
      </c>
      <c r="AJ540" s="297">
        <f t="shared" si="588"/>
        <v>0</v>
      </c>
      <c r="AK540" s="297">
        <f t="shared" si="588"/>
        <v>0</v>
      </c>
      <c r="AL540" s="297">
        <f t="shared" si="588"/>
        <v>1</v>
      </c>
      <c r="AM540" s="297">
        <f t="shared" si="528"/>
        <v>5</v>
      </c>
    </row>
    <row r="541" spans="4:39" x14ac:dyDescent="0.25">
      <c r="D541" s="297">
        <v>383</v>
      </c>
      <c r="E541" s="297" t="s">
        <v>39</v>
      </c>
      <c r="F541" s="297" t="s">
        <v>40</v>
      </c>
      <c r="G541" s="297" t="s">
        <v>41</v>
      </c>
      <c r="J541" s="297" t="s">
        <v>38</v>
      </c>
      <c r="K541" s="297" t="s">
        <v>31</v>
      </c>
      <c r="M541" s="297" t="s">
        <v>162</v>
      </c>
      <c r="N541" s="297" t="s">
        <v>164</v>
      </c>
      <c r="P541" s="297" t="s">
        <v>37</v>
      </c>
      <c r="R541" s="297" t="s">
        <v>230</v>
      </c>
      <c r="S541" s="297" t="s">
        <v>222</v>
      </c>
      <c r="T541" s="297" t="s">
        <v>231</v>
      </c>
      <c r="U541" s="297" t="s">
        <v>224</v>
      </c>
      <c r="V541" s="297" t="s">
        <v>232</v>
      </c>
      <c r="W541" s="297" t="s">
        <v>226</v>
      </c>
      <c r="X541" s="297" t="s">
        <v>227</v>
      </c>
      <c r="Y541" s="297" t="s">
        <v>223</v>
      </c>
      <c r="AA541" s="297">
        <f t="shared" ref="AA541:AL541" si="589">IF(AND(E541&lt;&gt;"",AA158=1),1,0)</f>
        <v>0</v>
      </c>
      <c r="AB541" s="297">
        <f t="shared" si="589"/>
        <v>0</v>
      </c>
      <c r="AC541" s="297">
        <f t="shared" si="589"/>
        <v>1</v>
      </c>
      <c r="AD541" s="297">
        <f t="shared" si="589"/>
        <v>0</v>
      </c>
      <c r="AE541" s="297">
        <f t="shared" si="589"/>
        <v>0</v>
      </c>
      <c r="AF541" s="297">
        <f t="shared" si="589"/>
        <v>1</v>
      </c>
      <c r="AG541" s="297">
        <f t="shared" si="589"/>
        <v>1</v>
      </c>
      <c r="AH541" s="297">
        <f t="shared" si="589"/>
        <v>0</v>
      </c>
      <c r="AI541" s="297">
        <f t="shared" si="589"/>
        <v>1</v>
      </c>
      <c r="AJ541" s="297">
        <f t="shared" si="589"/>
        <v>1</v>
      </c>
      <c r="AK541" s="297">
        <f t="shared" si="589"/>
        <v>0</v>
      </c>
      <c r="AL541" s="297">
        <f t="shared" si="589"/>
        <v>1</v>
      </c>
      <c r="AM541" s="297">
        <f t="shared" si="528"/>
        <v>6</v>
      </c>
    </row>
    <row r="542" spans="4:39" x14ac:dyDescent="0.25">
      <c r="D542" s="297">
        <v>384</v>
      </c>
      <c r="E542" s="297" t="s">
        <v>39</v>
      </c>
      <c r="F542" s="297" t="s">
        <v>40</v>
      </c>
      <c r="G542" s="297" t="s">
        <v>41</v>
      </c>
      <c r="J542" s="297" t="s">
        <v>38</v>
      </c>
      <c r="K542" s="297" t="s">
        <v>31</v>
      </c>
      <c r="M542" s="297" t="s">
        <v>162</v>
      </c>
      <c r="N542" s="297" t="s">
        <v>164</v>
      </c>
      <c r="O542" s="298" t="s">
        <v>168</v>
      </c>
      <c r="R542" s="297" t="s">
        <v>230</v>
      </c>
      <c r="S542" s="297" t="s">
        <v>222</v>
      </c>
      <c r="T542" s="297" t="s">
        <v>231</v>
      </c>
      <c r="U542" s="297" t="s">
        <v>224</v>
      </c>
      <c r="V542" s="297" t="s">
        <v>232</v>
      </c>
      <c r="W542" s="297" t="s">
        <v>226</v>
      </c>
      <c r="X542" s="297" t="s">
        <v>223</v>
      </c>
      <c r="Y542" s="297" t="s">
        <v>228</v>
      </c>
      <c r="AA542" s="297">
        <f t="shared" ref="AA542:AL542" si="590">IF(AND(E542&lt;&gt;"",AA158=1),1,0)</f>
        <v>0</v>
      </c>
      <c r="AB542" s="297">
        <f t="shared" si="590"/>
        <v>0</v>
      </c>
      <c r="AC542" s="297">
        <f t="shared" si="590"/>
        <v>1</v>
      </c>
      <c r="AD542" s="297">
        <f t="shared" si="590"/>
        <v>0</v>
      </c>
      <c r="AE542" s="297">
        <f t="shared" si="590"/>
        <v>0</v>
      </c>
      <c r="AF542" s="297">
        <f t="shared" si="590"/>
        <v>1</v>
      </c>
      <c r="AG542" s="297">
        <f t="shared" si="590"/>
        <v>1</v>
      </c>
      <c r="AH542" s="297">
        <f t="shared" si="590"/>
        <v>0</v>
      </c>
      <c r="AI542" s="297">
        <f t="shared" si="590"/>
        <v>1</v>
      </c>
      <c r="AJ542" s="297">
        <f t="shared" si="590"/>
        <v>1</v>
      </c>
      <c r="AK542" s="297">
        <f t="shared" si="590"/>
        <v>0</v>
      </c>
      <c r="AL542" s="297">
        <f t="shared" si="590"/>
        <v>0</v>
      </c>
      <c r="AM542" s="297">
        <f t="shared" si="528"/>
        <v>5</v>
      </c>
    </row>
    <row r="543" spans="4:39" x14ac:dyDescent="0.25">
      <c r="D543" s="297">
        <v>385</v>
      </c>
      <c r="E543" s="297" t="s">
        <v>39</v>
      </c>
      <c r="F543" s="297" t="s">
        <v>40</v>
      </c>
      <c r="G543" s="297" t="s">
        <v>41</v>
      </c>
      <c r="J543" s="297" t="s">
        <v>38</v>
      </c>
      <c r="K543" s="297" t="s">
        <v>31</v>
      </c>
      <c r="L543" s="297" t="s">
        <v>92</v>
      </c>
      <c r="O543" s="298" t="s">
        <v>168</v>
      </c>
      <c r="P543" s="297" t="s">
        <v>37</v>
      </c>
      <c r="R543" s="297" t="s">
        <v>225</v>
      </c>
      <c r="S543" s="297" t="s">
        <v>226</v>
      </c>
      <c r="T543" s="297" t="s">
        <v>231</v>
      </c>
      <c r="U543" s="297" t="s">
        <v>230</v>
      </c>
      <c r="V543" s="297" t="s">
        <v>232</v>
      </c>
      <c r="W543" s="297" t="s">
        <v>224</v>
      </c>
      <c r="X543" s="297" t="s">
        <v>227</v>
      </c>
      <c r="Y543" s="297" t="s">
        <v>228</v>
      </c>
      <c r="AA543" s="297">
        <f t="shared" ref="AA543:AL543" si="591">IF(AND(E543&lt;&gt;"",AA158=1),1,0)</f>
        <v>0</v>
      </c>
      <c r="AB543" s="297">
        <f t="shared" si="591"/>
        <v>0</v>
      </c>
      <c r="AC543" s="297">
        <f t="shared" si="591"/>
        <v>1</v>
      </c>
      <c r="AD543" s="297">
        <f t="shared" si="591"/>
        <v>0</v>
      </c>
      <c r="AE543" s="297">
        <f t="shared" si="591"/>
        <v>0</v>
      </c>
      <c r="AF543" s="297">
        <f t="shared" si="591"/>
        <v>1</v>
      </c>
      <c r="AG543" s="297">
        <f t="shared" si="591"/>
        <v>1</v>
      </c>
      <c r="AH543" s="297">
        <f t="shared" si="591"/>
        <v>0</v>
      </c>
      <c r="AI543" s="297">
        <f t="shared" si="591"/>
        <v>0</v>
      </c>
      <c r="AJ543" s="297">
        <f t="shared" si="591"/>
        <v>0</v>
      </c>
      <c r="AK543" s="297">
        <f t="shared" si="591"/>
        <v>0</v>
      </c>
      <c r="AL543" s="297">
        <f t="shared" si="591"/>
        <v>1</v>
      </c>
      <c r="AM543" s="297">
        <f t="shared" si="528"/>
        <v>4</v>
      </c>
    </row>
    <row r="544" spans="4:39" x14ac:dyDescent="0.25">
      <c r="D544" s="297">
        <v>386</v>
      </c>
      <c r="E544" s="297" t="s">
        <v>39</v>
      </c>
      <c r="F544" s="297" t="s">
        <v>40</v>
      </c>
      <c r="G544" s="297" t="s">
        <v>41</v>
      </c>
      <c r="J544" s="297" t="s">
        <v>38</v>
      </c>
      <c r="K544" s="297" t="s">
        <v>31</v>
      </c>
      <c r="L544" s="297" t="s">
        <v>92</v>
      </c>
      <c r="N544" s="297" t="s">
        <v>164</v>
      </c>
      <c r="P544" s="297" t="s">
        <v>37</v>
      </c>
      <c r="R544" s="297" t="s">
        <v>225</v>
      </c>
      <c r="S544" s="297" t="s">
        <v>226</v>
      </c>
      <c r="T544" s="297" t="s">
        <v>231</v>
      </c>
      <c r="U544" s="297" t="s">
        <v>230</v>
      </c>
      <c r="V544" s="297" t="s">
        <v>232</v>
      </c>
      <c r="W544" s="297" t="s">
        <v>224</v>
      </c>
      <c r="X544" s="297" t="s">
        <v>227</v>
      </c>
      <c r="Y544" s="297" t="s">
        <v>222</v>
      </c>
      <c r="AA544" s="297">
        <f t="shared" ref="AA544:AL544" si="592">IF(AND(E544&lt;&gt;"",AA158=1),1,0)</f>
        <v>0</v>
      </c>
      <c r="AB544" s="297">
        <f t="shared" si="592"/>
        <v>0</v>
      </c>
      <c r="AC544" s="297">
        <f t="shared" si="592"/>
        <v>1</v>
      </c>
      <c r="AD544" s="297">
        <f t="shared" si="592"/>
        <v>0</v>
      </c>
      <c r="AE544" s="297">
        <f t="shared" si="592"/>
        <v>0</v>
      </c>
      <c r="AF544" s="297">
        <f t="shared" si="592"/>
        <v>1</v>
      </c>
      <c r="AG544" s="297">
        <f t="shared" si="592"/>
        <v>1</v>
      </c>
      <c r="AH544" s="297">
        <f t="shared" si="592"/>
        <v>0</v>
      </c>
      <c r="AI544" s="297">
        <f t="shared" si="592"/>
        <v>0</v>
      </c>
      <c r="AJ544" s="297">
        <f t="shared" si="592"/>
        <v>1</v>
      </c>
      <c r="AK544" s="297">
        <f t="shared" si="592"/>
        <v>0</v>
      </c>
      <c r="AL544" s="297">
        <f t="shared" si="592"/>
        <v>1</v>
      </c>
      <c r="AM544" s="297">
        <f t="shared" ref="AM544:AM607" si="593">SUM(AA544:AL544)</f>
        <v>5</v>
      </c>
    </row>
    <row r="545" spans="4:39" x14ac:dyDescent="0.25">
      <c r="D545" s="297">
        <v>387</v>
      </c>
      <c r="E545" s="297" t="s">
        <v>39</v>
      </c>
      <c r="F545" s="297" t="s">
        <v>40</v>
      </c>
      <c r="G545" s="297" t="s">
        <v>41</v>
      </c>
      <c r="J545" s="297" t="s">
        <v>38</v>
      </c>
      <c r="K545" s="297" t="s">
        <v>31</v>
      </c>
      <c r="L545" s="297" t="s">
        <v>92</v>
      </c>
      <c r="N545" s="297" t="s">
        <v>164</v>
      </c>
      <c r="O545" s="298" t="s">
        <v>168</v>
      </c>
      <c r="R545" s="297" t="s">
        <v>225</v>
      </c>
      <c r="S545" s="297" t="s">
        <v>226</v>
      </c>
      <c r="T545" s="297" t="s">
        <v>231</v>
      </c>
      <c r="U545" s="297" t="s">
        <v>230</v>
      </c>
      <c r="V545" s="297" t="s">
        <v>232</v>
      </c>
      <c r="W545" s="297" t="s">
        <v>224</v>
      </c>
      <c r="X545" s="297" t="s">
        <v>222</v>
      </c>
      <c r="Y545" s="297" t="s">
        <v>228</v>
      </c>
      <c r="AA545" s="297">
        <f t="shared" ref="AA545:AL545" si="594">IF(AND(E545&lt;&gt;"",AA158=1),1,0)</f>
        <v>0</v>
      </c>
      <c r="AB545" s="297">
        <f t="shared" si="594"/>
        <v>0</v>
      </c>
      <c r="AC545" s="297">
        <f t="shared" si="594"/>
        <v>1</v>
      </c>
      <c r="AD545" s="297">
        <f t="shared" si="594"/>
        <v>0</v>
      </c>
      <c r="AE545" s="297">
        <f t="shared" si="594"/>
        <v>0</v>
      </c>
      <c r="AF545" s="297">
        <f t="shared" si="594"/>
        <v>1</v>
      </c>
      <c r="AG545" s="297">
        <f t="shared" si="594"/>
        <v>1</v>
      </c>
      <c r="AH545" s="297">
        <f t="shared" si="594"/>
        <v>0</v>
      </c>
      <c r="AI545" s="297">
        <f t="shared" si="594"/>
        <v>0</v>
      </c>
      <c r="AJ545" s="297">
        <f t="shared" si="594"/>
        <v>1</v>
      </c>
      <c r="AK545" s="297">
        <f t="shared" si="594"/>
        <v>0</v>
      </c>
      <c r="AL545" s="297">
        <f t="shared" si="594"/>
        <v>0</v>
      </c>
      <c r="AM545" s="297">
        <f t="shared" si="593"/>
        <v>4</v>
      </c>
    </row>
    <row r="546" spans="4:39" x14ac:dyDescent="0.25">
      <c r="D546" s="297">
        <v>388</v>
      </c>
      <c r="E546" s="297" t="s">
        <v>39</v>
      </c>
      <c r="F546" s="297" t="s">
        <v>40</v>
      </c>
      <c r="G546" s="297" t="s">
        <v>41</v>
      </c>
      <c r="J546" s="297" t="s">
        <v>38</v>
      </c>
      <c r="K546" s="297" t="s">
        <v>31</v>
      </c>
      <c r="L546" s="297" t="s">
        <v>92</v>
      </c>
      <c r="M546" s="297" t="s">
        <v>162</v>
      </c>
      <c r="P546" s="297" t="s">
        <v>37</v>
      </c>
      <c r="R546" s="297" t="s">
        <v>225</v>
      </c>
      <c r="S546" s="297" t="s">
        <v>226</v>
      </c>
      <c r="T546" s="297" t="s">
        <v>231</v>
      </c>
      <c r="U546" s="297" t="s">
        <v>230</v>
      </c>
      <c r="V546" s="297" t="s">
        <v>232</v>
      </c>
      <c r="W546" s="297" t="s">
        <v>224</v>
      </c>
      <c r="X546" s="297" t="s">
        <v>227</v>
      </c>
      <c r="Y546" s="297" t="s">
        <v>223</v>
      </c>
      <c r="AA546" s="297">
        <f t="shared" ref="AA546:AL546" si="595">IF(AND(E546&lt;&gt;"",AA158=1),1,0)</f>
        <v>0</v>
      </c>
      <c r="AB546" s="297">
        <f t="shared" si="595"/>
        <v>0</v>
      </c>
      <c r="AC546" s="297">
        <f t="shared" si="595"/>
        <v>1</v>
      </c>
      <c r="AD546" s="297">
        <f t="shared" si="595"/>
        <v>0</v>
      </c>
      <c r="AE546" s="297">
        <f t="shared" si="595"/>
        <v>0</v>
      </c>
      <c r="AF546" s="297">
        <f t="shared" si="595"/>
        <v>1</v>
      </c>
      <c r="AG546" s="297">
        <f t="shared" si="595"/>
        <v>1</v>
      </c>
      <c r="AH546" s="297">
        <f t="shared" si="595"/>
        <v>0</v>
      </c>
      <c r="AI546" s="297">
        <f t="shared" si="595"/>
        <v>1</v>
      </c>
      <c r="AJ546" s="297">
        <f t="shared" si="595"/>
        <v>0</v>
      </c>
      <c r="AK546" s="297">
        <f t="shared" si="595"/>
        <v>0</v>
      </c>
      <c r="AL546" s="297">
        <f t="shared" si="595"/>
        <v>1</v>
      </c>
      <c r="AM546" s="297">
        <f t="shared" si="593"/>
        <v>5</v>
      </c>
    </row>
    <row r="547" spans="4:39" x14ac:dyDescent="0.25">
      <c r="D547" s="297">
        <v>389</v>
      </c>
      <c r="E547" s="297" t="s">
        <v>39</v>
      </c>
      <c r="F547" s="297" t="s">
        <v>40</v>
      </c>
      <c r="G547" s="297" t="s">
        <v>41</v>
      </c>
      <c r="J547" s="297" t="s">
        <v>38</v>
      </c>
      <c r="K547" s="297" t="s">
        <v>31</v>
      </c>
      <c r="L547" s="297" t="s">
        <v>92</v>
      </c>
      <c r="M547" s="297" t="s">
        <v>162</v>
      </c>
      <c r="O547" s="298" t="s">
        <v>168</v>
      </c>
      <c r="R547" s="297" t="s">
        <v>225</v>
      </c>
      <c r="S547" s="297" t="s">
        <v>226</v>
      </c>
      <c r="T547" s="297" t="s">
        <v>231</v>
      </c>
      <c r="U547" s="297" t="s">
        <v>230</v>
      </c>
      <c r="V547" s="297" t="s">
        <v>232</v>
      </c>
      <c r="W547" s="297" t="s">
        <v>224</v>
      </c>
      <c r="X547" s="297" t="s">
        <v>223</v>
      </c>
      <c r="Y547" s="297" t="s">
        <v>228</v>
      </c>
      <c r="AA547" s="297">
        <f t="shared" ref="AA547:AL547" si="596">IF(AND(E547&lt;&gt;"",AA158=1),1,0)</f>
        <v>0</v>
      </c>
      <c r="AB547" s="297">
        <f t="shared" si="596"/>
        <v>0</v>
      </c>
      <c r="AC547" s="297">
        <f t="shared" si="596"/>
        <v>1</v>
      </c>
      <c r="AD547" s="297">
        <f t="shared" si="596"/>
        <v>0</v>
      </c>
      <c r="AE547" s="297">
        <f t="shared" si="596"/>
        <v>0</v>
      </c>
      <c r="AF547" s="297">
        <f t="shared" si="596"/>
        <v>1</v>
      </c>
      <c r="AG547" s="297">
        <f t="shared" si="596"/>
        <v>1</v>
      </c>
      <c r="AH547" s="297">
        <f t="shared" si="596"/>
        <v>0</v>
      </c>
      <c r="AI547" s="297">
        <f t="shared" si="596"/>
        <v>1</v>
      </c>
      <c r="AJ547" s="297">
        <f t="shared" si="596"/>
        <v>0</v>
      </c>
      <c r="AK547" s="297">
        <f t="shared" si="596"/>
        <v>0</v>
      </c>
      <c r="AL547" s="297">
        <f t="shared" si="596"/>
        <v>0</v>
      </c>
      <c r="AM547" s="297">
        <f t="shared" si="593"/>
        <v>4</v>
      </c>
    </row>
    <row r="548" spans="4:39" x14ac:dyDescent="0.25">
      <c r="D548" s="297">
        <v>390</v>
      </c>
      <c r="E548" s="297" t="s">
        <v>39</v>
      </c>
      <c r="F548" s="297" t="s">
        <v>40</v>
      </c>
      <c r="G548" s="297" t="s">
        <v>41</v>
      </c>
      <c r="J548" s="297" t="s">
        <v>38</v>
      </c>
      <c r="K548" s="297" t="s">
        <v>31</v>
      </c>
      <c r="L548" s="297" t="s">
        <v>92</v>
      </c>
      <c r="M548" s="297" t="s">
        <v>162</v>
      </c>
      <c r="N548" s="297" t="s">
        <v>164</v>
      </c>
      <c r="R548" s="297" t="s">
        <v>225</v>
      </c>
      <c r="S548" s="297" t="s">
        <v>226</v>
      </c>
      <c r="T548" s="297" t="s">
        <v>231</v>
      </c>
      <c r="U548" s="297" t="s">
        <v>230</v>
      </c>
      <c r="V548" s="297" t="s">
        <v>232</v>
      </c>
      <c r="W548" s="297" t="s">
        <v>224</v>
      </c>
      <c r="X548" s="297" t="s">
        <v>223</v>
      </c>
      <c r="Y548" s="297" t="s">
        <v>222</v>
      </c>
      <c r="AA548" s="297">
        <f t="shared" ref="AA548:AL548" si="597">IF(AND(E548&lt;&gt;"",AA158=1),1,0)</f>
        <v>0</v>
      </c>
      <c r="AB548" s="297">
        <f t="shared" si="597"/>
        <v>0</v>
      </c>
      <c r="AC548" s="297">
        <f t="shared" si="597"/>
        <v>1</v>
      </c>
      <c r="AD548" s="297">
        <f t="shared" si="597"/>
        <v>0</v>
      </c>
      <c r="AE548" s="297">
        <f t="shared" si="597"/>
        <v>0</v>
      </c>
      <c r="AF548" s="297">
        <f t="shared" si="597"/>
        <v>1</v>
      </c>
      <c r="AG548" s="297">
        <f t="shared" si="597"/>
        <v>1</v>
      </c>
      <c r="AH548" s="297">
        <f t="shared" si="597"/>
        <v>0</v>
      </c>
      <c r="AI548" s="297">
        <f t="shared" si="597"/>
        <v>1</v>
      </c>
      <c r="AJ548" s="297">
        <f t="shared" si="597"/>
        <v>1</v>
      </c>
      <c r="AK548" s="297">
        <f t="shared" si="597"/>
        <v>0</v>
      </c>
      <c r="AL548" s="297">
        <f t="shared" si="597"/>
        <v>0</v>
      </c>
      <c r="AM548" s="297">
        <f t="shared" si="593"/>
        <v>5</v>
      </c>
    </row>
    <row r="549" spans="4:39" x14ac:dyDescent="0.25">
      <c r="D549" s="297">
        <v>391</v>
      </c>
      <c r="E549" s="297" t="s">
        <v>39</v>
      </c>
      <c r="F549" s="297" t="s">
        <v>40</v>
      </c>
      <c r="G549" s="297" t="s">
        <v>41</v>
      </c>
      <c r="I549" s="297" t="s">
        <v>42</v>
      </c>
      <c r="M549" s="297" t="s">
        <v>162</v>
      </c>
      <c r="N549" s="297" t="s">
        <v>164</v>
      </c>
      <c r="O549" s="298" t="s">
        <v>168</v>
      </c>
      <c r="P549" s="297" t="s">
        <v>37</v>
      </c>
      <c r="R549" s="297" t="s">
        <v>221</v>
      </c>
      <c r="S549" s="297" t="s">
        <v>222</v>
      </c>
      <c r="T549" s="297" t="s">
        <v>231</v>
      </c>
      <c r="U549" s="297" t="s">
        <v>232</v>
      </c>
      <c r="V549" s="297" t="s">
        <v>223</v>
      </c>
      <c r="W549" s="297" t="s">
        <v>230</v>
      </c>
      <c r="X549" s="297" t="s">
        <v>227</v>
      </c>
      <c r="Y549" s="297" t="s">
        <v>228</v>
      </c>
      <c r="AA549" s="297">
        <f t="shared" ref="AA549:AL549" si="598">IF(AND(E549&lt;&gt;"",AA158=1),1,0)</f>
        <v>0</v>
      </c>
      <c r="AB549" s="297">
        <f t="shared" si="598"/>
        <v>0</v>
      </c>
      <c r="AC549" s="297">
        <f t="shared" si="598"/>
        <v>1</v>
      </c>
      <c r="AD549" s="297">
        <f t="shared" si="598"/>
        <v>0</v>
      </c>
      <c r="AE549" s="297">
        <f t="shared" si="598"/>
        <v>1</v>
      </c>
      <c r="AF549" s="297">
        <f t="shared" si="598"/>
        <v>0</v>
      </c>
      <c r="AG549" s="297">
        <f t="shared" si="598"/>
        <v>0</v>
      </c>
      <c r="AH549" s="297">
        <f t="shared" si="598"/>
        <v>0</v>
      </c>
      <c r="AI549" s="297">
        <f t="shared" si="598"/>
        <v>1</v>
      </c>
      <c r="AJ549" s="297">
        <f t="shared" si="598"/>
        <v>1</v>
      </c>
      <c r="AK549" s="297">
        <f t="shared" si="598"/>
        <v>0</v>
      </c>
      <c r="AL549" s="297">
        <f t="shared" si="598"/>
        <v>1</v>
      </c>
      <c r="AM549" s="297">
        <f t="shared" si="593"/>
        <v>5</v>
      </c>
    </row>
    <row r="550" spans="4:39" x14ac:dyDescent="0.25">
      <c r="D550" s="297">
        <v>392</v>
      </c>
      <c r="E550" s="297" t="s">
        <v>39</v>
      </c>
      <c r="F550" s="297" t="s">
        <v>40</v>
      </c>
      <c r="G550" s="297" t="s">
        <v>41</v>
      </c>
      <c r="I550" s="297" t="s">
        <v>42</v>
      </c>
      <c r="L550" s="297" t="s">
        <v>92</v>
      </c>
      <c r="N550" s="297" t="s">
        <v>164</v>
      </c>
      <c r="O550" s="298" t="s">
        <v>168</v>
      </c>
      <c r="P550" s="297" t="s">
        <v>37</v>
      </c>
      <c r="R550" s="297" t="s">
        <v>221</v>
      </c>
      <c r="S550" s="297" t="s">
        <v>222</v>
      </c>
      <c r="T550" s="297" t="s">
        <v>231</v>
      </c>
      <c r="U550" s="297" t="s">
        <v>230</v>
      </c>
      <c r="V550" s="297" t="s">
        <v>232</v>
      </c>
      <c r="W550" s="297" t="s">
        <v>225</v>
      </c>
      <c r="X550" s="297" t="s">
        <v>227</v>
      </c>
      <c r="Y550" s="297" t="s">
        <v>228</v>
      </c>
      <c r="AA550" s="297">
        <f t="shared" ref="AA550:AL550" si="599">IF(AND(E550&lt;&gt;"",AA158=1),1,0)</f>
        <v>0</v>
      </c>
      <c r="AB550" s="297">
        <f t="shared" si="599"/>
        <v>0</v>
      </c>
      <c r="AC550" s="297">
        <f t="shared" si="599"/>
        <v>1</v>
      </c>
      <c r="AD550" s="297">
        <f t="shared" si="599"/>
        <v>0</v>
      </c>
      <c r="AE550" s="297">
        <f t="shared" si="599"/>
        <v>1</v>
      </c>
      <c r="AF550" s="297">
        <f t="shared" si="599"/>
        <v>0</v>
      </c>
      <c r="AG550" s="297">
        <f t="shared" si="599"/>
        <v>0</v>
      </c>
      <c r="AH550" s="297">
        <f t="shared" si="599"/>
        <v>0</v>
      </c>
      <c r="AI550" s="297">
        <f t="shared" si="599"/>
        <v>0</v>
      </c>
      <c r="AJ550" s="297">
        <f t="shared" si="599"/>
        <v>1</v>
      </c>
      <c r="AK550" s="297">
        <f t="shared" si="599"/>
        <v>0</v>
      </c>
      <c r="AL550" s="297">
        <f t="shared" si="599"/>
        <v>1</v>
      </c>
      <c r="AM550" s="297">
        <f t="shared" si="593"/>
        <v>4</v>
      </c>
    </row>
    <row r="551" spans="4:39" x14ac:dyDescent="0.25">
      <c r="D551" s="297">
        <v>393</v>
      </c>
      <c r="E551" s="297" t="s">
        <v>39</v>
      </c>
      <c r="F551" s="297" t="s">
        <v>40</v>
      </c>
      <c r="G551" s="297" t="s">
        <v>41</v>
      </c>
      <c r="I551" s="297" t="s">
        <v>42</v>
      </c>
      <c r="L551" s="297" t="s">
        <v>92</v>
      </c>
      <c r="M551" s="297" t="s">
        <v>162</v>
      </c>
      <c r="O551" s="298" t="s">
        <v>168</v>
      </c>
      <c r="P551" s="297" t="s">
        <v>37</v>
      </c>
      <c r="R551" s="297" t="s">
        <v>221</v>
      </c>
      <c r="S551" s="297" t="s">
        <v>223</v>
      </c>
      <c r="T551" s="297" t="s">
        <v>231</v>
      </c>
      <c r="U551" s="297" t="s">
        <v>230</v>
      </c>
      <c r="V551" s="297" t="s">
        <v>232</v>
      </c>
      <c r="W551" s="297" t="s">
        <v>225</v>
      </c>
      <c r="X551" s="297" t="s">
        <v>227</v>
      </c>
      <c r="Y551" s="297" t="s">
        <v>228</v>
      </c>
      <c r="AA551" s="297">
        <f t="shared" ref="AA551:AL551" si="600">IF(AND(E551&lt;&gt;"",AA158=1),1,0)</f>
        <v>0</v>
      </c>
      <c r="AB551" s="297">
        <f t="shared" si="600"/>
        <v>0</v>
      </c>
      <c r="AC551" s="297">
        <f t="shared" si="600"/>
        <v>1</v>
      </c>
      <c r="AD551" s="297">
        <f t="shared" si="600"/>
        <v>0</v>
      </c>
      <c r="AE551" s="297">
        <f t="shared" si="600"/>
        <v>1</v>
      </c>
      <c r="AF551" s="297">
        <f t="shared" si="600"/>
        <v>0</v>
      </c>
      <c r="AG551" s="297">
        <f t="shared" si="600"/>
        <v>0</v>
      </c>
      <c r="AH551" s="297">
        <f t="shared" si="600"/>
        <v>0</v>
      </c>
      <c r="AI551" s="297">
        <f t="shared" si="600"/>
        <v>1</v>
      </c>
      <c r="AJ551" s="297">
        <f t="shared" si="600"/>
        <v>0</v>
      </c>
      <c r="AK551" s="297">
        <f t="shared" si="600"/>
        <v>0</v>
      </c>
      <c r="AL551" s="297">
        <f t="shared" si="600"/>
        <v>1</v>
      </c>
      <c r="AM551" s="297">
        <f t="shared" si="593"/>
        <v>4</v>
      </c>
    </row>
    <row r="552" spans="4:39" x14ac:dyDescent="0.25">
      <c r="D552" s="297">
        <v>394</v>
      </c>
      <c r="E552" s="297" t="s">
        <v>39</v>
      </c>
      <c r="F552" s="297" t="s">
        <v>40</v>
      </c>
      <c r="G552" s="297" t="s">
        <v>41</v>
      </c>
      <c r="I552" s="297" t="s">
        <v>42</v>
      </c>
      <c r="L552" s="297" t="s">
        <v>92</v>
      </c>
      <c r="M552" s="297" t="s">
        <v>162</v>
      </c>
      <c r="N552" s="297" t="s">
        <v>164</v>
      </c>
      <c r="P552" s="297" t="s">
        <v>37</v>
      </c>
      <c r="R552" s="297" t="s">
        <v>221</v>
      </c>
      <c r="S552" s="297" t="s">
        <v>222</v>
      </c>
      <c r="T552" s="297" t="s">
        <v>231</v>
      </c>
      <c r="U552" s="297" t="s">
        <v>230</v>
      </c>
      <c r="V552" s="297" t="s">
        <v>232</v>
      </c>
      <c r="W552" s="297" t="s">
        <v>225</v>
      </c>
      <c r="X552" s="297" t="s">
        <v>227</v>
      </c>
      <c r="Y552" s="297" t="s">
        <v>223</v>
      </c>
      <c r="AA552" s="297">
        <f t="shared" ref="AA552:AL552" si="601">IF(AND(E552&lt;&gt;"",AA158=1),1,0)</f>
        <v>0</v>
      </c>
      <c r="AB552" s="297">
        <f t="shared" si="601"/>
        <v>0</v>
      </c>
      <c r="AC552" s="297">
        <f t="shared" si="601"/>
        <v>1</v>
      </c>
      <c r="AD552" s="297">
        <f t="shared" si="601"/>
        <v>0</v>
      </c>
      <c r="AE552" s="297">
        <f t="shared" si="601"/>
        <v>1</v>
      </c>
      <c r="AF552" s="297">
        <f t="shared" si="601"/>
        <v>0</v>
      </c>
      <c r="AG552" s="297">
        <f t="shared" si="601"/>
        <v>0</v>
      </c>
      <c r="AH552" s="297">
        <f t="shared" si="601"/>
        <v>0</v>
      </c>
      <c r="AI552" s="297">
        <f t="shared" si="601"/>
        <v>1</v>
      </c>
      <c r="AJ552" s="297">
        <f t="shared" si="601"/>
        <v>1</v>
      </c>
      <c r="AK552" s="297">
        <f t="shared" si="601"/>
        <v>0</v>
      </c>
      <c r="AL552" s="297">
        <f t="shared" si="601"/>
        <v>1</v>
      </c>
      <c r="AM552" s="297">
        <f t="shared" si="593"/>
        <v>5</v>
      </c>
    </row>
    <row r="553" spans="4:39" x14ac:dyDescent="0.25">
      <c r="D553" s="297">
        <v>395</v>
      </c>
      <c r="E553" s="297" t="s">
        <v>39</v>
      </c>
      <c r="F553" s="297" t="s">
        <v>40</v>
      </c>
      <c r="G553" s="297" t="s">
        <v>41</v>
      </c>
      <c r="I553" s="297" t="s">
        <v>42</v>
      </c>
      <c r="L553" s="297" t="s">
        <v>92</v>
      </c>
      <c r="M553" s="297" t="s">
        <v>162</v>
      </c>
      <c r="N553" s="297" t="s">
        <v>164</v>
      </c>
      <c r="O553" s="298" t="s">
        <v>168</v>
      </c>
      <c r="R553" s="297" t="s">
        <v>221</v>
      </c>
      <c r="S553" s="297" t="s">
        <v>222</v>
      </c>
      <c r="T553" s="297" t="s">
        <v>231</v>
      </c>
      <c r="U553" s="297" t="s">
        <v>230</v>
      </c>
      <c r="V553" s="297" t="s">
        <v>232</v>
      </c>
      <c r="W553" s="297" t="s">
        <v>225</v>
      </c>
      <c r="X553" s="297" t="s">
        <v>223</v>
      </c>
      <c r="Y553" s="297" t="s">
        <v>228</v>
      </c>
      <c r="AA553" s="297">
        <f t="shared" ref="AA553:AL553" si="602">IF(AND(E553&lt;&gt;"",AA158=1),1,0)</f>
        <v>0</v>
      </c>
      <c r="AB553" s="297">
        <f t="shared" si="602"/>
        <v>0</v>
      </c>
      <c r="AC553" s="297">
        <f t="shared" si="602"/>
        <v>1</v>
      </c>
      <c r="AD553" s="297">
        <f t="shared" si="602"/>
        <v>0</v>
      </c>
      <c r="AE553" s="297">
        <f t="shared" si="602"/>
        <v>1</v>
      </c>
      <c r="AF553" s="297">
        <f t="shared" si="602"/>
        <v>0</v>
      </c>
      <c r="AG553" s="297">
        <f t="shared" si="602"/>
        <v>0</v>
      </c>
      <c r="AH553" s="297">
        <f t="shared" si="602"/>
        <v>0</v>
      </c>
      <c r="AI553" s="297">
        <f t="shared" si="602"/>
        <v>1</v>
      </c>
      <c r="AJ553" s="297">
        <f t="shared" si="602"/>
        <v>1</v>
      </c>
      <c r="AK553" s="297">
        <f t="shared" si="602"/>
        <v>0</v>
      </c>
      <c r="AL553" s="297">
        <f t="shared" si="602"/>
        <v>0</v>
      </c>
      <c r="AM553" s="297">
        <f t="shared" si="593"/>
        <v>4</v>
      </c>
    </row>
    <row r="554" spans="4:39" x14ac:dyDescent="0.25">
      <c r="D554" s="297">
        <v>396</v>
      </c>
      <c r="E554" s="297" t="s">
        <v>39</v>
      </c>
      <c r="F554" s="297" t="s">
        <v>40</v>
      </c>
      <c r="G554" s="297" t="s">
        <v>41</v>
      </c>
      <c r="I554" s="297" t="s">
        <v>42</v>
      </c>
      <c r="K554" s="297" t="s">
        <v>31</v>
      </c>
      <c r="N554" s="297" t="s">
        <v>164</v>
      </c>
      <c r="O554" s="298" t="s">
        <v>168</v>
      </c>
      <c r="P554" s="297" t="s">
        <v>37</v>
      </c>
      <c r="R554" s="297" t="s">
        <v>221</v>
      </c>
      <c r="S554" s="297" t="s">
        <v>222</v>
      </c>
      <c r="T554" s="297" t="s">
        <v>231</v>
      </c>
      <c r="U554" s="297" t="s">
        <v>230</v>
      </c>
      <c r="V554" s="297" t="s">
        <v>232</v>
      </c>
      <c r="W554" s="297" t="s">
        <v>226</v>
      </c>
      <c r="X554" s="297" t="s">
        <v>227</v>
      </c>
      <c r="Y554" s="297" t="s">
        <v>228</v>
      </c>
      <c r="AA554" s="297">
        <f t="shared" ref="AA554:AL554" si="603">IF(AND(E554&lt;&gt;"",AA158=1),1,0)</f>
        <v>0</v>
      </c>
      <c r="AB554" s="297">
        <f t="shared" si="603"/>
        <v>0</v>
      </c>
      <c r="AC554" s="297">
        <f t="shared" si="603"/>
        <v>1</v>
      </c>
      <c r="AD554" s="297">
        <f t="shared" si="603"/>
        <v>0</v>
      </c>
      <c r="AE554" s="297">
        <f t="shared" si="603"/>
        <v>1</v>
      </c>
      <c r="AF554" s="297">
        <f t="shared" si="603"/>
        <v>0</v>
      </c>
      <c r="AG554" s="297">
        <f t="shared" si="603"/>
        <v>1</v>
      </c>
      <c r="AH554" s="297">
        <f t="shared" si="603"/>
        <v>0</v>
      </c>
      <c r="AI554" s="297">
        <f t="shared" si="603"/>
        <v>0</v>
      </c>
      <c r="AJ554" s="297">
        <f t="shared" si="603"/>
        <v>1</v>
      </c>
      <c r="AK554" s="297">
        <f t="shared" si="603"/>
        <v>0</v>
      </c>
      <c r="AL554" s="297">
        <f t="shared" si="603"/>
        <v>1</v>
      </c>
      <c r="AM554" s="297">
        <f t="shared" si="593"/>
        <v>5</v>
      </c>
    </row>
    <row r="555" spans="4:39" x14ac:dyDescent="0.25">
      <c r="D555" s="297">
        <v>397</v>
      </c>
      <c r="E555" s="297" t="s">
        <v>39</v>
      </c>
      <c r="F555" s="297" t="s">
        <v>40</v>
      </c>
      <c r="G555" s="297" t="s">
        <v>41</v>
      </c>
      <c r="I555" s="297" t="s">
        <v>42</v>
      </c>
      <c r="K555" s="297" t="s">
        <v>31</v>
      </c>
      <c r="M555" s="297" t="s">
        <v>162</v>
      </c>
      <c r="O555" s="298" t="s">
        <v>168</v>
      </c>
      <c r="P555" s="297" t="s">
        <v>37</v>
      </c>
      <c r="R555" s="297" t="s">
        <v>221</v>
      </c>
      <c r="S555" s="297" t="s">
        <v>226</v>
      </c>
      <c r="T555" s="297" t="s">
        <v>231</v>
      </c>
      <c r="U555" s="297" t="s">
        <v>232</v>
      </c>
      <c r="V555" s="297" t="s">
        <v>223</v>
      </c>
      <c r="W555" s="297" t="s">
        <v>230</v>
      </c>
      <c r="X555" s="297" t="s">
        <v>227</v>
      </c>
      <c r="Y555" s="297" t="s">
        <v>228</v>
      </c>
      <c r="AA555" s="297">
        <f t="shared" ref="AA555:AL555" si="604">IF(AND(E555&lt;&gt;"",AA158=1),1,0)</f>
        <v>0</v>
      </c>
      <c r="AB555" s="297">
        <f t="shared" si="604"/>
        <v>0</v>
      </c>
      <c r="AC555" s="297">
        <f t="shared" si="604"/>
        <v>1</v>
      </c>
      <c r="AD555" s="297">
        <f t="shared" si="604"/>
        <v>0</v>
      </c>
      <c r="AE555" s="297">
        <f t="shared" si="604"/>
        <v>1</v>
      </c>
      <c r="AF555" s="297">
        <f t="shared" si="604"/>
        <v>0</v>
      </c>
      <c r="AG555" s="297">
        <f t="shared" si="604"/>
        <v>1</v>
      </c>
      <c r="AH555" s="297">
        <f t="shared" si="604"/>
        <v>0</v>
      </c>
      <c r="AI555" s="297">
        <f t="shared" si="604"/>
        <v>1</v>
      </c>
      <c r="AJ555" s="297">
        <f t="shared" si="604"/>
        <v>0</v>
      </c>
      <c r="AK555" s="297">
        <f t="shared" si="604"/>
        <v>0</v>
      </c>
      <c r="AL555" s="297">
        <f t="shared" si="604"/>
        <v>1</v>
      </c>
      <c r="AM555" s="297">
        <f t="shared" si="593"/>
        <v>5</v>
      </c>
    </row>
    <row r="556" spans="4:39" x14ac:dyDescent="0.25">
      <c r="D556" s="297">
        <v>398</v>
      </c>
      <c r="E556" s="297" t="s">
        <v>39</v>
      </c>
      <c r="F556" s="297" t="s">
        <v>40</v>
      </c>
      <c r="G556" s="297" t="s">
        <v>41</v>
      </c>
      <c r="I556" s="297" t="s">
        <v>42</v>
      </c>
      <c r="K556" s="297" t="s">
        <v>31</v>
      </c>
      <c r="M556" s="297" t="s">
        <v>162</v>
      </c>
      <c r="N556" s="297" t="s">
        <v>164</v>
      </c>
      <c r="P556" s="297" t="s">
        <v>37</v>
      </c>
      <c r="R556" s="297" t="s">
        <v>221</v>
      </c>
      <c r="S556" s="297" t="s">
        <v>222</v>
      </c>
      <c r="T556" s="297" t="s">
        <v>231</v>
      </c>
      <c r="U556" s="297" t="s">
        <v>230</v>
      </c>
      <c r="V556" s="297" t="s">
        <v>232</v>
      </c>
      <c r="W556" s="297" t="s">
        <v>226</v>
      </c>
      <c r="X556" s="297" t="s">
        <v>227</v>
      </c>
      <c r="Y556" s="297" t="s">
        <v>223</v>
      </c>
      <c r="AA556" s="297">
        <f t="shared" ref="AA556:AL556" si="605">IF(AND(E556&lt;&gt;"",AA158=1),1,0)</f>
        <v>0</v>
      </c>
      <c r="AB556" s="297">
        <f t="shared" si="605"/>
        <v>0</v>
      </c>
      <c r="AC556" s="297">
        <f t="shared" si="605"/>
        <v>1</v>
      </c>
      <c r="AD556" s="297">
        <f t="shared" si="605"/>
        <v>0</v>
      </c>
      <c r="AE556" s="297">
        <f t="shared" si="605"/>
        <v>1</v>
      </c>
      <c r="AF556" s="297">
        <f t="shared" si="605"/>
        <v>0</v>
      </c>
      <c r="AG556" s="297">
        <f t="shared" si="605"/>
        <v>1</v>
      </c>
      <c r="AH556" s="297">
        <f t="shared" si="605"/>
        <v>0</v>
      </c>
      <c r="AI556" s="297">
        <f t="shared" si="605"/>
        <v>1</v>
      </c>
      <c r="AJ556" s="297">
        <f t="shared" si="605"/>
        <v>1</v>
      </c>
      <c r="AK556" s="297">
        <f t="shared" si="605"/>
        <v>0</v>
      </c>
      <c r="AL556" s="297">
        <f t="shared" si="605"/>
        <v>1</v>
      </c>
      <c r="AM556" s="297">
        <f t="shared" si="593"/>
        <v>6</v>
      </c>
    </row>
    <row r="557" spans="4:39" x14ac:dyDescent="0.25">
      <c r="D557" s="297">
        <v>399</v>
      </c>
      <c r="E557" s="297" t="s">
        <v>39</v>
      </c>
      <c r="F557" s="297" t="s">
        <v>40</v>
      </c>
      <c r="G557" s="297" t="s">
        <v>41</v>
      </c>
      <c r="I557" s="297" t="s">
        <v>42</v>
      </c>
      <c r="K557" s="297" t="s">
        <v>31</v>
      </c>
      <c r="M557" s="297" t="s">
        <v>162</v>
      </c>
      <c r="N557" s="297" t="s">
        <v>164</v>
      </c>
      <c r="O557" s="298" t="s">
        <v>168</v>
      </c>
      <c r="R557" s="297" t="s">
        <v>221</v>
      </c>
      <c r="S557" s="297" t="s">
        <v>222</v>
      </c>
      <c r="T557" s="297" t="s">
        <v>231</v>
      </c>
      <c r="U557" s="297" t="s">
        <v>230</v>
      </c>
      <c r="V557" s="297" t="s">
        <v>232</v>
      </c>
      <c r="W557" s="297" t="s">
        <v>226</v>
      </c>
      <c r="X557" s="297" t="s">
        <v>223</v>
      </c>
      <c r="Y557" s="297" t="s">
        <v>228</v>
      </c>
      <c r="AA557" s="297">
        <f t="shared" ref="AA557:AL557" si="606">IF(AND(E557&lt;&gt;"",AA158=1),1,0)</f>
        <v>0</v>
      </c>
      <c r="AB557" s="297">
        <f t="shared" si="606"/>
        <v>0</v>
      </c>
      <c r="AC557" s="297">
        <f t="shared" si="606"/>
        <v>1</v>
      </c>
      <c r="AD557" s="297">
        <f t="shared" si="606"/>
        <v>0</v>
      </c>
      <c r="AE557" s="297">
        <f t="shared" si="606"/>
        <v>1</v>
      </c>
      <c r="AF557" s="297">
        <f t="shared" si="606"/>
        <v>0</v>
      </c>
      <c r="AG557" s="297">
        <f t="shared" si="606"/>
        <v>1</v>
      </c>
      <c r="AH557" s="297">
        <f t="shared" si="606"/>
        <v>0</v>
      </c>
      <c r="AI557" s="297">
        <f t="shared" si="606"/>
        <v>1</v>
      </c>
      <c r="AJ557" s="297">
        <f t="shared" si="606"/>
        <v>1</v>
      </c>
      <c r="AK557" s="297">
        <f t="shared" si="606"/>
        <v>0</v>
      </c>
      <c r="AL557" s="297">
        <f t="shared" si="606"/>
        <v>0</v>
      </c>
      <c r="AM557" s="297">
        <f t="shared" si="593"/>
        <v>5</v>
      </c>
    </row>
    <row r="558" spans="4:39" x14ac:dyDescent="0.25">
      <c r="D558" s="297">
        <v>400</v>
      </c>
      <c r="E558" s="297" t="s">
        <v>39</v>
      </c>
      <c r="F558" s="297" t="s">
        <v>40</v>
      </c>
      <c r="G558" s="297" t="s">
        <v>41</v>
      </c>
      <c r="I558" s="297" t="s">
        <v>42</v>
      </c>
      <c r="K558" s="297" t="s">
        <v>31</v>
      </c>
      <c r="L558" s="297" t="s">
        <v>92</v>
      </c>
      <c r="O558" s="298" t="s">
        <v>168</v>
      </c>
      <c r="P558" s="297" t="s">
        <v>37</v>
      </c>
      <c r="R558" s="297" t="s">
        <v>221</v>
      </c>
      <c r="S558" s="297" t="s">
        <v>226</v>
      </c>
      <c r="T558" s="297" t="s">
        <v>231</v>
      </c>
      <c r="U558" s="297" t="s">
        <v>230</v>
      </c>
      <c r="V558" s="297" t="s">
        <v>232</v>
      </c>
      <c r="W558" s="297" t="s">
        <v>225</v>
      </c>
      <c r="X558" s="297" t="s">
        <v>227</v>
      </c>
      <c r="Y558" s="297" t="s">
        <v>228</v>
      </c>
      <c r="AA558" s="297">
        <f t="shared" ref="AA558:AL558" si="607">IF(AND(E558&lt;&gt;"",AA158=1),1,0)</f>
        <v>0</v>
      </c>
      <c r="AB558" s="297">
        <f t="shared" si="607"/>
        <v>0</v>
      </c>
      <c r="AC558" s="297">
        <f t="shared" si="607"/>
        <v>1</v>
      </c>
      <c r="AD558" s="297">
        <f t="shared" si="607"/>
        <v>0</v>
      </c>
      <c r="AE558" s="297">
        <f t="shared" si="607"/>
        <v>1</v>
      </c>
      <c r="AF558" s="297">
        <f t="shared" si="607"/>
        <v>0</v>
      </c>
      <c r="AG558" s="297">
        <f t="shared" si="607"/>
        <v>1</v>
      </c>
      <c r="AH558" s="297">
        <f t="shared" si="607"/>
        <v>0</v>
      </c>
      <c r="AI558" s="297">
        <f t="shared" si="607"/>
        <v>0</v>
      </c>
      <c r="AJ558" s="297">
        <f t="shared" si="607"/>
        <v>0</v>
      </c>
      <c r="AK558" s="297">
        <f t="shared" si="607"/>
        <v>0</v>
      </c>
      <c r="AL558" s="297">
        <f t="shared" si="607"/>
        <v>1</v>
      </c>
      <c r="AM558" s="297">
        <f t="shared" si="593"/>
        <v>4</v>
      </c>
    </row>
    <row r="559" spans="4:39" x14ac:dyDescent="0.25">
      <c r="D559" s="297">
        <v>401</v>
      </c>
      <c r="E559" s="297" t="s">
        <v>39</v>
      </c>
      <c r="F559" s="297" t="s">
        <v>40</v>
      </c>
      <c r="G559" s="297" t="s">
        <v>41</v>
      </c>
      <c r="I559" s="297" t="s">
        <v>42</v>
      </c>
      <c r="K559" s="297" t="s">
        <v>31</v>
      </c>
      <c r="L559" s="297" t="s">
        <v>92</v>
      </c>
      <c r="N559" s="297" t="s">
        <v>164</v>
      </c>
      <c r="P559" s="297" t="s">
        <v>37</v>
      </c>
      <c r="R559" s="297" t="s">
        <v>225</v>
      </c>
      <c r="S559" s="297" t="s">
        <v>222</v>
      </c>
      <c r="T559" s="297" t="s">
        <v>231</v>
      </c>
      <c r="U559" s="297" t="s">
        <v>230</v>
      </c>
      <c r="V559" s="297" t="s">
        <v>232</v>
      </c>
      <c r="W559" s="297" t="s">
        <v>226</v>
      </c>
      <c r="X559" s="297" t="s">
        <v>227</v>
      </c>
      <c r="Y559" s="297" t="s">
        <v>221</v>
      </c>
      <c r="AA559" s="297">
        <f t="shared" ref="AA559:AL559" si="608">IF(AND(E559&lt;&gt;"",AA158=1),1,0)</f>
        <v>0</v>
      </c>
      <c r="AB559" s="297">
        <f t="shared" si="608"/>
        <v>0</v>
      </c>
      <c r="AC559" s="297">
        <f t="shared" si="608"/>
        <v>1</v>
      </c>
      <c r="AD559" s="297">
        <f t="shared" si="608"/>
        <v>0</v>
      </c>
      <c r="AE559" s="297">
        <f t="shared" si="608"/>
        <v>1</v>
      </c>
      <c r="AF559" s="297">
        <f t="shared" si="608"/>
        <v>0</v>
      </c>
      <c r="AG559" s="297">
        <f t="shared" si="608"/>
        <v>1</v>
      </c>
      <c r="AH559" s="297">
        <f t="shared" si="608"/>
        <v>0</v>
      </c>
      <c r="AI559" s="297">
        <f t="shared" si="608"/>
        <v>0</v>
      </c>
      <c r="AJ559" s="297">
        <f t="shared" si="608"/>
        <v>1</v>
      </c>
      <c r="AK559" s="297">
        <f t="shared" si="608"/>
        <v>0</v>
      </c>
      <c r="AL559" s="297">
        <f t="shared" si="608"/>
        <v>1</v>
      </c>
      <c r="AM559" s="297">
        <f t="shared" si="593"/>
        <v>5</v>
      </c>
    </row>
    <row r="560" spans="4:39" x14ac:dyDescent="0.25">
      <c r="D560" s="297">
        <v>402</v>
      </c>
      <c r="E560" s="297" t="s">
        <v>39</v>
      </c>
      <c r="F560" s="297" t="s">
        <v>40</v>
      </c>
      <c r="G560" s="297" t="s">
        <v>41</v>
      </c>
      <c r="I560" s="297" t="s">
        <v>42</v>
      </c>
      <c r="K560" s="297" t="s">
        <v>31</v>
      </c>
      <c r="L560" s="297" t="s">
        <v>92</v>
      </c>
      <c r="N560" s="297" t="s">
        <v>164</v>
      </c>
      <c r="O560" s="298" t="s">
        <v>168</v>
      </c>
      <c r="R560" s="297" t="s">
        <v>225</v>
      </c>
      <c r="S560" s="297" t="s">
        <v>222</v>
      </c>
      <c r="T560" s="297" t="s">
        <v>231</v>
      </c>
      <c r="U560" s="297" t="s">
        <v>230</v>
      </c>
      <c r="V560" s="297" t="s">
        <v>232</v>
      </c>
      <c r="W560" s="297" t="s">
        <v>226</v>
      </c>
      <c r="X560" s="297" t="s">
        <v>221</v>
      </c>
      <c r="Y560" s="297" t="s">
        <v>228</v>
      </c>
      <c r="AA560" s="297">
        <f t="shared" ref="AA560:AL560" si="609">IF(AND(E560&lt;&gt;"",AA158=1),1,0)</f>
        <v>0</v>
      </c>
      <c r="AB560" s="297">
        <f t="shared" si="609"/>
        <v>0</v>
      </c>
      <c r="AC560" s="297">
        <f t="shared" si="609"/>
        <v>1</v>
      </c>
      <c r="AD560" s="297">
        <f t="shared" si="609"/>
        <v>0</v>
      </c>
      <c r="AE560" s="297">
        <f t="shared" si="609"/>
        <v>1</v>
      </c>
      <c r="AF560" s="297">
        <f t="shared" si="609"/>
        <v>0</v>
      </c>
      <c r="AG560" s="297">
        <f t="shared" si="609"/>
        <v>1</v>
      </c>
      <c r="AH560" s="297">
        <f t="shared" si="609"/>
        <v>0</v>
      </c>
      <c r="AI560" s="297">
        <f t="shared" si="609"/>
        <v>0</v>
      </c>
      <c r="AJ560" s="297">
        <f t="shared" si="609"/>
        <v>1</v>
      </c>
      <c r="AK560" s="297">
        <f t="shared" si="609"/>
        <v>0</v>
      </c>
      <c r="AL560" s="297">
        <f t="shared" si="609"/>
        <v>0</v>
      </c>
      <c r="AM560" s="297">
        <f t="shared" si="593"/>
        <v>4</v>
      </c>
    </row>
    <row r="561" spans="4:39" x14ac:dyDescent="0.25">
      <c r="D561" s="297">
        <v>403</v>
      </c>
      <c r="E561" s="297" t="s">
        <v>39</v>
      </c>
      <c r="F561" s="297" t="s">
        <v>40</v>
      </c>
      <c r="G561" s="297" t="s">
        <v>41</v>
      </c>
      <c r="I561" s="297" t="s">
        <v>42</v>
      </c>
      <c r="K561" s="297" t="s">
        <v>31</v>
      </c>
      <c r="L561" s="297" t="s">
        <v>92</v>
      </c>
      <c r="M561" s="297" t="s">
        <v>162</v>
      </c>
      <c r="P561" s="297" t="s">
        <v>37</v>
      </c>
      <c r="R561" s="297" t="s">
        <v>221</v>
      </c>
      <c r="S561" s="297" t="s">
        <v>226</v>
      </c>
      <c r="T561" s="297" t="s">
        <v>231</v>
      </c>
      <c r="U561" s="297" t="s">
        <v>230</v>
      </c>
      <c r="V561" s="297" t="s">
        <v>232</v>
      </c>
      <c r="W561" s="297" t="s">
        <v>225</v>
      </c>
      <c r="X561" s="297" t="s">
        <v>227</v>
      </c>
      <c r="Y561" s="297" t="s">
        <v>223</v>
      </c>
      <c r="AA561" s="297">
        <f t="shared" ref="AA561:AL561" si="610">IF(AND(E561&lt;&gt;"",AA158=1),1,0)</f>
        <v>0</v>
      </c>
      <c r="AB561" s="297">
        <f t="shared" si="610"/>
        <v>0</v>
      </c>
      <c r="AC561" s="297">
        <f t="shared" si="610"/>
        <v>1</v>
      </c>
      <c r="AD561" s="297">
        <f t="shared" si="610"/>
        <v>0</v>
      </c>
      <c r="AE561" s="297">
        <f t="shared" si="610"/>
        <v>1</v>
      </c>
      <c r="AF561" s="297">
        <f t="shared" si="610"/>
        <v>0</v>
      </c>
      <c r="AG561" s="297">
        <f t="shared" si="610"/>
        <v>1</v>
      </c>
      <c r="AH561" s="297">
        <f t="shared" si="610"/>
        <v>0</v>
      </c>
      <c r="AI561" s="297">
        <f t="shared" si="610"/>
        <v>1</v>
      </c>
      <c r="AJ561" s="297">
        <f t="shared" si="610"/>
        <v>0</v>
      </c>
      <c r="AK561" s="297">
        <f t="shared" si="610"/>
        <v>0</v>
      </c>
      <c r="AL561" s="297">
        <f t="shared" si="610"/>
        <v>1</v>
      </c>
      <c r="AM561" s="297">
        <f t="shared" si="593"/>
        <v>5</v>
      </c>
    </row>
    <row r="562" spans="4:39" x14ac:dyDescent="0.25">
      <c r="D562" s="297">
        <v>404</v>
      </c>
      <c r="E562" s="297" t="s">
        <v>39</v>
      </c>
      <c r="F562" s="297" t="s">
        <v>40</v>
      </c>
      <c r="G562" s="297" t="s">
        <v>41</v>
      </c>
      <c r="I562" s="297" t="s">
        <v>42</v>
      </c>
      <c r="K562" s="297" t="s">
        <v>31</v>
      </c>
      <c r="L562" s="297" t="s">
        <v>92</v>
      </c>
      <c r="M562" s="297" t="s">
        <v>162</v>
      </c>
      <c r="O562" s="298" t="s">
        <v>168</v>
      </c>
      <c r="R562" s="297" t="s">
        <v>221</v>
      </c>
      <c r="S562" s="297" t="s">
        <v>226</v>
      </c>
      <c r="T562" s="297" t="s">
        <v>231</v>
      </c>
      <c r="U562" s="297" t="s">
        <v>230</v>
      </c>
      <c r="V562" s="297" t="s">
        <v>232</v>
      </c>
      <c r="W562" s="297" t="s">
        <v>225</v>
      </c>
      <c r="X562" s="297" t="s">
        <v>223</v>
      </c>
      <c r="Y562" s="297" t="s">
        <v>228</v>
      </c>
      <c r="AA562" s="297">
        <f t="shared" ref="AA562:AL562" si="611">IF(AND(E562&lt;&gt;"",AA158=1),1,0)</f>
        <v>0</v>
      </c>
      <c r="AB562" s="297">
        <f t="shared" si="611"/>
        <v>0</v>
      </c>
      <c r="AC562" s="297">
        <f t="shared" si="611"/>
        <v>1</v>
      </c>
      <c r="AD562" s="297">
        <f t="shared" si="611"/>
        <v>0</v>
      </c>
      <c r="AE562" s="297">
        <f t="shared" si="611"/>
        <v>1</v>
      </c>
      <c r="AF562" s="297">
        <f t="shared" si="611"/>
        <v>0</v>
      </c>
      <c r="AG562" s="297">
        <f t="shared" si="611"/>
        <v>1</v>
      </c>
      <c r="AH562" s="297">
        <f t="shared" si="611"/>
        <v>0</v>
      </c>
      <c r="AI562" s="297">
        <f t="shared" si="611"/>
        <v>1</v>
      </c>
      <c r="AJ562" s="297">
        <f t="shared" si="611"/>
        <v>0</v>
      </c>
      <c r="AK562" s="297">
        <f t="shared" si="611"/>
        <v>0</v>
      </c>
      <c r="AL562" s="297">
        <f t="shared" si="611"/>
        <v>0</v>
      </c>
      <c r="AM562" s="297">
        <f t="shared" si="593"/>
        <v>4</v>
      </c>
    </row>
    <row r="563" spans="4:39" x14ac:dyDescent="0.25">
      <c r="D563" s="297">
        <v>405</v>
      </c>
      <c r="E563" s="297" t="s">
        <v>39</v>
      </c>
      <c r="F563" s="297" t="s">
        <v>40</v>
      </c>
      <c r="G563" s="297" t="s">
        <v>41</v>
      </c>
      <c r="I563" s="297" t="s">
        <v>42</v>
      </c>
      <c r="K563" s="297" t="s">
        <v>31</v>
      </c>
      <c r="L563" s="297" t="s">
        <v>92</v>
      </c>
      <c r="M563" s="297" t="s">
        <v>162</v>
      </c>
      <c r="N563" s="297" t="s">
        <v>164</v>
      </c>
      <c r="R563" s="297" t="s">
        <v>225</v>
      </c>
      <c r="S563" s="297" t="s">
        <v>222</v>
      </c>
      <c r="T563" s="297" t="s">
        <v>231</v>
      </c>
      <c r="U563" s="297" t="s">
        <v>230</v>
      </c>
      <c r="V563" s="297" t="s">
        <v>232</v>
      </c>
      <c r="W563" s="297" t="s">
        <v>226</v>
      </c>
      <c r="X563" s="297" t="s">
        <v>221</v>
      </c>
      <c r="Y563" s="297" t="s">
        <v>223</v>
      </c>
      <c r="AA563" s="297">
        <f t="shared" ref="AA563:AL563" si="612">IF(AND(E563&lt;&gt;"",AA158=1),1,0)</f>
        <v>0</v>
      </c>
      <c r="AB563" s="297">
        <f t="shared" si="612"/>
        <v>0</v>
      </c>
      <c r="AC563" s="297">
        <f t="shared" si="612"/>
        <v>1</v>
      </c>
      <c r="AD563" s="297">
        <f t="shared" si="612"/>
        <v>0</v>
      </c>
      <c r="AE563" s="297">
        <f t="shared" si="612"/>
        <v>1</v>
      </c>
      <c r="AF563" s="297">
        <f t="shared" si="612"/>
        <v>0</v>
      </c>
      <c r="AG563" s="297">
        <f t="shared" si="612"/>
        <v>1</v>
      </c>
      <c r="AH563" s="297">
        <f t="shared" si="612"/>
        <v>0</v>
      </c>
      <c r="AI563" s="297">
        <f t="shared" si="612"/>
        <v>1</v>
      </c>
      <c r="AJ563" s="297">
        <f t="shared" si="612"/>
        <v>1</v>
      </c>
      <c r="AK563" s="297">
        <f t="shared" si="612"/>
        <v>0</v>
      </c>
      <c r="AL563" s="297">
        <f t="shared" si="612"/>
        <v>0</v>
      </c>
      <c r="AM563" s="297">
        <f t="shared" si="593"/>
        <v>5</v>
      </c>
    </row>
    <row r="564" spans="4:39" x14ac:dyDescent="0.25">
      <c r="D564" s="297">
        <v>406</v>
      </c>
      <c r="E564" s="297" t="s">
        <v>39</v>
      </c>
      <c r="F564" s="297" t="s">
        <v>40</v>
      </c>
      <c r="G564" s="297" t="s">
        <v>41</v>
      </c>
      <c r="I564" s="297" t="s">
        <v>42</v>
      </c>
      <c r="J564" s="297" t="s">
        <v>38</v>
      </c>
      <c r="N564" s="297" t="s">
        <v>164</v>
      </c>
      <c r="O564" s="298" t="s">
        <v>168</v>
      </c>
      <c r="P564" s="297" t="s">
        <v>37</v>
      </c>
      <c r="R564" s="297" t="s">
        <v>221</v>
      </c>
      <c r="S564" s="297" t="s">
        <v>222</v>
      </c>
      <c r="T564" s="297" t="s">
        <v>231</v>
      </c>
      <c r="U564" s="297" t="s">
        <v>230</v>
      </c>
      <c r="V564" s="297" t="s">
        <v>232</v>
      </c>
      <c r="W564" s="297" t="s">
        <v>224</v>
      </c>
      <c r="X564" s="297" t="s">
        <v>227</v>
      </c>
      <c r="Y564" s="297" t="s">
        <v>228</v>
      </c>
      <c r="AA564" s="297">
        <f t="shared" ref="AA564:AL564" si="613">IF(AND(E564&lt;&gt;"",AA158=1),1,0)</f>
        <v>0</v>
      </c>
      <c r="AB564" s="297">
        <f t="shared" si="613"/>
        <v>0</v>
      </c>
      <c r="AC564" s="297">
        <f t="shared" si="613"/>
        <v>1</v>
      </c>
      <c r="AD564" s="297">
        <f t="shared" si="613"/>
        <v>0</v>
      </c>
      <c r="AE564" s="297">
        <f t="shared" si="613"/>
        <v>1</v>
      </c>
      <c r="AF564" s="297">
        <f t="shared" si="613"/>
        <v>1</v>
      </c>
      <c r="AG564" s="297">
        <f t="shared" si="613"/>
        <v>0</v>
      </c>
      <c r="AH564" s="297">
        <f t="shared" si="613"/>
        <v>0</v>
      </c>
      <c r="AI564" s="297">
        <f t="shared" si="613"/>
        <v>0</v>
      </c>
      <c r="AJ564" s="297">
        <f t="shared" si="613"/>
        <v>1</v>
      </c>
      <c r="AK564" s="297">
        <f t="shared" si="613"/>
        <v>0</v>
      </c>
      <c r="AL564" s="297">
        <f t="shared" si="613"/>
        <v>1</v>
      </c>
      <c r="AM564" s="297">
        <f t="shared" si="593"/>
        <v>5</v>
      </c>
    </row>
    <row r="565" spans="4:39" x14ac:dyDescent="0.25">
      <c r="D565" s="297">
        <v>407</v>
      </c>
      <c r="E565" s="297" t="s">
        <v>39</v>
      </c>
      <c r="F565" s="297" t="s">
        <v>40</v>
      </c>
      <c r="G565" s="297" t="s">
        <v>41</v>
      </c>
      <c r="I565" s="297" t="s">
        <v>42</v>
      </c>
      <c r="J565" s="297" t="s">
        <v>38</v>
      </c>
      <c r="M565" s="297" t="s">
        <v>162</v>
      </c>
      <c r="O565" s="298" t="s">
        <v>168</v>
      </c>
      <c r="P565" s="297" t="s">
        <v>37</v>
      </c>
      <c r="R565" s="297" t="s">
        <v>221</v>
      </c>
      <c r="S565" s="297" t="s">
        <v>223</v>
      </c>
      <c r="T565" s="297" t="s">
        <v>231</v>
      </c>
      <c r="U565" s="297" t="s">
        <v>230</v>
      </c>
      <c r="V565" s="297" t="s">
        <v>232</v>
      </c>
      <c r="W565" s="297" t="s">
        <v>224</v>
      </c>
      <c r="X565" s="297" t="s">
        <v>227</v>
      </c>
      <c r="Y565" s="297" t="s">
        <v>228</v>
      </c>
      <c r="AA565" s="297">
        <f t="shared" ref="AA565:AL565" si="614">IF(AND(E565&lt;&gt;"",AA158=1),1,0)</f>
        <v>0</v>
      </c>
      <c r="AB565" s="297">
        <f t="shared" si="614"/>
        <v>0</v>
      </c>
      <c r="AC565" s="297">
        <f t="shared" si="614"/>
        <v>1</v>
      </c>
      <c r="AD565" s="297">
        <f t="shared" si="614"/>
        <v>0</v>
      </c>
      <c r="AE565" s="297">
        <f t="shared" si="614"/>
        <v>1</v>
      </c>
      <c r="AF565" s="297">
        <f t="shared" si="614"/>
        <v>1</v>
      </c>
      <c r="AG565" s="297">
        <f t="shared" si="614"/>
        <v>0</v>
      </c>
      <c r="AH565" s="297">
        <f t="shared" si="614"/>
        <v>0</v>
      </c>
      <c r="AI565" s="297">
        <f t="shared" si="614"/>
        <v>1</v>
      </c>
      <c r="AJ565" s="297">
        <f t="shared" si="614"/>
        <v>0</v>
      </c>
      <c r="AK565" s="297">
        <f t="shared" si="614"/>
        <v>0</v>
      </c>
      <c r="AL565" s="297">
        <f t="shared" si="614"/>
        <v>1</v>
      </c>
      <c r="AM565" s="297">
        <f t="shared" si="593"/>
        <v>5</v>
      </c>
    </row>
    <row r="566" spans="4:39" x14ac:dyDescent="0.25">
      <c r="D566" s="297">
        <v>408</v>
      </c>
      <c r="E566" s="297" t="s">
        <v>39</v>
      </c>
      <c r="F566" s="297" t="s">
        <v>40</v>
      </c>
      <c r="G566" s="297" t="s">
        <v>41</v>
      </c>
      <c r="I566" s="297" t="s">
        <v>42</v>
      </c>
      <c r="J566" s="297" t="s">
        <v>38</v>
      </c>
      <c r="M566" s="297" t="s">
        <v>162</v>
      </c>
      <c r="N566" s="297" t="s">
        <v>164</v>
      </c>
      <c r="P566" s="297" t="s">
        <v>37</v>
      </c>
      <c r="R566" s="297" t="s">
        <v>221</v>
      </c>
      <c r="S566" s="297" t="s">
        <v>222</v>
      </c>
      <c r="T566" s="297" t="s">
        <v>231</v>
      </c>
      <c r="U566" s="297" t="s">
        <v>230</v>
      </c>
      <c r="V566" s="297" t="s">
        <v>232</v>
      </c>
      <c r="W566" s="297" t="s">
        <v>224</v>
      </c>
      <c r="X566" s="297" t="s">
        <v>227</v>
      </c>
      <c r="Y566" s="297" t="s">
        <v>223</v>
      </c>
      <c r="AA566" s="297">
        <f t="shared" ref="AA566:AL566" si="615">IF(AND(E566&lt;&gt;"",AA158=1),1,0)</f>
        <v>0</v>
      </c>
      <c r="AB566" s="297">
        <f t="shared" si="615"/>
        <v>0</v>
      </c>
      <c r="AC566" s="297">
        <f t="shared" si="615"/>
        <v>1</v>
      </c>
      <c r="AD566" s="297">
        <f t="shared" si="615"/>
        <v>0</v>
      </c>
      <c r="AE566" s="297">
        <f t="shared" si="615"/>
        <v>1</v>
      </c>
      <c r="AF566" s="297">
        <f t="shared" si="615"/>
        <v>1</v>
      </c>
      <c r="AG566" s="297">
        <f t="shared" si="615"/>
        <v>0</v>
      </c>
      <c r="AH566" s="297">
        <f t="shared" si="615"/>
        <v>0</v>
      </c>
      <c r="AI566" s="297">
        <f t="shared" si="615"/>
        <v>1</v>
      </c>
      <c r="AJ566" s="297">
        <f t="shared" si="615"/>
        <v>1</v>
      </c>
      <c r="AK566" s="297">
        <f t="shared" si="615"/>
        <v>0</v>
      </c>
      <c r="AL566" s="297">
        <f t="shared" si="615"/>
        <v>1</v>
      </c>
      <c r="AM566" s="297">
        <f t="shared" si="593"/>
        <v>6</v>
      </c>
    </row>
    <row r="567" spans="4:39" x14ac:dyDescent="0.25">
      <c r="D567" s="297">
        <v>409</v>
      </c>
      <c r="E567" s="297" t="s">
        <v>39</v>
      </c>
      <c r="F567" s="297" t="s">
        <v>40</v>
      </c>
      <c r="G567" s="297" t="s">
        <v>41</v>
      </c>
      <c r="I567" s="297" t="s">
        <v>42</v>
      </c>
      <c r="J567" s="297" t="s">
        <v>38</v>
      </c>
      <c r="M567" s="297" t="s">
        <v>162</v>
      </c>
      <c r="N567" s="297" t="s">
        <v>164</v>
      </c>
      <c r="O567" s="298" t="s">
        <v>168</v>
      </c>
      <c r="R567" s="297" t="s">
        <v>221</v>
      </c>
      <c r="S567" s="297" t="s">
        <v>222</v>
      </c>
      <c r="T567" s="297" t="s">
        <v>231</v>
      </c>
      <c r="U567" s="297" t="s">
        <v>230</v>
      </c>
      <c r="V567" s="297" t="s">
        <v>232</v>
      </c>
      <c r="W567" s="297" t="s">
        <v>224</v>
      </c>
      <c r="X567" s="297" t="s">
        <v>223</v>
      </c>
      <c r="Y567" s="297" t="s">
        <v>228</v>
      </c>
      <c r="AA567" s="297">
        <f t="shared" ref="AA567:AL567" si="616">IF(AND(E567&lt;&gt;"",AA158=1),1,0)</f>
        <v>0</v>
      </c>
      <c r="AB567" s="297">
        <f t="shared" si="616"/>
        <v>0</v>
      </c>
      <c r="AC567" s="297">
        <f t="shared" si="616"/>
        <v>1</v>
      </c>
      <c r="AD567" s="297">
        <f t="shared" si="616"/>
        <v>0</v>
      </c>
      <c r="AE567" s="297">
        <f t="shared" si="616"/>
        <v>1</v>
      </c>
      <c r="AF567" s="297">
        <f t="shared" si="616"/>
        <v>1</v>
      </c>
      <c r="AG567" s="297">
        <f t="shared" si="616"/>
        <v>0</v>
      </c>
      <c r="AH567" s="297">
        <f t="shared" si="616"/>
        <v>0</v>
      </c>
      <c r="AI567" s="297">
        <f t="shared" si="616"/>
        <v>1</v>
      </c>
      <c r="AJ567" s="297">
        <f t="shared" si="616"/>
        <v>1</v>
      </c>
      <c r="AK567" s="297">
        <f t="shared" si="616"/>
        <v>0</v>
      </c>
      <c r="AL567" s="297">
        <f t="shared" si="616"/>
        <v>0</v>
      </c>
      <c r="AM567" s="297">
        <f t="shared" si="593"/>
        <v>5</v>
      </c>
    </row>
    <row r="568" spans="4:39" x14ac:dyDescent="0.25">
      <c r="D568" s="297">
        <v>410</v>
      </c>
      <c r="E568" s="297" t="s">
        <v>39</v>
      </c>
      <c r="F568" s="297" t="s">
        <v>40</v>
      </c>
      <c r="G568" s="297" t="s">
        <v>41</v>
      </c>
      <c r="I568" s="297" t="s">
        <v>42</v>
      </c>
      <c r="J568" s="297" t="s">
        <v>38</v>
      </c>
      <c r="L568" s="297" t="s">
        <v>92</v>
      </c>
      <c r="O568" s="298" t="s">
        <v>168</v>
      </c>
      <c r="P568" s="297" t="s">
        <v>37</v>
      </c>
      <c r="R568" s="297" t="s">
        <v>225</v>
      </c>
      <c r="S568" s="297" t="s">
        <v>221</v>
      </c>
      <c r="T568" s="297" t="s">
        <v>231</v>
      </c>
      <c r="U568" s="297" t="s">
        <v>230</v>
      </c>
      <c r="V568" s="297" t="s">
        <v>232</v>
      </c>
      <c r="W568" s="297" t="s">
        <v>224</v>
      </c>
      <c r="X568" s="297" t="s">
        <v>227</v>
      </c>
      <c r="Y568" s="297" t="s">
        <v>228</v>
      </c>
      <c r="AA568" s="297">
        <f t="shared" ref="AA568:AL568" si="617">IF(AND(E568&lt;&gt;"",AA158=1),1,0)</f>
        <v>0</v>
      </c>
      <c r="AB568" s="297">
        <f t="shared" si="617"/>
        <v>0</v>
      </c>
      <c r="AC568" s="297">
        <f t="shared" si="617"/>
        <v>1</v>
      </c>
      <c r="AD568" s="297">
        <f t="shared" si="617"/>
        <v>0</v>
      </c>
      <c r="AE568" s="297">
        <f t="shared" si="617"/>
        <v>1</v>
      </c>
      <c r="AF568" s="297">
        <f t="shared" si="617"/>
        <v>1</v>
      </c>
      <c r="AG568" s="297">
        <f t="shared" si="617"/>
        <v>0</v>
      </c>
      <c r="AH568" s="297">
        <f t="shared" si="617"/>
        <v>0</v>
      </c>
      <c r="AI568" s="297">
        <f t="shared" si="617"/>
        <v>0</v>
      </c>
      <c r="AJ568" s="297">
        <f t="shared" si="617"/>
        <v>0</v>
      </c>
      <c r="AK568" s="297">
        <f t="shared" si="617"/>
        <v>0</v>
      </c>
      <c r="AL568" s="297">
        <f t="shared" si="617"/>
        <v>1</v>
      </c>
      <c r="AM568" s="297">
        <f t="shared" si="593"/>
        <v>4</v>
      </c>
    </row>
    <row r="569" spans="4:39" x14ac:dyDescent="0.25">
      <c r="D569" s="297">
        <v>411</v>
      </c>
      <c r="E569" s="297" t="s">
        <v>39</v>
      </c>
      <c r="F569" s="297" t="s">
        <v>40</v>
      </c>
      <c r="G569" s="297" t="s">
        <v>41</v>
      </c>
      <c r="I569" s="297" t="s">
        <v>42</v>
      </c>
      <c r="J569" s="297" t="s">
        <v>38</v>
      </c>
      <c r="L569" s="297" t="s">
        <v>92</v>
      </c>
      <c r="N569" s="297" t="s">
        <v>164</v>
      </c>
      <c r="P569" s="297" t="s">
        <v>37</v>
      </c>
      <c r="R569" s="297" t="s">
        <v>225</v>
      </c>
      <c r="S569" s="297" t="s">
        <v>222</v>
      </c>
      <c r="T569" s="297" t="s">
        <v>231</v>
      </c>
      <c r="U569" s="297" t="s">
        <v>230</v>
      </c>
      <c r="V569" s="297" t="s">
        <v>232</v>
      </c>
      <c r="W569" s="297" t="s">
        <v>224</v>
      </c>
      <c r="X569" s="297" t="s">
        <v>227</v>
      </c>
      <c r="Y569" s="297" t="s">
        <v>221</v>
      </c>
      <c r="AA569" s="297">
        <f t="shared" ref="AA569:AL569" si="618">IF(AND(E569&lt;&gt;"",AA158=1),1,0)</f>
        <v>0</v>
      </c>
      <c r="AB569" s="297">
        <f t="shared" si="618"/>
        <v>0</v>
      </c>
      <c r="AC569" s="297">
        <f t="shared" si="618"/>
        <v>1</v>
      </c>
      <c r="AD569" s="297">
        <f t="shared" si="618"/>
        <v>0</v>
      </c>
      <c r="AE569" s="297">
        <f t="shared" si="618"/>
        <v>1</v>
      </c>
      <c r="AF569" s="297">
        <f t="shared" si="618"/>
        <v>1</v>
      </c>
      <c r="AG569" s="297">
        <f t="shared" si="618"/>
        <v>0</v>
      </c>
      <c r="AH569" s="297">
        <f t="shared" si="618"/>
        <v>0</v>
      </c>
      <c r="AI569" s="297">
        <f t="shared" si="618"/>
        <v>0</v>
      </c>
      <c r="AJ569" s="297">
        <f t="shared" si="618"/>
        <v>1</v>
      </c>
      <c r="AK569" s="297">
        <f t="shared" si="618"/>
        <v>0</v>
      </c>
      <c r="AL569" s="297">
        <f t="shared" si="618"/>
        <v>1</v>
      </c>
      <c r="AM569" s="297">
        <f t="shared" si="593"/>
        <v>5</v>
      </c>
    </row>
    <row r="570" spans="4:39" x14ac:dyDescent="0.25">
      <c r="D570" s="297">
        <v>412</v>
      </c>
      <c r="E570" s="297" t="s">
        <v>39</v>
      </c>
      <c r="F570" s="297" t="s">
        <v>40</v>
      </c>
      <c r="G570" s="297" t="s">
        <v>41</v>
      </c>
      <c r="I570" s="297" t="s">
        <v>42</v>
      </c>
      <c r="J570" s="297" t="s">
        <v>38</v>
      </c>
      <c r="L570" s="297" t="s">
        <v>92</v>
      </c>
      <c r="N570" s="297" t="s">
        <v>164</v>
      </c>
      <c r="O570" s="298" t="s">
        <v>168</v>
      </c>
      <c r="R570" s="297" t="s">
        <v>225</v>
      </c>
      <c r="S570" s="297" t="s">
        <v>222</v>
      </c>
      <c r="T570" s="297" t="s">
        <v>231</v>
      </c>
      <c r="U570" s="297" t="s">
        <v>230</v>
      </c>
      <c r="V570" s="297" t="s">
        <v>232</v>
      </c>
      <c r="W570" s="297" t="s">
        <v>224</v>
      </c>
      <c r="X570" s="297" t="s">
        <v>221</v>
      </c>
      <c r="Y570" s="297" t="s">
        <v>228</v>
      </c>
      <c r="AA570" s="297">
        <f t="shared" ref="AA570:AL570" si="619">IF(AND(E570&lt;&gt;"",AA158=1),1,0)</f>
        <v>0</v>
      </c>
      <c r="AB570" s="297">
        <f t="shared" si="619"/>
        <v>0</v>
      </c>
      <c r="AC570" s="297">
        <f t="shared" si="619"/>
        <v>1</v>
      </c>
      <c r="AD570" s="297">
        <f t="shared" si="619"/>
        <v>0</v>
      </c>
      <c r="AE570" s="297">
        <f t="shared" si="619"/>
        <v>1</v>
      </c>
      <c r="AF570" s="297">
        <f t="shared" si="619"/>
        <v>1</v>
      </c>
      <c r="AG570" s="297">
        <f t="shared" si="619"/>
        <v>0</v>
      </c>
      <c r="AH570" s="297">
        <f t="shared" si="619"/>
        <v>0</v>
      </c>
      <c r="AI570" s="297">
        <f t="shared" si="619"/>
        <v>0</v>
      </c>
      <c r="AJ570" s="297">
        <f t="shared" si="619"/>
        <v>1</v>
      </c>
      <c r="AK570" s="297">
        <f t="shared" si="619"/>
        <v>0</v>
      </c>
      <c r="AL570" s="297">
        <f t="shared" si="619"/>
        <v>0</v>
      </c>
      <c r="AM570" s="297">
        <f t="shared" si="593"/>
        <v>4</v>
      </c>
    </row>
    <row r="571" spans="4:39" x14ac:dyDescent="0.25">
      <c r="D571" s="297">
        <v>413</v>
      </c>
      <c r="E571" s="297" t="s">
        <v>39</v>
      </c>
      <c r="F571" s="297" t="s">
        <v>40</v>
      </c>
      <c r="G571" s="297" t="s">
        <v>41</v>
      </c>
      <c r="I571" s="297" t="s">
        <v>42</v>
      </c>
      <c r="J571" s="297" t="s">
        <v>38</v>
      </c>
      <c r="L571" s="297" t="s">
        <v>92</v>
      </c>
      <c r="M571" s="297" t="s">
        <v>162</v>
      </c>
      <c r="P571" s="297" t="s">
        <v>37</v>
      </c>
      <c r="R571" s="297" t="s">
        <v>225</v>
      </c>
      <c r="S571" s="297" t="s">
        <v>221</v>
      </c>
      <c r="T571" s="297" t="s">
        <v>231</v>
      </c>
      <c r="U571" s="297" t="s">
        <v>230</v>
      </c>
      <c r="V571" s="297" t="s">
        <v>232</v>
      </c>
      <c r="W571" s="297" t="s">
        <v>224</v>
      </c>
      <c r="X571" s="297" t="s">
        <v>227</v>
      </c>
      <c r="Y571" s="297" t="s">
        <v>223</v>
      </c>
      <c r="AA571" s="297">
        <f t="shared" ref="AA571:AL571" si="620">IF(AND(E571&lt;&gt;"",AA158=1),1,0)</f>
        <v>0</v>
      </c>
      <c r="AB571" s="297">
        <f t="shared" si="620"/>
        <v>0</v>
      </c>
      <c r="AC571" s="297">
        <f t="shared" si="620"/>
        <v>1</v>
      </c>
      <c r="AD571" s="297">
        <f t="shared" si="620"/>
        <v>0</v>
      </c>
      <c r="AE571" s="297">
        <f t="shared" si="620"/>
        <v>1</v>
      </c>
      <c r="AF571" s="297">
        <f t="shared" si="620"/>
        <v>1</v>
      </c>
      <c r="AG571" s="297">
        <f t="shared" si="620"/>
        <v>0</v>
      </c>
      <c r="AH571" s="297">
        <f t="shared" si="620"/>
        <v>0</v>
      </c>
      <c r="AI571" s="297">
        <f t="shared" si="620"/>
        <v>1</v>
      </c>
      <c r="AJ571" s="297">
        <f t="shared" si="620"/>
        <v>0</v>
      </c>
      <c r="AK571" s="297">
        <f t="shared" si="620"/>
        <v>0</v>
      </c>
      <c r="AL571" s="297">
        <f t="shared" si="620"/>
        <v>1</v>
      </c>
      <c r="AM571" s="297">
        <f t="shared" si="593"/>
        <v>5</v>
      </c>
    </row>
    <row r="572" spans="4:39" x14ac:dyDescent="0.25">
      <c r="D572" s="297">
        <v>414</v>
      </c>
      <c r="E572" s="297" t="s">
        <v>39</v>
      </c>
      <c r="F572" s="297" t="s">
        <v>40</v>
      </c>
      <c r="G572" s="297" t="s">
        <v>41</v>
      </c>
      <c r="I572" s="297" t="s">
        <v>42</v>
      </c>
      <c r="J572" s="297" t="s">
        <v>38</v>
      </c>
      <c r="L572" s="297" t="s">
        <v>92</v>
      </c>
      <c r="M572" s="297" t="s">
        <v>162</v>
      </c>
      <c r="O572" s="298" t="s">
        <v>168</v>
      </c>
      <c r="R572" s="297" t="s">
        <v>225</v>
      </c>
      <c r="S572" s="297" t="s">
        <v>221</v>
      </c>
      <c r="T572" s="297" t="s">
        <v>231</v>
      </c>
      <c r="U572" s="297" t="s">
        <v>230</v>
      </c>
      <c r="V572" s="297" t="s">
        <v>232</v>
      </c>
      <c r="W572" s="297" t="s">
        <v>224</v>
      </c>
      <c r="X572" s="297" t="s">
        <v>223</v>
      </c>
      <c r="Y572" s="297" t="s">
        <v>228</v>
      </c>
      <c r="AA572" s="297">
        <f t="shared" ref="AA572:AL572" si="621">IF(AND(E572&lt;&gt;"",AA158=1),1,0)</f>
        <v>0</v>
      </c>
      <c r="AB572" s="297">
        <f t="shared" si="621"/>
        <v>0</v>
      </c>
      <c r="AC572" s="297">
        <f t="shared" si="621"/>
        <v>1</v>
      </c>
      <c r="AD572" s="297">
        <f t="shared" si="621"/>
        <v>0</v>
      </c>
      <c r="AE572" s="297">
        <f t="shared" si="621"/>
        <v>1</v>
      </c>
      <c r="AF572" s="297">
        <f t="shared" si="621"/>
        <v>1</v>
      </c>
      <c r="AG572" s="297">
        <f t="shared" si="621"/>
        <v>0</v>
      </c>
      <c r="AH572" s="297">
        <f t="shared" si="621"/>
        <v>0</v>
      </c>
      <c r="AI572" s="297">
        <f t="shared" si="621"/>
        <v>1</v>
      </c>
      <c r="AJ572" s="297">
        <f t="shared" si="621"/>
        <v>0</v>
      </c>
      <c r="AK572" s="297">
        <f t="shared" si="621"/>
        <v>0</v>
      </c>
      <c r="AL572" s="297">
        <f t="shared" si="621"/>
        <v>0</v>
      </c>
      <c r="AM572" s="297">
        <f t="shared" si="593"/>
        <v>4</v>
      </c>
    </row>
    <row r="573" spans="4:39" x14ac:dyDescent="0.25">
      <c r="D573" s="297">
        <v>415</v>
      </c>
      <c r="E573" s="297" t="s">
        <v>39</v>
      </c>
      <c r="F573" s="297" t="s">
        <v>40</v>
      </c>
      <c r="G573" s="297" t="s">
        <v>41</v>
      </c>
      <c r="I573" s="297" t="s">
        <v>42</v>
      </c>
      <c r="J573" s="297" t="s">
        <v>38</v>
      </c>
      <c r="L573" s="297" t="s">
        <v>92</v>
      </c>
      <c r="M573" s="297" t="s">
        <v>162</v>
      </c>
      <c r="N573" s="297" t="s">
        <v>164</v>
      </c>
      <c r="R573" s="297" t="s">
        <v>225</v>
      </c>
      <c r="S573" s="297" t="s">
        <v>222</v>
      </c>
      <c r="T573" s="297" t="s">
        <v>231</v>
      </c>
      <c r="U573" s="297" t="s">
        <v>230</v>
      </c>
      <c r="V573" s="297" t="s">
        <v>232</v>
      </c>
      <c r="W573" s="297" t="s">
        <v>224</v>
      </c>
      <c r="X573" s="297" t="s">
        <v>221</v>
      </c>
      <c r="Y573" s="297" t="s">
        <v>223</v>
      </c>
      <c r="AA573" s="297">
        <f t="shared" ref="AA573:AL573" si="622">IF(AND(E573&lt;&gt;"",AA158=1),1,0)</f>
        <v>0</v>
      </c>
      <c r="AB573" s="297">
        <f t="shared" si="622"/>
        <v>0</v>
      </c>
      <c r="AC573" s="297">
        <f t="shared" si="622"/>
        <v>1</v>
      </c>
      <c r="AD573" s="297">
        <f t="shared" si="622"/>
        <v>0</v>
      </c>
      <c r="AE573" s="297">
        <f t="shared" si="622"/>
        <v>1</v>
      </c>
      <c r="AF573" s="297">
        <f t="shared" si="622"/>
        <v>1</v>
      </c>
      <c r="AG573" s="297">
        <f t="shared" si="622"/>
        <v>0</v>
      </c>
      <c r="AH573" s="297">
        <f t="shared" si="622"/>
        <v>0</v>
      </c>
      <c r="AI573" s="297">
        <f t="shared" si="622"/>
        <v>1</v>
      </c>
      <c r="AJ573" s="297">
        <f t="shared" si="622"/>
        <v>1</v>
      </c>
      <c r="AK573" s="297">
        <f t="shared" si="622"/>
        <v>0</v>
      </c>
      <c r="AL573" s="297">
        <f t="shared" si="622"/>
        <v>0</v>
      </c>
      <c r="AM573" s="297">
        <f t="shared" si="593"/>
        <v>5</v>
      </c>
    </row>
    <row r="574" spans="4:39" x14ac:dyDescent="0.25">
      <c r="D574" s="297">
        <v>416</v>
      </c>
      <c r="E574" s="297" t="s">
        <v>39</v>
      </c>
      <c r="F574" s="297" t="s">
        <v>40</v>
      </c>
      <c r="G574" s="297" t="s">
        <v>41</v>
      </c>
      <c r="I574" s="297" t="s">
        <v>42</v>
      </c>
      <c r="J574" s="297" t="s">
        <v>38</v>
      </c>
      <c r="K574" s="297" t="s">
        <v>31</v>
      </c>
      <c r="O574" s="298" t="s">
        <v>168</v>
      </c>
      <c r="P574" s="297" t="s">
        <v>37</v>
      </c>
      <c r="R574" s="297" t="s">
        <v>221</v>
      </c>
      <c r="S574" s="297" t="s">
        <v>226</v>
      </c>
      <c r="T574" s="297" t="s">
        <v>231</v>
      </c>
      <c r="U574" s="297" t="s">
        <v>230</v>
      </c>
      <c r="V574" s="297" t="s">
        <v>232</v>
      </c>
      <c r="W574" s="297" t="s">
        <v>224</v>
      </c>
      <c r="X574" s="297" t="s">
        <v>227</v>
      </c>
      <c r="Y574" s="297" t="s">
        <v>228</v>
      </c>
      <c r="AA574" s="297">
        <f t="shared" ref="AA574:AL574" si="623">IF(AND(E574&lt;&gt;"",AA158=1),1,0)</f>
        <v>0</v>
      </c>
      <c r="AB574" s="297">
        <f t="shared" si="623"/>
        <v>0</v>
      </c>
      <c r="AC574" s="297">
        <f t="shared" si="623"/>
        <v>1</v>
      </c>
      <c r="AD574" s="297">
        <f t="shared" si="623"/>
        <v>0</v>
      </c>
      <c r="AE574" s="297">
        <f t="shared" si="623"/>
        <v>1</v>
      </c>
      <c r="AF574" s="297">
        <f t="shared" si="623"/>
        <v>1</v>
      </c>
      <c r="AG574" s="297">
        <f t="shared" si="623"/>
        <v>1</v>
      </c>
      <c r="AH574" s="297">
        <f t="shared" si="623"/>
        <v>0</v>
      </c>
      <c r="AI574" s="297">
        <f t="shared" si="623"/>
        <v>0</v>
      </c>
      <c r="AJ574" s="297">
        <f t="shared" si="623"/>
        <v>0</v>
      </c>
      <c r="AK574" s="297">
        <f t="shared" si="623"/>
        <v>0</v>
      </c>
      <c r="AL574" s="297">
        <f t="shared" si="623"/>
        <v>1</v>
      </c>
      <c r="AM574" s="297">
        <f t="shared" si="593"/>
        <v>5</v>
      </c>
    </row>
    <row r="575" spans="4:39" x14ac:dyDescent="0.25">
      <c r="D575" s="297">
        <v>417</v>
      </c>
      <c r="E575" s="297" t="s">
        <v>39</v>
      </c>
      <c r="F575" s="297" t="s">
        <v>40</v>
      </c>
      <c r="G575" s="297" t="s">
        <v>41</v>
      </c>
      <c r="I575" s="297" t="s">
        <v>42</v>
      </c>
      <c r="J575" s="297" t="s">
        <v>38</v>
      </c>
      <c r="K575" s="297" t="s">
        <v>31</v>
      </c>
      <c r="N575" s="297" t="s">
        <v>164</v>
      </c>
      <c r="P575" s="297" t="s">
        <v>37</v>
      </c>
      <c r="R575" s="297" t="s">
        <v>221</v>
      </c>
      <c r="S575" s="297" t="s">
        <v>226</v>
      </c>
      <c r="T575" s="297" t="s">
        <v>231</v>
      </c>
      <c r="U575" s="297" t="s">
        <v>230</v>
      </c>
      <c r="V575" s="297" t="s">
        <v>232</v>
      </c>
      <c r="W575" s="297" t="s">
        <v>224</v>
      </c>
      <c r="X575" s="297" t="s">
        <v>227</v>
      </c>
      <c r="Y575" s="297" t="s">
        <v>222</v>
      </c>
      <c r="AA575" s="297">
        <f t="shared" ref="AA575:AL575" si="624">IF(AND(E575&lt;&gt;"",AA158=1),1,0)</f>
        <v>0</v>
      </c>
      <c r="AB575" s="297">
        <f t="shared" si="624"/>
        <v>0</v>
      </c>
      <c r="AC575" s="297">
        <f t="shared" si="624"/>
        <v>1</v>
      </c>
      <c r="AD575" s="297">
        <f t="shared" si="624"/>
        <v>0</v>
      </c>
      <c r="AE575" s="297">
        <f t="shared" si="624"/>
        <v>1</v>
      </c>
      <c r="AF575" s="297">
        <f t="shared" si="624"/>
        <v>1</v>
      </c>
      <c r="AG575" s="297">
        <f t="shared" si="624"/>
        <v>1</v>
      </c>
      <c r="AH575" s="297">
        <f t="shared" si="624"/>
        <v>0</v>
      </c>
      <c r="AI575" s="297">
        <f t="shared" si="624"/>
        <v>0</v>
      </c>
      <c r="AJ575" s="297">
        <f t="shared" si="624"/>
        <v>1</v>
      </c>
      <c r="AK575" s="297">
        <f t="shared" si="624"/>
        <v>0</v>
      </c>
      <c r="AL575" s="297">
        <f t="shared" si="624"/>
        <v>1</v>
      </c>
      <c r="AM575" s="297">
        <f t="shared" si="593"/>
        <v>6</v>
      </c>
    </row>
    <row r="576" spans="4:39" x14ac:dyDescent="0.25">
      <c r="D576" s="297">
        <v>418</v>
      </c>
      <c r="E576" s="297" t="s">
        <v>39</v>
      </c>
      <c r="F576" s="297" t="s">
        <v>40</v>
      </c>
      <c r="G576" s="297" t="s">
        <v>41</v>
      </c>
      <c r="I576" s="297" t="s">
        <v>42</v>
      </c>
      <c r="J576" s="297" t="s">
        <v>38</v>
      </c>
      <c r="K576" s="297" t="s">
        <v>31</v>
      </c>
      <c r="N576" s="297" t="s">
        <v>164</v>
      </c>
      <c r="O576" s="298" t="s">
        <v>168</v>
      </c>
      <c r="R576" s="297" t="s">
        <v>221</v>
      </c>
      <c r="S576" s="297" t="s">
        <v>226</v>
      </c>
      <c r="T576" s="297" t="s">
        <v>231</v>
      </c>
      <c r="U576" s="297" t="s">
        <v>230</v>
      </c>
      <c r="V576" s="297" t="s">
        <v>232</v>
      </c>
      <c r="W576" s="297" t="s">
        <v>224</v>
      </c>
      <c r="X576" s="297" t="s">
        <v>222</v>
      </c>
      <c r="Y576" s="297" t="s">
        <v>228</v>
      </c>
      <c r="AA576" s="297">
        <f t="shared" ref="AA576:AL576" si="625">IF(AND(E576&lt;&gt;"",AA158=1),1,0)</f>
        <v>0</v>
      </c>
      <c r="AB576" s="297">
        <f t="shared" si="625"/>
        <v>0</v>
      </c>
      <c r="AC576" s="297">
        <f t="shared" si="625"/>
        <v>1</v>
      </c>
      <c r="AD576" s="297">
        <f t="shared" si="625"/>
        <v>0</v>
      </c>
      <c r="AE576" s="297">
        <f t="shared" si="625"/>
        <v>1</v>
      </c>
      <c r="AF576" s="297">
        <f t="shared" si="625"/>
        <v>1</v>
      </c>
      <c r="AG576" s="297">
        <f t="shared" si="625"/>
        <v>1</v>
      </c>
      <c r="AH576" s="297">
        <f t="shared" si="625"/>
        <v>0</v>
      </c>
      <c r="AI576" s="297">
        <f t="shared" si="625"/>
        <v>0</v>
      </c>
      <c r="AJ576" s="297">
        <f t="shared" si="625"/>
        <v>1</v>
      </c>
      <c r="AK576" s="297">
        <f t="shared" si="625"/>
        <v>0</v>
      </c>
      <c r="AL576" s="297">
        <f t="shared" si="625"/>
        <v>0</v>
      </c>
      <c r="AM576" s="297">
        <f t="shared" si="593"/>
        <v>5</v>
      </c>
    </row>
    <row r="577" spans="4:39" x14ac:dyDescent="0.25">
      <c r="D577" s="297">
        <v>419</v>
      </c>
      <c r="E577" s="297" t="s">
        <v>39</v>
      </c>
      <c r="F577" s="297" t="s">
        <v>40</v>
      </c>
      <c r="G577" s="297" t="s">
        <v>41</v>
      </c>
      <c r="I577" s="297" t="s">
        <v>42</v>
      </c>
      <c r="J577" s="297" t="s">
        <v>38</v>
      </c>
      <c r="K577" s="297" t="s">
        <v>31</v>
      </c>
      <c r="M577" s="297" t="s">
        <v>162</v>
      </c>
      <c r="P577" s="297" t="s">
        <v>37</v>
      </c>
      <c r="R577" s="297" t="s">
        <v>221</v>
      </c>
      <c r="S577" s="297" t="s">
        <v>226</v>
      </c>
      <c r="T577" s="297" t="s">
        <v>231</v>
      </c>
      <c r="U577" s="297" t="s">
        <v>230</v>
      </c>
      <c r="V577" s="297" t="s">
        <v>232</v>
      </c>
      <c r="W577" s="297" t="s">
        <v>224</v>
      </c>
      <c r="X577" s="297" t="s">
        <v>227</v>
      </c>
      <c r="Y577" s="297" t="s">
        <v>223</v>
      </c>
      <c r="AA577" s="297">
        <f t="shared" ref="AA577:AL577" si="626">IF(AND(E577&lt;&gt;"",AA158=1),1,0)</f>
        <v>0</v>
      </c>
      <c r="AB577" s="297">
        <f t="shared" si="626"/>
        <v>0</v>
      </c>
      <c r="AC577" s="297">
        <f t="shared" si="626"/>
        <v>1</v>
      </c>
      <c r="AD577" s="297">
        <f t="shared" si="626"/>
        <v>0</v>
      </c>
      <c r="AE577" s="297">
        <f t="shared" si="626"/>
        <v>1</v>
      </c>
      <c r="AF577" s="297">
        <f t="shared" si="626"/>
        <v>1</v>
      </c>
      <c r="AG577" s="297">
        <f t="shared" si="626"/>
        <v>1</v>
      </c>
      <c r="AH577" s="297">
        <f t="shared" si="626"/>
        <v>0</v>
      </c>
      <c r="AI577" s="297">
        <f t="shared" si="626"/>
        <v>1</v>
      </c>
      <c r="AJ577" s="297">
        <f t="shared" si="626"/>
        <v>0</v>
      </c>
      <c r="AK577" s="297">
        <f t="shared" si="626"/>
        <v>0</v>
      </c>
      <c r="AL577" s="297">
        <f t="shared" si="626"/>
        <v>1</v>
      </c>
      <c r="AM577" s="297">
        <f t="shared" si="593"/>
        <v>6</v>
      </c>
    </row>
    <row r="578" spans="4:39" x14ac:dyDescent="0.25">
      <c r="D578" s="297">
        <v>420</v>
      </c>
      <c r="E578" s="297" t="s">
        <v>39</v>
      </c>
      <c r="F578" s="297" t="s">
        <v>40</v>
      </c>
      <c r="G578" s="297" t="s">
        <v>41</v>
      </c>
      <c r="I578" s="297" t="s">
        <v>42</v>
      </c>
      <c r="J578" s="297" t="s">
        <v>38</v>
      </c>
      <c r="K578" s="297" t="s">
        <v>31</v>
      </c>
      <c r="M578" s="297" t="s">
        <v>162</v>
      </c>
      <c r="O578" s="298" t="s">
        <v>168</v>
      </c>
      <c r="R578" s="297" t="s">
        <v>221</v>
      </c>
      <c r="S578" s="297" t="s">
        <v>226</v>
      </c>
      <c r="T578" s="297" t="s">
        <v>231</v>
      </c>
      <c r="U578" s="297" t="s">
        <v>230</v>
      </c>
      <c r="V578" s="297" t="s">
        <v>232</v>
      </c>
      <c r="W578" s="297" t="s">
        <v>224</v>
      </c>
      <c r="X578" s="297" t="s">
        <v>223</v>
      </c>
      <c r="Y578" s="297" t="s">
        <v>228</v>
      </c>
      <c r="AA578" s="297">
        <f t="shared" ref="AA578:AL578" si="627">IF(AND(E578&lt;&gt;"",AA158=1),1,0)</f>
        <v>0</v>
      </c>
      <c r="AB578" s="297">
        <f t="shared" si="627"/>
        <v>0</v>
      </c>
      <c r="AC578" s="297">
        <f t="shared" si="627"/>
        <v>1</v>
      </c>
      <c r="AD578" s="297">
        <f t="shared" si="627"/>
        <v>0</v>
      </c>
      <c r="AE578" s="297">
        <f t="shared" si="627"/>
        <v>1</v>
      </c>
      <c r="AF578" s="297">
        <f t="shared" si="627"/>
        <v>1</v>
      </c>
      <c r="AG578" s="297">
        <f t="shared" si="627"/>
        <v>1</v>
      </c>
      <c r="AH578" s="297">
        <f t="shared" si="627"/>
        <v>0</v>
      </c>
      <c r="AI578" s="297">
        <f t="shared" si="627"/>
        <v>1</v>
      </c>
      <c r="AJ578" s="297">
        <f t="shared" si="627"/>
        <v>0</v>
      </c>
      <c r="AK578" s="297">
        <f t="shared" si="627"/>
        <v>0</v>
      </c>
      <c r="AL578" s="297">
        <f t="shared" si="627"/>
        <v>0</v>
      </c>
      <c r="AM578" s="297">
        <f t="shared" si="593"/>
        <v>5</v>
      </c>
    </row>
    <row r="579" spans="4:39" x14ac:dyDescent="0.25">
      <c r="D579" s="297">
        <v>421</v>
      </c>
      <c r="E579" s="297" t="s">
        <v>39</v>
      </c>
      <c r="F579" s="297" t="s">
        <v>40</v>
      </c>
      <c r="G579" s="297" t="s">
        <v>41</v>
      </c>
      <c r="I579" s="297" t="s">
        <v>42</v>
      </c>
      <c r="J579" s="297" t="s">
        <v>38</v>
      </c>
      <c r="K579" s="297" t="s">
        <v>31</v>
      </c>
      <c r="M579" s="297" t="s">
        <v>162</v>
      </c>
      <c r="N579" s="297" t="s">
        <v>164</v>
      </c>
      <c r="R579" s="297" t="s">
        <v>221</v>
      </c>
      <c r="S579" s="297" t="s">
        <v>226</v>
      </c>
      <c r="T579" s="297" t="s">
        <v>231</v>
      </c>
      <c r="U579" s="297" t="s">
        <v>230</v>
      </c>
      <c r="V579" s="297" t="s">
        <v>232</v>
      </c>
      <c r="W579" s="297" t="s">
        <v>224</v>
      </c>
      <c r="X579" s="297" t="s">
        <v>223</v>
      </c>
      <c r="Y579" s="297" t="s">
        <v>222</v>
      </c>
      <c r="AA579" s="297">
        <f t="shared" ref="AA579:AL579" si="628">IF(AND(E579&lt;&gt;"",AA158=1),1,0)</f>
        <v>0</v>
      </c>
      <c r="AB579" s="297">
        <f t="shared" si="628"/>
        <v>0</v>
      </c>
      <c r="AC579" s="297">
        <f t="shared" si="628"/>
        <v>1</v>
      </c>
      <c r="AD579" s="297">
        <f t="shared" si="628"/>
        <v>0</v>
      </c>
      <c r="AE579" s="297">
        <f t="shared" si="628"/>
        <v>1</v>
      </c>
      <c r="AF579" s="297">
        <f t="shared" si="628"/>
        <v>1</v>
      </c>
      <c r="AG579" s="297">
        <f t="shared" si="628"/>
        <v>1</v>
      </c>
      <c r="AH579" s="297">
        <f t="shared" si="628"/>
        <v>0</v>
      </c>
      <c r="AI579" s="297">
        <f t="shared" si="628"/>
        <v>1</v>
      </c>
      <c r="AJ579" s="297">
        <f t="shared" si="628"/>
        <v>1</v>
      </c>
      <c r="AK579" s="297">
        <f t="shared" si="628"/>
        <v>0</v>
      </c>
      <c r="AL579" s="297">
        <f t="shared" si="628"/>
        <v>0</v>
      </c>
      <c r="AM579" s="297">
        <f t="shared" si="593"/>
        <v>6</v>
      </c>
    </row>
    <row r="580" spans="4:39" x14ac:dyDescent="0.25">
      <c r="D580" s="297">
        <v>422</v>
      </c>
      <c r="E580" s="297" t="s">
        <v>39</v>
      </c>
      <c r="F580" s="297" t="s">
        <v>40</v>
      </c>
      <c r="G580" s="297" t="s">
        <v>41</v>
      </c>
      <c r="I580" s="297" t="s">
        <v>42</v>
      </c>
      <c r="J580" s="297" t="s">
        <v>38</v>
      </c>
      <c r="K580" s="297" t="s">
        <v>31</v>
      </c>
      <c r="L580" s="297" t="s">
        <v>92</v>
      </c>
      <c r="P580" s="297" t="s">
        <v>37</v>
      </c>
      <c r="R580" s="297" t="s">
        <v>225</v>
      </c>
      <c r="S580" s="297" t="s">
        <v>226</v>
      </c>
      <c r="T580" s="297" t="s">
        <v>231</v>
      </c>
      <c r="U580" s="297" t="s">
        <v>230</v>
      </c>
      <c r="V580" s="297" t="s">
        <v>232</v>
      </c>
      <c r="W580" s="297" t="s">
        <v>224</v>
      </c>
      <c r="X580" s="297" t="s">
        <v>227</v>
      </c>
      <c r="Y580" s="297" t="s">
        <v>221</v>
      </c>
      <c r="AA580" s="297">
        <f t="shared" ref="AA580:AL580" si="629">IF(AND(E580&lt;&gt;"",AA158=1),1,0)</f>
        <v>0</v>
      </c>
      <c r="AB580" s="297">
        <f t="shared" si="629"/>
        <v>0</v>
      </c>
      <c r="AC580" s="297">
        <f t="shared" si="629"/>
        <v>1</v>
      </c>
      <c r="AD580" s="297">
        <f t="shared" si="629"/>
        <v>0</v>
      </c>
      <c r="AE580" s="297">
        <f t="shared" si="629"/>
        <v>1</v>
      </c>
      <c r="AF580" s="297">
        <f t="shared" si="629"/>
        <v>1</v>
      </c>
      <c r="AG580" s="297">
        <f t="shared" si="629"/>
        <v>1</v>
      </c>
      <c r="AH580" s="297">
        <f t="shared" si="629"/>
        <v>0</v>
      </c>
      <c r="AI580" s="297">
        <f t="shared" si="629"/>
        <v>0</v>
      </c>
      <c r="AJ580" s="297">
        <f t="shared" si="629"/>
        <v>0</v>
      </c>
      <c r="AK580" s="297">
        <f t="shared" si="629"/>
        <v>0</v>
      </c>
      <c r="AL580" s="297">
        <f t="shared" si="629"/>
        <v>1</v>
      </c>
      <c r="AM580" s="297">
        <f t="shared" si="593"/>
        <v>5</v>
      </c>
    </row>
    <row r="581" spans="4:39" x14ac:dyDescent="0.25">
      <c r="D581" s="297">
        <v>423</v>
      </c>
      <c r="E581" s="297" t="s">
        <v>39</v>
      </c>
      <c r="F581" s="297" t="s">
        <v>40</v>
      </c>
      <c r="G581" s="297" t="s">
        <v>41</v>
      </c>
      <c r="I581" s="297" t="s">
        <v>42</v>
      </c>
      <c r="J581" s="297" t="s">
        <v>38</v>
      </c>
      <c r="K581" s="297" t="s">
        <v>31</v>
      </c>
      <c r="L581" s="297" t="s">
        <v>92</v>
      </c>
      <c r="O581" s="298" t="s">
        <v>168</v>
      </c>
      <c r="R581" s="297" t="s">
        <v>225</v>
      </c>
      <c r="S581" s="297" t="s">
        <v>226</v>
      </c>
      <c r="T581" s="297" t="s">
        <v>231</v>
      </c>
      <c r="U581" s="297" t="s">
        <v>230</v>
      </c>
      <c r="V581" s="297" t="s">
        <v>232</v>
      </c>
      <c r="W581" s="297" t="s">
        <v>224</v>
      </c>
      <c r="X581" s="297" t="s">
        <v>221</v>
      </c>
      <c r="Y581" s="297" t="s">
        <v>228</v>
      </c>
      <c r="AA581" s="297">
        <f t="shared" ref="AA581:AL581" si="630">IF(AND(E581&lt;&gt;"",AA158=1),1,0)</f>
        <v>0</v>
      </c>
      <c r="AB581" s="297">
        <f t="shared" si="630"/>
        <v>0</v>
      </c>
      <c r="AC581" s="297">
        <f t="shared" si="630"/>
        <v>1</v>
      </c>
      <c r="AD581" s="297">
        <f t="shared" si="630"/>
        <v>0</v>
      </c>
      <c r="AE581" s="297">
        <f t="shared" si="630"/>
        <v>1</v>
      </c>
      <c r="AF581" s="297">
        <f t="shared" si="630"/>
        <v>1</v>
      </c>
      <c r="AG581" s="297">
        <f t="shared" si="630"/>
        <v>1</v>
      </c>
      <c r="AH581" s="297">
        <f t="shared" si="630"/>
        <v>0</v>
      </c>
      <c r="AI581" s="297">
        <f t="shared" si="630"/>
        <v>0</v>
      </c>
      <c r="AJ581" s="297">
        <f t="shared" si="630"/>
        <v>0</v>
      </c>
      <c r="AK581" s="297">
        <f t="shared" si="630"/>
        <v>0</v>
      </c>
      <c r="AL581" s="297">
        <f t="shared" si="630"/>
        <v>0</v>
      </c>
      <c r="AM581" s="297">
        <f t="shared" si="593"/>
        <v>4</v>
      </c>
    </row>
    <row r="582" spans="4:39" x14ac:dyDescent="0.25">
      <c r="D582" s="297">
        <v>424</v>
      </c>
      <c r="E582" s="297" t="s">
        <v>39</v>
      </c>
      <c r="F582" s="297" t="s">
        <v>40</v>
      </c>
      <c r="G582" s="297" t="s">
        <v>41</v>
      </c>
      <c r="I582" s="297" t="s">
        <v>42</v>
      </c>
      <c r="J582" s="297" t="s">
        <v>38</v>
      </c>
      <c r="K582" s="297" t="s">
        <v>31</v>
      </c>
      <c r="L582" s="297" t="s">
        <v>92</v>
      </c>
      <c r="N582" s="297" t="s">
        <v>164</v>
      </c>
      <c r="R582" s="297" t="s">
        <v>225</v>
      </c>
      <c r="S582" s="297" t="s">
        <v>226</v>
      </c>
      <c r="T582" s="297" t="s">
        <v>231</v>
      </c>
      <c r="U582" s="297" t="s">
        <v>230</v>
      </c>
      <c r="V582" s="297" t="s">
        <v>232</v>
      </c>
      <c r="W582" s="297" t="s">
        <v>224</v>
      </c>
      <c r="X582" s="297" t="s">
        <v>221</v>
      </c>
      <c r="Y582" s="297" t="s">
        <v>222</v>
      </c>
      <c r="AA582" s="297">
        <f t="shared" ref="AA582:AL582" si="631">IF(AND(E582&lt;&gt;"",AA158=1),1,0)</f>
        <v>0</v>
      </c>
      <c r="AB582" s="297">
        <f t="shared" si="631"/>
        <v>0</v>
      </c>
      <c r="AC582" s="297">
        <f t="shared" si="631"/>
        <v>1</v>
      </c>
      <c r="AD582" s="297">
        <f t="shared" si="631"/>
        <v>0</v>
      </c>
      <c r="AE582" s="297">
        <f t="shared" si="631"/>
        <v>1</v>
      </c>
      <c r="AF582" s="297">
        <f t="shared" si="631"/>
        <v>1</v>
      </c>
      <c r="AG582" s="297">
        <f t="shared" si="631"/>
        <v>1</v>
      </c>
      <c r="AH582" s="297">
        <f t="shared" si="631"/>
        <v>0</v>
      </c>
      <c r="AI582" s="297">
        <f t="shared" si="631"/>
        <v>0</v>
      </c>
      <c r="AJ582" s="297">
        <f t="shared" si="631"/>
        <v>1</v>
      </c>
      <c r="AK582" s="297">
        <f t="shared" si="631"/>
        <v>0</v>
      </c>
      <c r="AL582" s="297">
        <f t="shared" si="631"/>
        <v>0</v>
      </c>
      <c r="AM582" s="297">
        <f t="shared" si="593"/>
        <v>5</v>
      </c>
    </row>
    <row r="583" spans="4:39" x14ac:dyDescent="0.25">
      <c r="D583" s="297">
        <v>425</v>
      </c>
      <c r="E583" s="297" t="s">
        <v>39</v>
      </c>
      <c r="F583" s="297" t="s">
        <v>40</v>
      </c>
      <c r="G583" s="297" t="s">
        <v>41</v>
      </c>
      <c r="I583" s="297" t="s">
        <v>42</v>
      </c>
      <c r="J583" s="297" t="s">
        <v>38</v>
      </c>
      <c r="K583" s="297" t="s">
        <v>31</v>
      </c>
      <c r="L583" s="297" t="s">
        <v>92</v>
      </c>
      <c r="M583" s="297" t="s">
        <v>162</v>
      </c>
      <c r="R583" s="297" t="s">
        <v>225</v>
      </c>
      <c r="S583" s="297" t="s">
        <v>226</v>
      </c>
      <c r="T583" s="297" t="s">
        <v>231</v>
      </c>
      <c r="U583" s="297" t="s">
        <v>230</v>
      </c>
      <c r="V583" s="297" t="s">
        <v>232</v>
      </c>
      <c r="W583" s="297" t="s">
        <v>224</v>
      </c>
      <c r="X583" s="297" t="s">
        <v>221</v>
      </c>
      <c r="Y583" s="297" t="s">
        <v>223</v>
      </c>
      <c r="AA583" s="297">
        <f t="shared" ref="AA583:AL583" si="632">IF(AND(E583&lt;&gt;"",AA158=1),1,0)</f>
        <v>0</v>
      </c>
      <c r="AB583" s="297">
        <f t="shared" si="632"/>
        <v>0</v>
      </c>
      <c r="AC583" s="297">
        <f t="shared" si="632"/>
        <v>1</v>
      </c>
      <c r="AD583" s="297">
        <f t="shared" si="632"/>
        <v>0</v>
      </c>
      <c r="AE583" s="297">
        <f t="shared" si="632"/>
        <v>1</v>
      </c>
      <c r="AF583" s="297">
        <f t="shared" si="632"/>
        <v>1</v>
      </c>
      <c r="AG583" s="297">
        <f t="shared" si="632"/>
        <v>1</v>
      </c>
      <c r="AH583" s="297">
        <f t="shared" si="632"/>
        <v>0</v>
      </c>
      <c r="AI583" s="297">
        <f t="shared" si="632"/>
        <v>1</v>
      </c>
      <c r="AJ583" s="297">
        <f t="shared" si="632"/>
        <v>0</v>
      </c>
      <c r="AK583" s="297">
        <f t="shared" si="632"/>
        <v>0</v>
      </c>
      <c r="AL583" s="297">
        <f t="shared" si="632"/>
        <v>0</v>
      </c>
      <c r="AM583" s="297">
        <f t="shared" si="593"/>
        <v>5</v>
      </c>
    </row>
    <row r="584" spans="4:39" x14ac:dyDescent="0.25">
      <c r="D584" s="297">
        <v>426</v>
      </c>
      <c r="E584" s="297" t="s">
        <v>39</v>
      </c>
      <c r="F584" s="297" t="s">
        <v>40</v>
      </c>
      <c r="G584" s="297" t="s">
        <v>41</v>
      </c>
      <c r="H584" s="297" t="s">
        <v>36</v>
      </c>
      <c r="M584" s="297" t="s">
        <v>162</v>
      </c>
      <c r="N584" s="297" t="s">
        <v>164</v>
      </c>
      <c r="O584" s="298" t="s">
        <v>168</v>
      </c>
      <c r="P584" s="297" t="s">
        <v>37</v>
      </c>
      <c r="R584" s="297" t="s">
        <v>223</v>
      </c>
      <c r="S584" s="297" t="s">
        <v>222</v>
      </c>
      <c r="T584" s="297" t="s">
        <v>231</v>
      </c>
      <c r="U584" s="297" t="s">
        <v>230</v>
      </c>
      <c r="V584" s="297" t="s">
        <v>232</v>
      </c>
      <c r="W584" s="297" t="s">
        <v>229</v>
      </c>
      <c r="X584" s="297" t="s">
        <v>227</v>
      </c>
      <c r="Y584" s="297" t="s">
        <v>228</v>
      </c>
      <c r="AA584" s="297">
        <f t="shared" ref="AA584:AL584" si="633">IF(AND(E584&lt;&gt;"",AA158=1),1,0)</f>
        <v>0</v>
      </c>
      <c r="AB584" s="297">
        <f t="shared" si="633"/>
        <v>0</v>
      </c>
      <c r="AC584" s="297">
        <f t="shared" si="633"/>
        <v>1</v>
      </c>
      <c r="AD584" s="297">
        <f t="shared" si="633"/>
        <v>1</v>
      </c>
      <c r="AE584" s="297">
        <f t="shared" si="633"/>
        <v>0</v>
      </c>
      <c r="AF584" s="297">
        <f t="shared" si="633"/>
        <v>0</v>
      </c>
      <c r="AG584" s="297">
        <f t="shared" si="633"/>
        <v>0</v>
      </c>
      <c r="AH584" s="297">
        <f t="shared" si="633"/>
        <v>0</v>
      </c>
      <c r="AI584" s="297">
        <f t="shared" si="633"/>
        <v>1</v>
      </c>
      <c r="AJ584" s="297">
        <f t="shared" si="633"/>
        <v>1</v>
      </c>
      <c r="AK584" s="297">
        <f t="shared" si="633"/>
        <v>0</v>
      </c>
      <c r="AL584" s="297">
        <f t="shared" si="633"/>
        <v>1</v>
      </c>
      <c r="AM584" s="297">
        <f t="shared" si="593"/>
        <v>5</v>
      </c>
    </row>
    <row r="585" spans="4:39" x14ac:dyDescent="0.25">
      <c r="D585" s="297">
        <v>427</v>
      </c>
      <c r="E585" s="297" t="s">
        <v>39</v>
      </c>
      <c r="F585" s="297" t="s">
        <v>40</v>
      </c>
      <c r="G585" s="297" t="s">
        <v>41</v>
      </c>
      <c r="H585" s="297" t="s">
        <v>36</v>
      </c>
      <c r="L585" s="297" t="s">
        <v>92</v>
      </c>
      <c r="N585" s="297" t="s">
        <v>164</v>
      </c>
      <c r="O585" s="298" t="s">
        <v>168</v>
      </c>
      <c r="P585" s="297" t="s">
        <v>37</v>
      </c>
      <c r="R585" s="297" t="s">
        <v>225</v>
      </c>
      <c r="S585" s="297" t="s">
        <v>222</v>
      </c>
      <c r="T585" s="297" t="s">
        <v>231</v>
      </c>
      <c r="U585" s="297" t="s">
        <v>230</v>
      </c>
      <c r="V585" s="297" t="s">
        <v>232</v>
      </c>
      <c r="W585" s="297" t="s">
        <v>229</v>
      </c>
      <c r="X585" s="297" t="s">
        <v>227</v>
      </c>
      <c r="Y585" s="297" t="s">
        <v>228</v>
      </c>
      <c r="AA585" s="297">
        <f t="shared" ref="AA585:AL585" si="634">IF(AND(E585&lt;&gt;"",AA158=1),1,0)</f>
        <v>0</v>
      </c>
      <c r="AB585" s="297">
        <f t="shared" si="634"/>
        <v>0</v>
      </c>
      <c r="AC585" s="297">
        <f t="shared" si="634"/>
        <v>1</v>
      </c>
      <c r="AD585" s="297">
        <f t="shared" si="634"/>
        <v>1</v>
      </c>
      <c r="AE585" s="297">
        <f t="shared" si="634"/>
        <v>0</v>
      </c>
      <c r="AF585" s="297">
        <f t="shared" si="634"/>
        <v>0</v>
      </c>
      <c r="AG585" s="297">
        <f t="shared" si="634"/>
        <v>0</v>
      </c>
      <c r="AH585" s="297">
        <f t="shared" si="634"/>
        <v>0</v>
      </c>
      <c r="AI585" s="297">
        <f t="shared" si="634"/>
        <v>0</v>
      </c>
      <c r="AJ585" s="297">
        <f t="shared" si="634"/>
        <v>1</v>
      </c>
      <c r="AK585" s="297">
        <f t="shared" si="634"/>
        <v>0</v>
      </c>
      <c r="AL585" s="297">
        <f t="shared" si="634"/>
        <v>1</v>
      </c>
      <c r="AM585" s="297">
        <f t="shared" si="593"/>
        <v>4</v>
      </c>
    </row>
    <row r="586" spans="4:39" x14ac:dyDescent="0.25">
      <c r="D586" s="297">
        <v>428</v>
      </c>
      <c r="E586" s="297" t="s">
        <v>39</v>
      </c>
      <c r="F586" s="297" t="s">
        <v>40</v>
      </c>
      <c r="G586" s="297" t="s">
        <v>41</v>
      </c>
      <c r="H586" s="297" t="s">
        <v>36</v>
      </c>
      <c r="L586" s="297" t="s">
        <v>92</v>
      </c>
      <c r="M586" s="297" t="s">
        <v>162</v>
      </c>
      <c r="O586" s="298" t="s">
        <v>168</v>
      </c>
      <c r="P586" s="297" t="s">
        <v>37</v>
      </c>
      <c r="R586" s="297" t="s">
        <v>225</v>
      </c>
      <c r="S586" s="297" t="s">
        <v>223</v>
      </c>
      <c r="T586" s="297" t="s">
        <v>231</v>
      </c>
      <c r="U586" s="297" t="s">
        <v>230</v>
      </c>
      <c r="V586" s="297" t="s">
        <v>232</v>
      </c>
      <c r="W586" s="297" t="s">
        <v>229</v>
      </c>
      <c r="X586" s="297" t="s">
        <v>227</v>
      </c>
      <c r="Y586" s="297" t="s">
        <v>228</v>
      </c>
      <c r="AA586" s="297">
        <f t="shared" ref="AA586:AL586" si="635">IF(AND(E586&lt;&gt;"",AA158=1),1,0)</f>
        <v>0</v>
      </c>
      <c r="AB586" s="297">
        <f t="shared" si="635"/>
        <v>0</v>
      </c>
      <c r="AC586" s="297">
        <f t="shared" si="635"/>
        <v>1</v>
      </c>
      <c r="AD586" s="297">
        <f t="shared" si="635"/>
        <v>1</v>
      </c>
      <c r="AE586" s="297">
        <f t="shared" si="635"/>
        <v>0</v>
      </c>
      <c r="AF586" s="297">
        <f t="shared" si="635"/>
        <v>0</v>
      </c>
      <c r="AG586" s="297">
        <f t="shared" si="635"/>
        <v>0</v>
      </c>
      <c r="AH586" s="297">
        <f t="shared" si="635"/>
        <v>0</v>
      </c>
      <c r="AI586" s="297">
        <f t="shared" si="635"/>
        <v>1</v>
      </c>
      <c r="AJ586" s="297">
        <f t="shared" si="635"/>
        <v>0</v>
      </c>
      <c r="AK586" s="297">
        <f t="shared" si="635"/>
        <v>0</v>
      </c>
      <c r="AL586" s="297">
        <f t="shared" si="635"/>
        <v>1</v>
      </c>
      <c r="AM586" s="297">
        <f t="shared" si="593"/>
        <v>4</v>
      </c>
    </row>
    <row r="587" spans="4:39" x14ac:dyDescent="0.25">
      <c r="D587" s="297">
        <v>429</v>
      </c>
      <c r="E587" s="297" t="s">
        <v>39</v>
      </c>
      <c r="F587" s="297" t="s">
        <v>40</v>
      </c>
      <c r="G587" s="297" t="s">
        <v>41</v>
      </c>
      <c r="H587" s="297" t="s">
        <v>36</v>
      </c>
      <c r="L587" s="297" t="s">
        <v>92</v>
      </c>
      <c r="M587" s="297" t="s">
        <v>162</v>
      </c>
      <c r="N587" s="297" t="s">
        <v>164</v>
      </c>
      <c r="P587" s="297" t="s">
        <v>37</v>
      </c>
      <c r="R587" s="297" t="s">
        <v>225</v>
      </c>
      <c r="S587" s="297" t="s">
        <v>222</v>
      </c>
      <c r="T587" s="297" t="s">
        <v>231</v>
      </c>
      <c r="U587" s="297" t="s">
        <v>230</v>
      </c>
      <c r="V587" s="297" t="s">
        <v>232</v>
      </c>
      <c r="W587" s="297" t="s">
        <v>229</v>
      </c>
      <c r="X587" s="297" t="s">
        <v>227</v>
      </c>
      <c r="Y587" s="297" t="s">
        <v>223</v>
      </c>
      <c r="AA587" s="297">
        <f t="shared" ref="AA587:AL587" si="636">IF(AND(E587&lt;&gt;"",AA158=1),1,0)</f>
        <v>0</v>
      </c>
      <c r="AB587" s="297">
        <f t="shared" si="636"/>
        <v>0</v>
      </c>
      <c r="AC587" s="297">
        <f t="shared" si="636"/>
        <v>1</v>
      </c>
      <c r="AD587" s="297">
        <f t="shared" si="636"/>
        <v>1</v>
      </c>
      <c r="AE587" s="297">
        <f t="shared" si="636"/>
        <v>0</v>
      </c>
      <c r="AF587" s="297">
        <f t="shared" si="636"/>
        <v>0</v>
      </c>
      <c r="AG587" s="297">
        <f t="shared" si="636"/>
        <v>0</v>
      </c>
      <c r="AH587" s="297">
        <f t="shared" si="636"/>
        <v>0</v>
      </c>
      <c r="AI587" s="297">
        <f t="shared" si="636"/>
        <v>1</v>
      </c>
      <c r="AJ587" s="297">
        <f t="shared" si="636"/>
        <v>1</v>
      </c>
      <c r="AK587" s="297">
        <f t="shared" si="636"/>
        <v>0</v>
      </c>
      <c r="AL587" s="297">
        <f t="shared" si="636"/>
        <v>1</v>
      </c>
      <c r="AM587" s="297">
        <f t="shared" si="593"/>
        <v>5</v>
      </c>
    </row>
    <row r="588" spans="4:39" x14ac:dyDescent="0.25">
      <c r="D588" s="297">
        <v>430</v>
      </c>
      <c r="E588" s="297" t="s">
        <v>39</v>
      </c>
      <c r="F588" s="297" t="s">
        <v>40</v>
      </c>
      <c r="G588" s="297" t="s">
        <v>41</v>
      </c>
      <c r="H588" s="297" t="s">
        <v>36</v>
      </c>
      <c r="L588" s="297" t="s">
        <v>92</v>
      </c>
      <c r="M588" s="297" t="s">
        <v>162</v>
      </c>
      <c r="N588" s="297" t="s">
        <v>164</v>
      </c>
      <c r="O588" s="298" t="s">
        <v>168</v>
      </c>
      <c r="R588" s="297" t="s">
        <v>225</v>
      </c>
      <c r="S588" s="297" t="s">
        <v>222</v>
      </c>
      <c r="T588" s="297" t="s">
        <v>231</v>
      </c>
      <c r="U588" s="297" t="s">
        <v>230</v>
      </c>
      <c r="V588" s="297" t="s">
        <v>232</v>
      </c>
      <c r="W588" s="297" t="s">
        <v>229</v>
      </c>
      <c r="X588" s="297" t="s">
        <v>223</v>
      </c>
      <c r="Y588" s="297" t="s">
        <v>228</v>
      </c>
      <c r="AA588" s="297">
        <f t="shared" ref="AA588:AL588" si="637">IF(AND(E588&lt;&gt;"",AA158=1),1,0)</f>
        <v>0</v>
      </c>
      <c r="AB588" s="297">
        <f t="shared" si="637"/>
        <v>0</v>
      </c>
      <c r="AC588" s="297">
        <f t="shared" si="637"/>
        <v>1</v>
      </c>
      <c r="AD588" s="297">
        <f t="shared" si="637"/>
        <v>1</v>
      </c>
      <c r="AE588" s="297">
        <f t="shared" si="637"/>
        <v>0</v>
      </c>
      <c r="AF588" s="297">
        <f t="shared" si="637"/>
        <v>0</v>
      </c>
      <c r="AG588" s="297">
        <f t="shared" si="637"/>
        <v>0</v>
      </c>
      <c r="AH588" s="297">
        <f t="shared" si="637"/>
        <v>0</v>
      </c>
      <c r="AI588" s="297">
        <f t="shared" si="637"/>
        <v>1</v>
      </c>
      <c r="AJ588" s="297">
        <f t="shared" si="637"/>
        <v>1</v>
      </c>
      <c r="AK588" s="297">
        <f t="shared" si="637"/>
        <v>0</v>
      </c>
      <c r="AL588" s="297">
        <f t="shared" si="637"/>
        <v>0</v>
      </c>
      <c r="AM588" s="297">
        <f t="shared" si="593"/>
        <v>4</v>
      </c>
    </row>
    <row r="589" spans="4:39" x14ac:dyDescent="0.25">
      <c r="D589" s="297">
        <v>431</v>
      </c>
      <c r="E589" s="297" t="s">
        <v>39</v>
      </c>
      <c r="F589" s="297" t="s">
        <v>40</v>
      </c>
      <c r="G589" s="297" t="s">
        <v>41</v>
      </c>
      <c r="H589" s="297" t="s">
        <v>36</v>
      </c>
      <c r="K589" s="297" t="s">
        <v>31</v>
      </c>
      <c r="N589" s="297" t="s">
        <v>164</v>
      </c>
      <c r="O589" s="298" t="s">
        <v>168</v>
      </c>
      <c r="P589" s="297" t="s">
        <v>37</v>
      </c>
      <c r="R589" s="297" t="s">
        <v>230</v>
      </c>
      <c r="S589" s="297" t="s">
        <v>222</v>
      </c>
      <c r="T589" s="297" t="s">
        <v>231</v>
      </c>
      <c r="U589" s="297" t="s">
        <v>229</v>
      </c>
      <c r="V589" s="297" t="s">
        <v>232</v>
      </c>
      <c r="W589" s="297" t="s">
        <v>226</v>
      </c>
      <c r="X589" s="297" t="s">
        <v>227</v>
      </c>
      <c r="Y589" s="297" t="s">
        <v>228</v>
      </c>
      <c r="AA589" s="297">
        <f t="shared" ref="AA589:AL589" si="638">IF(AND(E589&lt;&gt;"",AA158=1),1,0)</f>
        <v>0</v>
      </c>
      <c r="AB589" s="297">
        <f t="shared" si="638"/>
        <v>0</v>
      </c>
      <c r="AC589" s="297">
        <f t="shared" si="638"/>
        <v>1</v>
      </c>
      <c r="AD589" s="297">
        <f t="shared" si="638"/>
        <v>1</v>
      </c>
      <c r="AE589" s="297">
        <f t="shared" si="638"/>
        <v>0</v>
      </c>
      <c r="AF589" s="297">
        <f t="shared" si="638"/>
        <v>0</v>
      </c>
      <c r="AG589" s="297">
        <f t="shared" si="638"/>
        <v>1</v>
      </c>
      <c r="AH589" s="297">
        <f t="shared" si="638"/>
        <v>0</v>
      </c>
      <c r="AI589" s="297">
        <f t="shared" si="638"/>
        <v>0</v>
      </c>
      <c r="AJ589" s="297">
        <f t="shared" si="638"/>
        <v>1</v>
      </c>
      <c r="AK589" s="297">
        <f t="shared" si="638"/>
        <v>0</v>
      </c>
      <c r="AL589" s="297">
        <f t="shared" si="638"/>
        <v>1</v>
      </c>
      <c r="AM589" s="297">
        <f t="shared" si="593"/>
        <v>5</v>
      </c>
    </row>
    <row r="590" spans="4:39" x14ac:dyDescent="0.25">
      <c r="D590" s="297">
        <v>432</v>
      </c>
      <c r="E590" s="297" t="s">
        <v>39</v>
      </c>
      <c r="F590" s="297" t="s">
        <v>40</v>
      </c>
      <c r="G590" s="297" t="s">
        <v>41</v>
      </c>
      <c r="H590" s="297" t="s">
        <v>36</v>
      </c>
      <c r="K590" s="297" t="s">
        <v>31</v>
      </c>
      <c r="M590" s="297" t="s">
        <v>162</v>
      </c>
      <c r="O590" s="298" t="s">
        <v>168</v>
      </c>
      <c r="P590" s="297" t="s">
        <v>37</v>
      </c>
      <c r="R590" s="297" t="s">
        <v>223</v>
      </c>
      <c r="S590" s="297" t="s">
        <v>226</v>
      </c>
      <c r="T590" s="297" t="s">
        <v>231</v>
      </c>
      <c r="U590" s="297" t="s">
        <v>230</v>
      </c>
      <c r="V590" s="297" t="s">
        <v>232</v>
      </c>
      <c r="W590" s="297" t="s">
        <v>229</v>
      </c>
      <c r="X590" s="297" t="s">
        <v>227</v>
      </c>
      <c r="Y590" s="297" t="s">
        <v>228</v>
      </c>
      <c r="AA590" s="297">
        <f t="shared" ref="AA590:AL590" si="639">IF(AND(E590&lt;&gt;"",AA158=1),1,0)</f>
        <v>0</v>
      </c>
      <c r="AB590" s="297">
        <f t="shared" si="639"/>
        <v>0</v>
      </c>
      <c r="AC590" s="297">
        <f t="shared" si="639"/>
        <v>1</v>
      </c>
      <c r="AD590" s="297">
        <f t="shared" si="639"/>
        <v>1</v>
      </c>
      <c r="AE590" s="297">
        <f t="shared" si="639"/>
        <v>0</v>
      </c>
      <c r="AF590" s="297">
        <f t="shared" si="639"/>
        <v>0</v>
      </c>
      <c r="AG590" s="297">
        <f t="shared" si="639"/>
        <v>1</v>
      </c>
      <c r="AH590" s="297">
        <f t="shared" si="639"/>
        <v>0</v>
      </c>
      <c r="AI590" s="297">
        <f t="shared" si="639"/>
        <v>1</v>
      </c>
      <c r="AJ590" s="297">
        <f t="shared" si="639"/>
        <v>0</v>
      </c>
      <c r="AK590" s="297">
        <f t="shared" si="639"/>
        <v>0</v>
      </c>
      <c r="AL590" s="297">
        <f t="shared" si="639"/>
        <v>1</v>
      </c>
      <c r="AM590" s="297">
        <f t="shared" si="593"/>
        <v>5</v>
      </c>
    </row>
    <row r="591" spans="4:39" x14ac:dyDescent="0.25">
      <c r="D591" s="297">
        <v>433</v>
      </c>
      <c r="E591" s="297" t="s">
        <v>39</v>
      </c>
      <c r="F591" s="297" t="s">
        <v>40</v>
      </c>
      <c r="G591" s="297" t="s">
        <v>41</v>
      </c>
      <c r="H591" s="297" t="s">
        <v>36</v>
      </c>
      <c r="K591" s="297" t="s">
        <v>31</v>
      </c>
      <c r="M591" s="297" t="s">
        <v>162</v>
      </c>
      <c r="N591" s="297" t="s">
        <v>164</v>
      </c>
      <c r="P591" s="297" t="s">
        <v>37</v>
      </c>
      <c r="R591" s="297" t="s">
        <v>230</v>
      </c>
      <c r="S591" s="297" t="s">
        <v>222</v>
      </c>
      <c r="T591" s="297" t="s">
        <v>231</v>
      </c>
      <c r="U591" s="297" t="s">
        <v>229</v>
      </c>
      <c r="V591" s="297" t="s">
        <v>232</v>
      </c>
      <c r="W591" s="297" t="s">
        <v>226</v>
      </c>
      <c r="X591" s="297" t="s">
        <v>227</v>
      </c>
      <c r="Y591" s="297" t="s">
        <v>223</v>
      </c>
      <c r="AA591" s="297">
        <f t="shared" ref="AA591:AL591" si="640">IF(AND(E591&lt;&gt;"",AA158=1),1,0)</f>
        <v>0</v>
      </c>
      <c r="AB591" s="297">
        <f t="shared" si="640"/>
        <v>0</v>
      </c>
      <c r="AC591" s="297">
        <f t="shared" si="640"/>
        <v>1</v>
      </c>
      <c r="AD591" s="297">
        <f t="shared" si="640"/>
        <v>1</v>
      </c>
      <c r="AE591" s="297">
        <f t="shared" si="640"/>
        <v>0</v>
      </c>
      <c r="AF591" s="297">
        <f t="shared" si="640"/>
        <v>0</v>
      </c>
      <c r="AG591" s="297">
        <f t="shared" si="640"/>
        <v>1</v>
      </c>
      <c r="AH591" s="297">
        <f t="shared" si="640"/>
        <v>0</v>
      </c>
      <c r="AI591" s="297">
        <f t="shared" si="640"/>
        <v>1</v>
      </c>
      <c r="AJ591" s="297">
        <f t="shared" si="640"/>
        <v>1</v>
      </c>
      <c r="AK591" s="297">
        <f t="shared" si="640"/>
        <v>0</v>
      </c>
      <c r="AL591" s="297">
        <f t="shared" si="640"/>
        <v>1</v>
      </c>
      <c r="AM591" s="297">
        <f t="shared" si="593"/>
        <v>6</v>
      </c>
    </row>
    <row r="592" spans="4:39" x14ac:dyDescent="0.25">
      <c r="D592" s="297">
        <v>434</v>
      </c>
      <c r="E592" s="297" t="s">
        <v>39</v>
      </c>
      <c r="F592" s="297" t="s">
        <v>40</v>
      </c>
      <c r="G592" s="297" t="s">
        <v>41</v>
      </c>
      <c r="H592" s="297" t="s">
        <v>36</v>
      </c>
      <c r="K592" s="297" t="s">
        <v>31</v>
      </c>
      <c r="M592" s="297" t="s">
        <v>162</v>
      </c>
      <c r="N592" s="297" t="s">
        <v>164</v>
      </c>
      <c r="O592" s="298" t="s">
        <v>168</v>
      </c>
      <c r="R592" s="297" t="s">
        <v>230</v>
      </c>
      <c r="S592" s="297" t="s">
        <v>222</v>
      </c>
      <c r="T592" s="297" t="s">
        <v>231</v>
      </c>
      <c r="U592" s="297" t="s">
        <v>229</v>
      </c>
      <c r="V592" s="297" t="s">
        <v>232</v>
      </c>
      <c r="W592" s="297" t="s">
        <v>226</v>
      </c>
      <c r="X592" s="297" t="s">
        <v>223</v>
      </c>
      <c r="Y592" s="297" t="s">
        <v>228</v>
      </c>
      <c r="AA592" s="297">
        <f t="shared" ref="AA592:AL592" si="641">IF(AND(E592&lt;&gt;"",AA158=1),1,0)</f>
        <v>0</v>
      </c>
      <c r="AB592" s="297">
        <f t="shared" si="641"/>
        <v>0</v>
      </c>
      <c r="AC592" s="297">
        <f t="shared" si="641"/>
        <v>1</v>
      </c>
      <c r="AD592" s="297">
        <f t="shared" si="641"/>
        <v>1</v>
      </c>
      <c r="AE592" s="297">
        <f t="shared" si="641"/>
        <v>0</v>
      </c>
      <c r="AF592" s="297">
        <f t="shared" si="641"/>
        <v>0</v>
      </c>
      <c r="AG592" s="297">
        <f t="shared" si="641"/>
        <v>1</v>
      </c>
      <c r="AH592" s="297">
        <f t="shared" si="641"/>
        <v>0</v>
      </c>
      <c r="AI592" s="297">
        <f t="shared" si="641"/>
        <v>1</v>
      </c>
      <c r="AJ592" s="297">
        <f t="shared" si="641"/>
        <v>1</v>
      </c>
      <c r="AK592" s="297">
        <f t="shared" si="641"/>
        <v>0</v>
      </c>
      <c r="AL592" s="297">
        <f t="shared" si="641"/>
        <v>0</v>
      </c>
      <c r="AM592" s="297">
        <f t="shared" si="593"/>
        <v>5</v>
      </c>
    </row>
    <row r="593" spans="4:39" x14ac:dyDescent="0.25">
      <c r="D593" s="297">
        <v>435</v>
      </c>
      <c r="E593" s="297" t="s">
        <v>39</v>
      </c>
      <c r="F593" s="297" t="s">
        <v>40</v>
      </c>
      <c r="G593" s="297" t="s">
        <v>41</v>
      </c>
      <c r="H593" s="297" t="s">
        <v>36</v>
      </c>
      <c r="K593" s="297" t="s">
        <v>31</v>
      </c>
      <c r="L593" s="297" t="s">
        <v>92</v>
      </c>
      <c r="O593" s="298" t="s">
        <v>168</v>
      </c>
      <c r="P593" s="297" t="s">
        <v>37</v>
      </c>
      <c r="R593" s="297" t="s">
        <v>225</v>
      </c>
      <c r="S593" s="297" t="s">
        <v>226</v>
      </c>
      <c r="T593" s="297" t="s">
        <v>231</v>
      </c>
      <c r="U593" s="297" t="s">
        <v>230</v>
      </c>
      <c r="V593" s="297" t="s">
        <v>232</v>
      </c>
      <c r="W593" s="297" t="s">
        <v>229</v>
      </c>
      <c r="X593" s="297" t="s">
        <v>227</v>
      </c>
      <c r="Y593" s="297" t="s">
        <v>228</v>
      </c>
      <c r="AA593" s="297">
        <f t="shared" ref="AA593:AL593" si="642">IF(AND(E593&lt;&gt;"",AA158=1),1,0)</f>
        <v>0</v>
      </c>
      <c r="AB593" s="297">
        <f t="shared" si="642"/>
        <v>0</v>
      </c>
      <c r="AC593" s="297">
        <f t="shared" si="642"/>
        <v>1</v>
      </c>
      <c r="AD593" s="297">
        <f t="shared" si="642"/>
        <v>1</v>
      </c>
      <c r="AE593" s="297">
        <f t="shared" si="642"/>
        <v>0</v>
      </c>
      <c r="AF593" s="297">
        <f t="shared" si="642"/>
        <v>0</v>
      </c>
      <c r="AG593" s="297">
        <f t="shared" si="642"/>
        <v>1</v>
      </c>
      <c r="AH593" s="297">
        <f t="shared" si="642"/>
        <v>0</v>
      </c>
      <c r="AI593" s="297">
        <f t="shared" si="642"/>
        <v>0</v>
      </c>
      <c r="AJ593" s="297">
        <f t="shared" si="642"/>
        <v>0</v>
      </c>
      <c r="AK593" s="297">
        <f t="shared" si="642"/>
        <v>0</v>
      </c>
      <c r="AL593" s="297">
        <f t="shared" si="642"/>
        <v>1</v>
      </c>
      <c r="AM593" s="297">
        <f t="shared" si="593"/>
        <v>4</v>
      </c>
    </row>
    <row r="594" spans="4:39" x14ac:dyDescent="0.25">
      <c r="D594" s="297">
        <v>436</v>
      </c>
      <c r="E594" s="297" t="s">
        <v>39</v>
      </c>
      <c r="F594" s="297" t="s">
        <v>40</v>
      </c>
      <c r="G594" s="297" t="s">
        <v>41</v>
      </c>
      <c r="H594" s="297" t="s">
        <v>36</v>
      </c>
      <c r="K594" s="297" t="s">
        <v>31</v>
      </c>
      <c r="L594" s="297" t="s">
        <v>92</v>
      </c>
      <c r="N594" s="297" t="s">
        <v>164</v>
      </c>
      <c r="P594" s="297" t="s">
        <v>37</v>
      </c>
      <c r="R594" s="297" t="s">
        <v>225</v>
      </c>
      <c r="S594" s="297" t="s">
        <v>226</v>
      </c>
      <c r="T594" s="297" t="s">
        <v>231</v>
      </c>
      <c r="U594" s="297" t="s">
        <v>230</v>
      </c>
      <c r="V594" s="297" t="s">
        <v>232</v>
      </c>
      <c r="W594" s="297" t="s">
        <v>229</v>
      </c>
      <c r="X594" s="297" t="s">
        <v>227</v>
      </c>
      <c r="Y594" s="297" t="s">
        <v>222</v>
      </c>
      <c r="AA594" s="297">
        <f t="shared" ref="AA594:AL594" si="643">IF(AND(E594&lt;&gt;"",AA158=1),1,0)</f>
        <v>0</v>
      </c>
      <c r="AB594" s="297">
        <f t="shared" si="643"/>
        <v>0</v>
      </c>
      <c r="AC594" s="297">
        <f t="shared" si="643"/>
        <v>1</v>
      </c>
      <c r="AD594" s="297">
        <f t="shared" si="643"/>
        <v>1</v>
      </c>
      <c r="AE594" s="297">
        <f t="shared" si="643"/>
        <v>0</v>
      </c>
      <c r="AF594" s="297">
        <f t="shared" si="643"/>
        <v>0</v>
      </c>
      <c r="AG594" s="297">
        <f t="shared" si="643"/>
        <v>1</v>
      </c>
      <c r="AH594" s="297">
        <f t="shared" si="643"/>
        <v>0</v>
      </c>
      <c r="AI594" s="297">
        <f t="shared" si="643"/>
        <v>0</v>
      </c>
      <c r="AJ594" s="297">
        <f t="shared" si="643"/>
        <v>1</v>
      </c>
      <c r="AK594" s="297">
        <f t="shared" si="643"/>
        <v>0</v>
      </c>
      <c r="AL594" s="297">
        <f t="shared" si="643"/>
        <v>1</v>
      </c>
      <c r="AM594" s="297">
        <f t="shared" si="593"/>
        <v>5</v>
      </c>
    </row>
    <row r="595" spans="4:39" x14ac:dyDescent="0.25">
      <c r="D595" s="297">
        <v>437</v>
      </c>
      <c r="E595" s="297" t="s">
        <v>39</v>
      </c>
      <c r="F595" s="297" t="s">
        <v>40</v>
      </c>
      <c r="G595" s="297" t="s">
        <v>41</v>
      </c>
      <c r="H595" s="297" t="s">
        <v>36</v>
      </c>
      <c r="K595" s="297" t="s">
        <v>31</v>
      </c>
      <c r="L595" s="297" t="s">
        <v>92</v>
      </c>
      <c r="N595" s="297" t="s">
        <v>164</v>
      </c>
      <c r="O595" s="298" t="s">
        <v>168</v>
      </c>
      <c r="R595" s="297" t="s">
        <v>225</v>
      </c>
      <c r="S595" s="297" t="s">
        <v>226</v>
      </c>
      <c r="T595" s="297" t="s">
        <v>231</v>
      </c>
      <c r="U595" s="297" t="s">
        <v>230</v>
      </c>
      <c r="V595" s="297" t="s">
        <v>232</v>
      </c>
      <c r="W595" s="297" t="s">
        <v>229</v>
      </c>
      <c r="X595" s="297" t="s">
        <v>222</v>
      </c>
      <c r="Y595" s="297" t="s">
        <v>228</v>
      </c>
      <c r="AA595" s="297">
        <f t="shared" ref="AA595:AL595" si="644">IF(AND(E595&lt;&gt;"",AA158=1),1,0)</f>
        <v>0</v>
      </c>
      <c r="AB595" s="297">
        <f t="shared" si="644"/>
        <v>0</v>
      </c>
      <c r="AC595" s="297">
        <f t="shared" si="644"/>
        <v>1</v>
      </c>
      <c r="AD595" s="297">
        <f t="shared" si="644"/>
        <v>1</v>
      </c>
      <c r="AE595" s="297">
        <f t="shared" si="644"/>
        <v>0</v>
      </c>
      <c r="AF595" s="297">
        <f t="shared" si="644"/>
        <v>0</v>
      </c>
      <c r="AG595" s="297">
        <f t="shared" si="644"/>
        <v>1</v>
      </c>
      <c r="AH595" s="297">
        <f t="shared" si="644"/>
        <v>0</v>
      </c>
      <c r="AI595" s="297">
        <f t="shared" si="644"/>
        <v>0</v>
      </c>
      <c r="AJ595" s="297">
        <f t="shared" si="644"/>
        <v>1</v>
      </c>
      <c r="AK595" s="297">
        <f t="shared" si="644"/>
        <v>0</v>
      </c>
      <c r="AL595" s="297">
        <f t="shared" si="644"/>
        <v>0</v>
      </c>
      <c r="AM595" s="297">
        <f t="shared" si="593"/>
        <v>4</v>
      </c>
    </row>
    <row r="596" spans="4:39" x14ac:dyDescent="0.25">
      <c r="D596" s="297">
        <v>438</v>
      </c>
      <c r="E596" s="297" t="s">
        <v>39</v>
      </c>
      <c r="F596" s="297" t="s">
        <v>40</v>
      </c>
      <c r="G596" s="297" t="s">
        <v>41</v>
      </c>
      <c r="H596" s="297" t="s">
        <v>36</v>
      </c>
      <c r="K596" s="297" t="s">
        <v>31</v>
      </c>
      <c r="L596" s="297" t="s">
        <v>92</v>
      </c>
      <c r="M596" s="297" t="s">
        <v>162</v>
      </c>
      <c r="P596" s="297" t="s">
        <v>37</v>
      </c>
      <c r="R596" s="297" t="s">
        <v>225</v>
      </c>
      <c r="S596" s="297" t="s">
        <v>226</v>
      </c>
      <c r="T596" s="297" t="s">
        <v>231</v>
      </c>
      <c r="U596" s="297" t="s">
        <v>230</v>
      </c>
      <c r="V596" s="297" t="s">
        <v>232</v>
      </c>
      <c r="W596" s="297" t="s">
        <v>229</v>
      </c>
      <c r="X596" s="297" t="s">
        <v>227</v>
      </c>
      <c r="Y596" s="297" t="s">
        <v>223</v>
      </c>
      <c r="AA596" s="297">
        <f t="shared" ref="AA596:AL596" si="645">IF(AND(E596&lt;&gt;"",AA158=1),1,0)</f>
        <v>0</v>
      </c>
      <c r="AB596" s="297">
        <f t="shared" si="645"/>
        <v>0</v>
      </c>
      <c r="AC596" s="297">
        <f t="shared" si="645"/>
        <v>1</v>
      </c>
      <c r="AD596" s="297">
        <f t="shared" si="645"/>
        <v>1</v>
      </c>
      <c r="AE596" s="297">
        <f t="shared" si="645"/>
        <v>0</v>
      </c>
      <c r="AF596" s="297">
        <f t="shared" si="645"/>
        <v>0</v>
      </c>
      <c r="AG596" s="297">
        <f t="shared" si="645"/>
        <v>1</v>
      </c>
      <c r="AH596" s="297">
        <f t="shared" si="645"/>
        <v>0</v>
      </c>
      <c r="AI596" s="297">
        <f t="shared" si="645"/>
        <v>1</v>
      </c>
      <c r="AJ596" s="297">
        <f t="shared" si="645"/>
        <v>0</v>
      </c>
      <c r="AK596" s="297">
        <f t="shared" si="645"/>
        <v>0</v>
      </c>
      <c r="AL596" s="297">
        <f t="shared" si="645"/>
        <v>1</v>
      </c>
      <c r="AM596" s="297">
        <f t="shared" si="593"/>
        <v>5</v>
      </c>
    </row>
    <row r="597" spans="4:39" x14ac:dyDescent="0.25">
      <c r="D597" s="297">
        <v>439</v>
      </c>
      <c r="E597" s="297" t="s">
        <v>39</v>
      </c>
      <c r="F597" s="297" t="s">
        <v>40</v>
      </c>
      <c r="G597" s="297" t="s">
        <v>41</v>
      </c>
      <c r="H597" s="297" t="s">
        <v>36</v>
      </c>
      <c r="K597" s="297" t="s">
        <v>31</v>
      </c>
      <c r="L597" s="297" t="s">
        <v>92</v>
      </c>
      <c r="M597" s="297" t="s">
        <v>162</v>
      </c>
      <c r="O597" s="298" t="s">
        <v>168</v>
      </c>
      <c r="R597" s="297" t="s">
        <v>225</v>
      </c>
      <c r="S597" s="297" t="s">
        <v>226</v>
      </c>
      <c r="T597" s="297" t="s">
        <v>231</v>
      </c>
      <c r="U597" s="297" t="s">
        <v>230</v>
      </c>
      <c r="V597" s="297" t="s">
        <v>232</v>
      </c>
      <c r="W597" s="297" t="s">
        <v>229</v>
      </c>
      <c r="X597" s="297" t="s">
        <v>223</v>
      </c>
      <c r="Y597" s="297" t="s">
        <v>228</v>
      </c>
      <c r="AA597" s="297">
        <f t="shared" ref="AA597:AL597" si="646">IF(AND(E597&lt;&gt;"",AA158=1),1,0)</f>
        <v>0</v>
      </c>
      <c r="AB597" s="297">
        <f t="shared" si="646"/>
        <v>0</v>
      </c>
      <c r="AC597" s="297">
        <f t="shared" si="646"/>
        <v>1</v>
      </c>
      <c r="AD597" s="297">
        <f t="shared" si="646"/>
        <v>1</v>
      </c>
      <c r="AE597" s="297">
        <f t="shared" si="646"/>
        <v>0</v>
      </c>
      <c r="AF597" s="297">
        <f t="shared" si="646"/>
        <v>0</v>
      </c>
      <c r="AG597" s="297">
        <f t="shared" si="646"/>
        <v>1</v>
      </c>
      <c r="AH597" s="297">
        <f t="shared" si="646"/>
        <v>0</v>
      </c>
      <c r="AI597" s="297">
        <f t="shared" si="646"/>
        <v>1</v>
      </c>
      <c r="AJ597" s="297">
        <f t="shared" si="646"/>
        <v>0</v>
      </c>
      <c r="AK597" s="297">
        <f t="shared" si="646"/>
        <v>0</v>
      </c>
      <c r="AL597" s="297">
        <f t="shared" si="646"/>
        <v>0</v>
      </c>
      <c r="AM597" s="297">
        <f t="shared" si="593"/>
        <v>4</v>
      </c>
    </row>
    <row r="598" spans="4:39" x14ac:dyDescent="0.25">
      <c r="D598" s="297">
        <v>440</v>
      </c>
      <c r="E598" s="297" t="s">
        <v>39</v>
      </c>
      <c r="F598" s="297" t="s">
        <v>40</v>
      </c>
      <c r="G598" s="297" t="s">
        <v>41</v>
      </c>
      <c r="H598" s="297" t="s">
        <v>36</v>
      </c>
      <c r="K598" s="297" t="s">
        <v>31</v>
      </c>
      <c r="L598" s="297" t="s">
        <v>92</v>
      </c>
      <c r="M598" s="297" t="s">
        <v>162</v>
      </c>
      <c r="N598" s="297" t="s">
        <v>164</v>
      </c>
      <c r="R598" s="297" t="s">
        <v>225</v>
      </c>
      <c r="S598" s="297" t="s">
        <v>226</v>
      </c>
      <c r="T598" s="297" t="s">
        <v>231</v>
      </c>
      <c r="U598" s="297" t="s">
        <v>230</v>
      </c>
      <c r="V598" s="297" t="s">
        <v>232</v>
      </c>
      <c r="W598" s="297" t="s">
        <v>229</v>
      </c>
      <c r="X598" s="297" t="s">
        <v>223</v>
      </c>
      <c r="Y598" s="297" t="s">
        <v>222</v>
      </c>
      <c r="AA598" s="297">
        <f t="shared" ref="AA598:AL598" si="647">IF(AND(E598&lt;&gt;"",AA158=1),1,0)</f>
        <v>0</v>
      </c>
      <c r="AB598" s="297">
        <f t="shared" si="647"/>
        <v>0</v>
      </c>
      <c r="AC598" s="297">
        <f t="shared" si="647"/>
        <v>1</v>
      </c>
      <c r="AD598" s="297">
        <f t="shared" si="647"/>
        <v>1</v>
      </c>
      <c r="AE598" s="297">
        <f t="shared" si="647"/>
        <v>0</v>
      </c>
      <c r="AF598" s="297">
        <f t="shared" si="647"/>
        <v>0</v>
      </c>
      <c r="AG598" s="297">
        <f t="shared" si="647"/>
        <v>1</v>
      </c>
      <c r="AH598" s="297">
        <f t="shared" si="647"/>
        <v>0</v>
      </c>
      <c r="AI598" s="297">
        <f t="shared" si="647"/>
        <v>1</v>
      </c>
      <c r="AJ598" s="297">
        <f t="shared" si="647"/>
        <v>1</v>
      </c>
      <c r="AK598" s="297">
        <f t="shared" si="647"/>
        <v>0</v>
      </c>
      <c r="AL598" s="297">
        <f t="shared" si="647"/>
        <v>0</v>
      </c>
      <c r="AM598" s="297">
        <f t="shared" si="593"/>
        <v>5</v>
      </c>
    </row>
    <row r="599" spans="4:39" x14ac:dyDescent="0.25">
      <c r="D599" s="297">
        <v>441</v>
      </c>
      <c r="E599" s="297" t="s">
        <v>39</v>
      </c>
      <c r="F599" s="297" t="s">
        <v>40</v>
      </c>
      <c r="G599" s="297" t="s">
        <v>41</v>
      </c>
      <c r="H599" s="297" t="s">
        <v>36</v>
      </c>
      <c r="J599" s="297" t="s">
        <v>38</v>
      </c>
      <c r="N599" s="297" t="s">
        <v>164</v>
      </c>
      <c r="O599" s="298" t="s">
        <v>168</v>
      </c>
      <c r="P599" s="297" t="s">
        <v>37</v>
      </c>
      <c r="R599" s="297" t="s">
        <v>230</v>
      </c>
      <c r="S599" s="297" t="s">
        <v>222</v>
      </c>
      <c r="T599" s="297" t="s">
        <v>231</v>
      </c>
      <c r="U599" s="297" t="s">
        <v>229</v>
      </c>
      <c r="V599" s="297" t="s">
        <v>232</v>
      </c>
      <c r="W599" s="297" t="s">
        <v>224</v>
      </c>
      <c r="X599" s="297" t="s">
        <v>227</v>
      </c>
      <c r="Y599" s="297" t="s">
        <v>228</v>
      </c>
      <c r="AA599" s="297">
        <f t="shared" ref="AA599:AL599" si="648">IF(AND(E599&lt;&gt;"",AA158=1),1,0)</f>
        <v>0</v>
      </c>
      <c r="AB599" s="297">
        <f t="shared" si="648"/>
        <v>0</v>
      </c>
      <c r="AC599" s="297">
        <f t="shared" si="648"/>
        <v>1</v>
      </c>
      <c r="AD599" s="297">
        <f t="shared" si="648"/>
        <v>1</v>
      </c>
      <c r="AE599" s="297">
        <f t="shared" si="648"/>
        <v>0</v>
      </c>
      <c r="AF599" s="297">
        <f t="shared" si="648"/>
        <v>1</v>
      </c>
      <c r="AG599" s="297">
        <f t="shared" si="648"/>
        <v>0</v>
      </c>
      <c r="AH599" s="297">
        <f t="shared" si="648"/>
        <v>0</v>
      </c>
      <c r="AI599" s="297">
        <f t="shared" si="648"/>
        <v>0</v>
      </c>
      <c r="AJ599" s="297">
        <f t="shared" si="648"/>
        <v>1</v>
      </c>
      <c r="AK599" s="297">
        <f t="shared" si="648"/>
        <v>0</v>
      </c>
      <c r="AL599" s="297">
        <f t="shared" si="648"/>
        <v>1</v>
      </c>
      <c r="AM599" s="297">
        <f t="shared" si="593"/>
        <v>5</v>
      </c>
    </row>
    <row r="600" spans="4:39" x14ac:dyDescent="0.25">
      <c r="D600" s="297">
        <v>442</v>
      </c>
      <c r="E600" s="297" t="s">
        <v>39</v>
      </c>
      <c r="F600" s="297" t="s">
        <v>40</v>
      </c>
      <c r="G600" s="297" t="s">
        <v>41</v>
      </c>
      <c r="H600" s="297" t="s">
        <v>36</v>
      </c>
      <c r="J600" s="297" t="s">
        <v>38</v>
      </c>
      <c r="M600" s="297" t="s">
        <v>162</v>
      </c>
      <c r="O600" s="298" t="s">
        <v>168</v>
      </c>
      <c r="P600" s="297" t="s">
        <v>37</v>
      </c>
      <c r="R600" s="297" t="s">
        <v>230</v>
      </c>
      <c r="S600" s="297" t="s">
        <v>223</v>
      </c>
      <c r="T600" s="297" t="s">
        <v>231</v>
      </c>
      <c r="U600" s="297" t="s">
        <v>229</v>
      </c>
      <c r="V600" s="297" t="s">
        <v>232</v>
      </c>
      <c r="W600" s="297" t="s">
        <v>224</v>
      </c>
      <c r="X600" s="297" t="s">
        <v>227</v>
      </c>
      <c r="Y600" s="297" t="s">
        <v>228</v>
      </c>
      <c r="AA600" s="297">
        <f t="shared" ref="AA600:AL600" si="649">IF(AND(E600&lt;&gt;"",AA158=1),1,0)</f>
        <v>0</v>
      </c>
      <c r="AB600" s="297">
        <f t="shared" si="649"/>
        <v>0</v>
      </c>
      <c r="AC600" s="297">
        <f t="shared" si="649"/>
        <v>1</v>
      </c>
      <c r="AD600" s="297">
        <f t="shared" si="649"/>
        <v>1</v>
      </c>
      <c r="AE600" s="297">
        <f t="shared" si="649"/>
        <v>0</v>
      </c>
      <c r="AF600" s="297">
        <f t="shared" si="649"/>
        <v>1</v>
      </c>
      <c r="AG600" s="297">
        <f t="shared" si="649"/>
        <v>0</v>
      </c>
      <c r="AH600" s="297">
        <f t="shared" si="649"/>
        <v>0</v>
      </c>
      <c r="AI600" s="297">
        <f t="shared" si="649"/>
        <v>1</v>
      </c>
      <c r="AJ600" s="297">
        <f t="shared" si="649"/>
        <v>0</v>
      </c>
      <c r="AK600" s="297">
        <f t="shared" si="649"/>
        <v>0</v>
      </c>
      <c r="AL600" s="297">
        <f t="shared" si="649"/>
        <v>1</v>
      </c>
      <c r="AM600" s="297">
        <f t="shared" si="593"/>
        <v>5</v>
      </c>
    </row>
    <row r="601" spans="4:39" x14ac:dyDescent="0.25">
      <c r="D601" s="297">
        <v>443</v>
      </c>
      <c r="E601" s="297" t="s">
        <v>39</v>
      </c>
      <c r="F601" s="297" t="s">
        <v>40</v>
      </c>
      <c r="G601" s="297" t="s">
        <v>41</v>
      </c>
      <c r="H601" s="297" t="s">
        <v>36</v>
      </c>
      <c r="J601" s="297" t="s">
        <v>38</v>
      </c>
      <c r="M601" s="297" t="s">
        <v>162</v>
      </c>
      <c r="N601" s="297" t="s">
        <v>164</v>
      </c>
      <c r="P601" s="297" t="s">
        <v>37</v>
      </c>
      <c r="R601" s="297" t="s">
        <v>230</v>
      </c>
      <c r="S601" s="297" t="s">
        <v>222</v>
      </c>
      <c r="T601" s="297" t="s">
        <v>231</v>
      </c>
      <c r="U601" s="297" t="s">
        <v>229</v>
      </c>
      <c r="V601" s="297" t="s">
        <v>232</v>
      </c>
      <c r="W601" s="297" t="s">
        <v>224</v>
      </c>
      <c r="X601" s="297" t="s">
        <v>227</v>
      </c>
      <c r="Y601" s="297" t="s">
        <v>223</v>
      </c>
      <c r="AA601" s="297">
        <f t="shared" ref="AA601:AL601" si="650">IF(AND(E601&lt;&gt;"",AA158=1),1,0)</f>
        <v>0</v>
      </c>
      <c r="AB601" s="297">
        <f t="shared" si="650"/>
        <v>0</v>
      </c>
      <c r="AC601" s="297">
        <f t="shared" si="650"/>
        <v>1</v>
      </c>
      <c r="AD601" s="297">
        <f t="shared" si="650"/>
        <v>1</v>
      </c>
      <c r="AE601" s="297">
        <f t="shared" si="650"/>
        <v>0</v>
      </c>
      <c r="AF601" s="297">
        <f t="shared" si="650"/>
        <v>1</v>
      </c>
      <c r="AG601" s="297">
        <f t="shared" si="650"/>
        <v>0</v>
      </c>
      <c r="AH601" s="297">
        <f t="shared" si="650"/>
        <v>0</v>
      </c>
      <c r="AI601" s="297">
        <f t="shared" si="650"/>
        <v>1</v>
      </c>
      <c r="AJ601" s="297">
        <f t="shared" si="650"/>
        <v>1</v>
      </c>
      <c r="AK601" s="297">
        <f t="shared" si="650"/>
        <v>0</v>
      </c>
      <c r="AL601" s="297">
        <f t="shared" si="650"/>
        <v>1</v>
      </c>
      <c r="AM601" s="297">
        <f t="shared" si="593"/>
        <v>6</v>
      </c>
    </row>
    <row r="602" spans="4:39" x14ac:dyDescent="0.25">
      <c r="D602" s="297">
        <v>444</v>
      </c>
      <c r="E602" s="297" t="s">
        <v>39</v>
      </c>
      <c r="F602" s="297" t="s">
        <v>40</v>
      </c>
      <c r="G602" s="297" t="s">
        <v>41</v>
      </c>
      <c r="H602" s="297" t="s">
        <v>36</v>
      </c>
      <c r="J602" s="297" t="s">
        <v>38</v>
      </c>
      <c r="M602" s="297" t="s">
        <v>162</v>
      </c>
      <c r="N602" s="297" t="s">
        <v>164</v>
      </c>
      <c r="O602" s="298" t="s">
        <v>168</v>
      </c>
      <c r="R602" s="297" t="s">
        <v>230</v>
      </c>
      <c r="S602" s="297" t="s">
        <v>222</v>
      </c>
      <c r="T602" s="297" t="s">
        <v>231</v>
      </c>
      <c r="U602" s="297" t="s">
        <v>229</v>
      </c>
      <c r="V602" s="297" t="s">
        <v>232</v>
      </c>
      <c r="W602" s="297" t="s">
        <v>224</v>
      </c>
      <c r="X602" s="297" t="s">
        <v>223</v>
      </c>
      <c r="Y602" s="297" t="s">
        <v>228</v>
      </c>
      <c r="AA602" s="297">
        <f t="shared" ref="AA602:AL602" si="651">IF(AND(E602&lt;&gt;"",AA158=1),1,0)</f>
        <v>0</v>
      </c>
      <c r="AB602" s="297">
        <f t="shared" si="651"/>
        <v>0</v>
      </c>
      <c r="AC602" s="297">
        <f t="shared" si="651"/>
        <v>1</v>
      </c>
      <c r="AD602" s="297">
        <f t="shared" si="651"/>
        <v>1</v>
      </c>
      <c r="AE602" s="297">
        <f t="shared" si="651"/>
        <v>0</v>
      </c>
      <c r="AF602" s="297">
        <f t="shared" si="651"/>
        <v>1</v>
      </c>
      <c r="AG602" s="297">
        <f t="shared" si="651"/>
        <v>0</v>
      </c>
      <c r="AH602" s="297">
        <f t="shared" si="651"/>
        <v>0</v>
      </c>
      <c r="AI602" s="297">
        <f t="shared" si="651"/>
        <v>1</v>
      </c>
      <c r="AJ602" s="297">
        <f t="shared" si="651"/>
        <v>1</v>
      </c>
      <c r="AK602" s="297">
        <f t="shared" si="651"/>
        <v>0</v>
      </c>
      <c r="AL602" s="297">
        <f t="shared" si="651"/>
        <v>0</v>
      </c>
      <c r="AM602" s="297">
        <f t="shared" si="593"/>
        <v>5</v>
      </c>
    </row>
    <row r="603" spans="4:39" x14ac:dyDescent="0.25">
      <c r="D603" s="297">
        <v>445</v>
      </c>
      <c r="E603" s="297" t="s">
        <v>39</v>
      </c>
      <c r="F603" s="297" t="s">
        <v>40</v>
      </c>
      <c r="G603" s="297" t="s">
        <v>41</v>
      </c>
      <c r="H603" s="297" t="s">
        <v>36</v>
      </c>
      <c r="J603" s="297" t="s">
        <v>38</v>
      </c>
      <c r="L603" s="297" t="s">
        <v>92</v>
      </c>
      <c r="O603" s="298" t="s">
        <v>168</v>
      </c>
      <c r="P603" s="297" t="s">
        <v>37</v>
      </c>
      <c r="R603" s="297" t="s">
        <v>225</v>
      </c>
      <c r="S603" s="297" t="s">
        <v>224</v>
      </c>
      <c r="T603" s="297" t="s">
        <v>231</v>
      </c>
      <c r="U603" s="297" t="s">
        <v>230</v>
      </c>
      <c r="V603" s="297" t="s">
        <v>232</v>
      </c>
      <c r="W603" s="297" t="s">
        <v>229</v>
      </c>
      <c r="X603" s="297" t="s">
        <v>227</v>
      </c>
      <c r="Y603" s="297" t="s">
        <v>228</v>
      </c>
      <c r="AA603" s="297">
        <f t="shared" ref="AA603:AL603" si="652">IF(AND(E603&lt;&gt;"",AA158=1),1,0)</f>
        <v>0</v>
      </c>
      <c r="AB603" s="297">
        <f t="shared" si="652"/>
        <v>0</v>
      </c>
      <c r="AC603" s="297">
        <f t="shared" si="652"/>
        <v>1</v>
      </c>
      <c r="AD603" s="297">
        <f t="shared" si="652"/>
        <v>1</v>
      </c>
      <c r="AE603" s="297">
        <f t="shared" si="652"/>
        <v>0</v>
      </c>
      <c r="AF603" s="297">
        <f t="shared" si="652"/>
        <v>1</v>
      </c>
      <c r="AG603" s="297">
        <f t="shared" si="652"/>
        <v>0</v>
      </c>
      <c r="AH603" s="297">
        <f t="shared" si="652"/>
        <v>0</v>
      </c>
      <c r="AI603" s="297">
        <f t="shared" si="652"/>
        <v>0</v>
      </c>
      <c r="AJ603" s="297">
        <f t="shared" si="652"/>
        <v>0</v>
      </c>
      <c r="AK603" s="297">
        <f t="shared" si="652"/>
        <v>0</v>
      </c>
      <c r="AL603" s="297">
        <f t="shared" si="652"/>
        <v>1</v>
      </c>
      <c r="AM603" s="297">
        <f t="shared" si="593"/>
        <v>4</v>
      </c>
    </row>
    <row r="604" spans="4:39" x14ac:dyDescent="0.25">
      <c r="D604" s="297">
        <v>446</v>
      </c>
      <c r="E604" s="297" t="s">
        <v>39</v>
      </c>
      <c r="F604" s="297" t="s">
        <v>40</v>
      </c>
      <c r="G604" s="297" t="s">
        <v>41</v>
      </c>
      <c r="H604" s="297" t="s">
        <v>36</v>
      </c>
      <c r="J604" s="297" t="s">
        <v>38</v>
      </c>
      <c r="L604" s="297" t="s">
        <v>92</v>
      </c>
      <c r="N604" s="297" t="s">
        <v>164</v>
      </c>
      <c r="P604" s="297" t="s">
        <v>37</v>
      </c>
      <c r="R604" s="297" t="s">
        <v>230</v>
      </c>
      <c r="S604" s="297" t="s">
        <v>222</v>
      </c>
      <c r="T604" s="297" t="s">
        <v>231</v>
      </c>
      <c r="U604" s="297" t="s">
        <v>229</v>
      </c>
      <c r="V604" s="297" t="s">
        <v>232</v>
      </c>
      <c r="W604" s="297" t="s">
        <v>224</v>
      </c>
      <c r="X604" s="297" t="s">
        <v>227</v>
      </c>
      <c r="Y604" s="297" t="s">
        <v>225</v>
      </c>
      <c r="AA604" s="297">
        <f t="shared" ref="AA604:AL604" si="653">IF(AND(E604&lt;&gt;"",AA158=1),1,0)</f>
        <v>0</v>
      </c>
      <c r="AB604" s="297">
        <f t="shared" si="653"/>
        <v>0</v>
      </c>
      <c r="AC604" s="297">
        <f t="shared" si="653"/>
        <v>1</v>
      </c>
      <c r="AD604" s="297">
        <f t="shared" si="653"/>
        <v>1</v>
      </c>
      <c r="AE604" s="297">
        <f t="shared" si="653"/>
        <v>0</v>
      </c>
      <c r="AF604" s="297">
        <f t="shared" si="653"/>
        <v>1</v>
      </c>
      <c r="AG604" s="297">
        <f t="shared" si="653"/>
        <v>0</v>
      </c>
      <c r="AH604" s="297">
        <f t="shared" si="653"/>
        <v>0</v>
      </c>
      <c r="AI604" s="297">
        <f t="shared" si="653"/>
        <v>0</v>
      </c>
      <c r="AJ604" s="297">
        <f t="shared" si="653"/>
        <v>1</v>
      </c>
      <c r="AK604" s="297">
        <f t="shared" si="653"/>
        <v>0</v>
      </c>
      <c r="AL604" s="297">
        <f t="shared" si="653"/>
        <v>1</v>
      </c>
      <c r="AM604" s="297">
        <f t="shared" si="593"/>
        <v>5</v>
      </c>
    </row>
    <row r="605" spans="4:39" x14ac:dyDescent="0.25">
      <c r="D605" s="297">
        <v>447</v>
      </c>
      <c r="E605" s="297" t="s">
        <v>39</v>
      </c>
      <c r="F605" s="297" t="s">
        <v>40</v>
      </c>
      <c r="G605" s="297" t="s">
        <v>41</v>
      </c>
      <c r="H605" s="297" t="s">
        <v>36</v>
      </c>
      <c r="J605" s="297" t="s">
        <v>38</v>
      </c>
      <c r="L605" s="297" t="s">
        <v>92</v>
      </c>
      <c r="N605" s="297" t="s">
        <v>164</v>
      </c>
      <c r="O605" s="298" t="s">
        <v>168</v>
      </c>
      <c r="R605" s="297" t="s">
        <v>225</v>
      </c>
      <c r="S605" s="297" t="s">
        <v>222</v>
      </c>
      <c r="T605" s="297" t="s">
        <v>231</v>
      </c>
      <c r="U605" s="297" t="s">
        <v>230</v>
      </c>
      <c r="V605" s="297" t="s">
        <v>232</v>
      </c>
      <c r="W605" s="297" t="s">
        <v>224</v>
      </c>
      <c r="X605" s="297" t="s">
        <v>229</v>
      </c>
      <c r="Y605" s="297" t="s">
        <v>228</v>
      </c>
      <c r="AA605" s="297">
        <f t="shared" ref="AA605:AL605" si="654">IF(AND(E605&lt;&gt;"",AA158=1),1,0)</f>
        <v>0</v>
      </c>
      <c r="AB605" s="297">
        <f t="shared" si="654"/>
        <v>0</v>
      </c>
      <c r="AC605" s="297">
        <f t="shared" si="654"/>
        <v>1</v>
      </c>
      <c r="AD605" s="297">
        <f t="shared" si="654"/>
        <v>1</v>
      </c>
      <c r="AE605" s="297">
        <f t="shared" si="654"/>
        <v>0</v>
      </c>
      <c r="AF605" s="297">
        <f t="shared" si="654"/>
        <v>1</v>
      </c>
      <c r="AG605" s="297">
        <f t="shared" si="654"/>
        <v>0</v>
      </c>
      <c r="AH605" s="297">
        <f t="shared" si="654"/>
        <v>0</v>
      </c>
      <c r="AI605" s="297">
        <f t="shared" si="654"/>
        <v>0</v>
      </c>
      <c r="AJ605" s="297">
        <f t="shared" si="654"/>
        <v>1</v>
      </c>
      <c r="AK605" s="297">
        <f t="shared" si="654"/>
        <v>0</v>
      </c>
      <c r="AL605" s="297">
        <f t="shared" si="654"/>
        <v>0</v>
      </c>
      <c r="AM605" s="297">
        <f t="shared" si="593"/>
        <v>4</v>
      </c>
    </row>
    <row r="606" spans="4:39" x14ac:dyDescent="0.25">
      <c r="D606" s="297">
        <v>448</v>
      </c>
      <c r="E606" s="297" t="s">
        <v>39</v>
      </c>
      <c r="F606" s="297" t="s">
        <v>40</v>
      </c>
      <c r="G606" s="297" t="s">
        <v>41</v>
      </c>
      <c r="H606" s="297" t="s">
        <v>36</v>
      </c>
      <c r="J606" s="297" t="s">
        <v>38</v>
      </c>
      <c r="L606" s="297" t="s">
        <v>92</v>
      </c>
      <c r="M606" s="297" t="s">
        <v>162</v>
      </c>
      <c r="P606" s="297" t="s">
        <v>37</v>
      </c>
      <c r="R606" s="297" t="s">
        <v>225</v>
      </c>
      <c r="S606" s="297" t="s">
        <v>224</v>
      </c>
      <c r="T606" s="297" t="s">
        <v>231</v>
      </c>
      <c r="U606" s="297" t="s">
        <v>230</v>
      </c>
      <c r="V606" s="297" t="s">
        <v>232</v>
      </c>
      <c r="W606" s="297" t="s">
        <v>229</v>
      </c>
      <c r="X606" s="297" t="s">
        <v>227</v>
      </c>
      <c r="Y606" s="297" t="s">
        <v>223</v>
      </c>
      <c r="AA606" s="297">
        <f t="shared" ref="AA606:AL606" si="655">IF(AND(E606&lt;&gt;"",AA158=1),1,0)</f>
        <v>0</v>
      </c>
      <c r="AB606" s="297">
        <f t="shared" si="655"/>
        <v>0</v>
      </c>
      <c r="AC606" s="297">
        <f t="shared" si="655"/>
        <v>1</v>
      </c>
      <c r="AD606" s="297">
        <f t="shared" si="655"/>
        <v>1</v>
      </c>
      <c r="AE606" s="297">
        <f t="shared" si="655"/>
        <v>0</v>
      </c>
      <c r="AF606" s="297">
        <f t="shared" si="655"/>
        <v>1</v>
      </c>
      <c r="AG606" s="297">
        <f t="shared" si="655"/>
        <v>0</v>
      </c>
      <c r="AH606" s="297">
        <f t="shared" si="655"/>
        <v>0</v>
      </c>
      <c r="AI606" s="297">
        <f t="shared" si="655"/>
        <v>1</v>
      </c>
      <c r="AJ606" s="297">
        <f t="shared" si="655"/>
        <v>0</v>
      </c>
      <c r="AK606" s="297">
        <f t="shared" si="655"/>
        <v>0</v>
      </c>
      <c r="AL606" s="297">
        <f t="shared" si="655"/>
        <v>1</v>
      </c>
      <c r="AM606" s="297">
        <f t="shared" si="593"/>
        <v>5</v>
      </c>
    </row>
    <row r="607" spans="4:39" x14ac:dyDescent="0.25">
      <c r="D607" s="297">
        <v>449</v>
      </c>
      <c r="E607" s="297" t="s">
        <v>39</v>
      </c>
      <c r="F607" s="297" t="s">
        <v>40</v>
      </c>
      <c r="G607" s="297" t="s">
        <v>41</v>
      </c>
      <c r="H607" s="297" t="s">
        <v>36</v>
      </c>
      <c r="J607" s="297" t="s">
        <v>38</v>
      </c>
      <c r="L607" s="297" t="s">
        <v>92</v>
      </c>
      <c r="M607" s="297" t="s">
        <v>162</v>
      </c>
      <c r="O607" s="298" t="s">
        <v>168</v>
      </c>
      <c r="R607" s="297" t="s">
        <v>225</v>
      </c>
      <c r="S607" s="297" t="s">
        <v>224</v>
      </c>
      <c r="T607" s="297" t="s">
        <v>231</v>
      </c>
      <c r="U607" s="297" t="s">
        <v>230</v>
      </c>
      <c r="V607" s="297" t="s">
        <v>232</v>
      </c>
      <c r="W607" s="297" t="s">
        <v>229</v>
      </c>
      <c r="X607" s="297" t="s">
        <v>223</v>
      </c>
      <c r="Y607" s="297" t="s">
        <v>228</v>
      </c>
      <c r="AA607" s="297">
        <f t="shared" ref="AA607:AL607" si="656">IF(AND(E607&lt;&gt;"",AA158=1),1,0)</f>
        <v>0</v>
      </c>
      <c r="AB607" s="297">
        <f t="shared" si="656"/>
        <v>0</v>
      </c>
      <c r="AC607" s="297">
        <f t="shared" si="656"/>
        <v>1</v>
      </c>
      <c r="AD607" s="297">
        <f t="shared" si="656"/>
        <v>1</v>
      </c>
      <c r="AE607" s="297">
        <f t="shared" si="656"/>
        <v>0</v>
      </c>
      <c r="AF607" s="297">
        <f t="shared" si="656"/>
        <v>1</v>
      </c>
      <c r="AG607" s="297">
        <f t="shared" si="656"/>
        <v>0</v>
      </c>
      <c r="AH607" s="297">
        <f t="shared" si="656"/>
        <v>0</v>
      </c>
      <c r="AI607" s="297">
        <f t="shared" si="656"/>
        <v>1</v>
      </c>
      <c r="AJ607" s="297">
        <f t="shared" si="656"/>
        <v>0</v>
      </c>
      <c r="AK607" s="297">
        <f t="shared" si="656"/>
        <v>0</v>
      </c>
      <c r="AL607" s="297">
        <f t="shared" si="656"/>
        <v>0</v>
      </c>
      <c r="AM607" s="297">
        <f t="shared" si="593"/>
        <v>4</v>
      </c>
    </row>
    <row r="608" spans="4:39" x14ac:dyDescent="0.25">
      <c r="D608" s="297">
        <v>450</v>
      </c>
      <c r="E608" s="297" t="s">
        <v>39</v>
      </c>
      <c r="F608" s="297" t="s">
        <v>40</v>
      </c>
      <c r="G608" s="297" t="s">
        <v>41</v>
      </c>
      <c r="H608" s="297" t="s">
        <v>36</v>
      </c>
      <c r="J608" s="297" t="s">
        <v>38</v>
      </c>
      <c r="L608" s="297" t="s">
        <v>92</v>
      </c>
      <c r="M608" s="297" t="s">
        <v>162</v>
      </c>
      <c r="N608" s="297" t="s">
        <v>164</v>
      </c>
      <c r="R608" s="297" t="s">
        <v>225</v>
      </c>
      <c r="S608" s="297" t="s">
        <v>222</v>
      </c>
      <c r="T608" s="297" t="s">
        <v>231</v>
      </c>
      <c r="U608" s="297" t="s">
        <v>230</v>
      </c>
      <c r="V608" s="297" t="s">
        <v>232</v>
      </c>
      <c r="W608" s="297" t="s">
        <v>224</v>
      </c>
      <c r="X608" s="297" t="s">
        <v>229</v>
      </c>
      <c r="Y608" s="297" t="s">
        <v>223</v>
      </c>
      <c r="AA608" s="297">
        <f t="shared" ref="AA608:AL608" si="657">IF(AND(E608&lt;&gt;"",AA158=1),1,0)</f>
        <v>0</v>
      </c>
      <c r="AB608" s="297">
        <f t="shared" si="657"/>
        <v>0</v>
      </c>
      <c r="AC608" s="297">
        <f t="shared" si="657"/>
        <v>1</v>
      </c>
      <c r="AD608" s="297">
        <f t="shared" si="657"/>
        <v>1</v>
      </c>
      <c r="AE608" s="297">
        <f t="shared" si="657"/>
        <v>0</v>
      </c>
      <c r="AF608" s="297">
        <f t="shared" si="657"/>
        <v>1</v>
      </c>
      <c r="AG608" s="297">
        <f t="shared" si="657"/>
        <v>0</v>
      </c>
      <c r="AH608" s="297">
        <f t="shared" si="657"/>
        <v>0</v>
      </c>
      <c r="AI608" s="297">
        <f t="shared" si="657"/>
        <v>1</v>
      </c>
      <c r="AJ608" s="297">
        <f t="shared" si="657"/>
        <v>1</v>
      </c>
      <c r="AK608" s="297">
        <f t="shared" si="657"/>
        <v>0</v>
      </c>
      <c r="AL608" s="297">
        <f t="shared" si="657"/>
        <v>0</v>
      </c>
      <c r="AM608" s="297">
        <f t="shared" ref="AM608:AM653" si="658">SUM(AA608:AL608)</f>
        <v>5</v>
      </c>
    </row>
    <row r="609" spans="4:39" x14ac:dyDescent="0.25">
      <c r="D609" s="297">
        <v>451</v>
      </c>
      <c r="E609" s="297" t="s">
        <v>39</v>
      </c>
      <c r="F609" s="297" t="s">
        <v>40</v>
      </c>
      <c r="G609" s="297" t="s">
        <v>41</v>
      </c>
      <c r="H609" s="297" t="s">
        <v>36</v>
      </c>
      <c r="J609" s="297" t="s">
        <v>38</v>
      </c>
      <c r="K609" s="297" t="s">
        <v>31</v>
      </c>
      <c r="O609" s="298" t="s">
        <v>168</v>
      </c>
      <c r="P609" s="297" t="s">
        <v>37</v>
      </c>
      <c r="R609" s="297" t="s">
        <v>230</v>
      </c>
      <c r="S609" s="297" t="s">
        <v>226</v>
      </c>
      <c r="T609" s="297" t="s">
        <v>231</v>
      </c>
      <c r="U609" s="297" t="s">
        <v>229</v>
      </c>
      <c r="V609" s="297" t="s">
        <v>232</v>
      </c>
      <c r="W609" s="297" t="s">
        <v>224</v>
      </c>
      <c r="X609" s="297" t="s">
        <v>227</v>
      </c>
      <c r="Y609" s="297" t="s">
        <v>228</v>
      </c>
      <c r="AA609" s="297">
        <f t="shared" ref="AA609:AL609" si="659">IF(AND(E609&lt;&gt;"",AA158=1),1,0)</f>
        <v>0</v>
      </c>
      <c r="AB609" s="297">
        <f t="shared" si="659"/>
        <v>0</v>
      </c>
      <c r="AC609" s="297">
        <f t="shared" si="659"/>
        <v>1</v>
      </c>
      <c r="AD609" s="297">
        <f t="shared" si="659"/>
        <v>1</v>
      </c>
      <c r="AE609" s="297">
        <f t="shared" si="659"/>
        <v>0</v>
      </c>
      <c r="AF609" s="297">
        <f t="shared" si="659"/>
        <v>1</v>
      </c>
      <c r="AG609" s="297">
        <f t="shared" si="659"/>
        <v>1</v>
      </c>
      <c r="AH609" s="297">
        <f t="shared" si="659"/>
        <v>0</v>
      </c>
      <c r="AI609" s="297">
        <f t="shared" si="659"/>
        <v>0</v>
      </c>
      <c r="AJ609" s="297">
        <f t="shared" si="659"/>
        <v>0</v>
      </c>
      <c r="AK609" s="297">
        <f t="shared" si="659"/>
        <v>0</v>
      </c>
      <c r="AL609" s="297">
        <f t="shared" si="659"/>
        <v>1</v>
      </c>
      <c r="AM609" s="297">
        <f t="shared" si="658"/>
        <v>5</v>
      </c>
    </row>
    <row r="610" spans="4:39" x14ac:dyDescent="0.25">
      <c r="D610" s="297">
        <v>452</v>
      </c>
      <c r="E610" s="297" t="s">
        <v>39</v>
      </c>
      <c r="F610" s="297" t="s">
        <v>40</v>
      </c>
      <c r="G610" s="297" t="s">
        <v>41</v>
      </c>
      <c r="H610" s="297" t="s">
        <v>36</v>
      </c>
      <c r="J610" s="297" t="s">
        <v>38</v>
      </c>
      <c r="K610" s="297" t="s">
        <v>31</v>
      </c>
      <c r="N610" s="297" t="s">
        <v>164</v>
      </c>
      <c r="P610" s="297" t="s">
        <v>37</v>
      </c>
      <c r="R610" s="297" t="s">
        <v>230</v>
      </c>
      <c r="S610" s="297" t="s">
        <v>226</v>
      </c>
      <c r="T610" s="297" t="s">
        <v>231</v>
      </c>
      <c r="U610" s="297" t="s">
        <v>229</v>
      </c>
      <c r="V610" s="297" t="s">
        <v>232</v>
      </c>
      <c r="W610" s="297" t="s">
        <v>224</v>
      </c>
      <c r="X610" s="297" t="s">
        <v>227</v>
      </c>
      <c r="Y610" s="297" t="s">
        <v>222</v>
      </c>
      <c r="AA610" s="297">
        <f t="shared" ref="AA610:AL610" si="660">IF(AND(E610&lt;&gt;"",AA158=1),1,0)</f>
        <v>0</v>
      </c>
      <c r="AB610" s="297">
        <f t="shared" si="660"/>
        <v>0</v>
      </c>
      <c r="AC610" s="297">
        <f t="shared" si="660"/>
        <v>1</v>
      </c>
      <c r="AD610" s="297">
        <f t="shared" si="660"/>
        <v>1</v>
      </c>
      <c r="AE610" s="297">
        <f t="shared" si="660"/>
        <v>0</v>
      </c>
      <c r="AF610" s="297">
        <f t="shared" si="660"/>
        <v>1</v>
      </c>
      <c r="AG610" s="297">
        <f t="shared" si="660"/>
        <v>1</v>
      </c>
      <c r="AH610" s="297">
        <f t="shared" si="660"/>
        <v>0</v>
      </c>
      <c r="AI610" s="297">
        <f t="shared" si="660"/>
        <v>0</v>
      </c>
      <c r="AJ610" s="297">
        <f t="shared" si="660"/>
        <v>1</v>
      </c>
      <c r="AK610" s="297">
        <f t="shared" si="660"/>
        <v>0</v>
      </c>
      <c r="AL610" s="297">
        <f t="shared" si="660"/>
        <v>1</v>
      </c>
      <c r="AM610" s="297">
        <f t="shared" si="658"/>
        <v>6</v>
      </c>
    </row>
    <row r="611" spans="4:39" x14ac:dyDescent="0.25">
      <c r="D611" s="297">
        <v>453</v>
      </c>
      <c r="E611" s="297" t="s">
        <v>39</v>
      </c>
      <c r="F611" s="297" t="s">
        <v>40</v>
      </c>
      <c r="G611" s="297" t="s">
        <v>41</v>
      </c>
      <c r="H611" s="297" t="s">
        <v>36</v>
      </c>
      <c r="J611" s="297" t="s">
        <v>38</v>
      </c>
      <c r="K611" s="297" t="s">
        <v>31</v>
      </c>
      <c r="N611" s="297" t="s">
        <v>164</v>
      </c>
      <c r="O611" s="298" t="s">
        <v>168</v>
      </c>
      <c r="R611" s="297" t="s">
        <v>230</v>
      </c>
      <c r="S611" s="297" t="s">
        <v>226</v>
      </c>
      <c r="T611" s="297" t="s">
        <v>231</v>
      </c>
      <c r="U611" s="297" t="s">
        <v>229</v>
      </c>
      <c r="V611" s="297" t="s">
        <v>232</v>
      </c>
      <c r="W611" s="297" t="s">
        <v>224</v>
      </c>
      <c r="X611" s="297" t="s">
        <v>222</v>
      </c>
      <c r="Y611" s="297" t="s">
        <v>228</v>
      </c>
      <c r="AA611" s="297">
        <f t="shared" ref="AA611:AL611" si="661">IF(AND(E611&lt;&gt;"",AA158=1),1,0)</f>
        <v>0</v>
      </c>
      <c r="AB611" s="297">
        <f t="shared" si="661"/>
        <v>0</v>
      </c>
      <c r="AC611" s="297">
        <f t="shared" si="661"/>
        <v>1</v>
      </c>
      <c r="AD611" s="297">
        <f t="shared" si="661"/>
        <v>1</v>
      </c>
      <c r="AE611" s="297">
        <f t="shared" si="661"/>
        <v>0</v>
      </c>
      <c r="AF611" s="297">
        <f t="shared" si="661"/>
        <v>1</v>
      </c>
      <c r="AG611" s="297">
        <f t="shared" si="661"/>
        <v>1</v>
      </c>
      <c r="AH611" s="297">
        <f t="shared" si="661"/>
        <v>0</v>
      </c>
      <c r="AI611" s="297">
        <f t="shared" si="661"/>
        <v>0</v>
      </c>
      <c r="AJ611" s="297">
        <f t="shared" si="661"/>
        <v>1</v>
      </c>
      <c r="AK611" s="297">
        <f t="shared" si="661"/>
        <v>0</v>
      </c>
      <c r="AL611" s="297">
        <f t="shared" si="661"/>
        <v>0</v>
      </c>
      <c r="AM611" s="297">
        <f t="shared" si="658"/>
        <v>5</v>
      </c>
    </row>
    <row r="612" spans="4:39" x14ac:dyDescent="0.25">
      <c r="D612" s="297">
        <v>454</v>
      </c>
      <c r="E612" s="297" t="s">
        <v>39</v>
      </c>
      <c r="F612" s="297" t="s">
        <v>40</v>
      </c>
      <c r="G612" s="297" t="s">
        <v>41</v>
      </c>
      <c r="H612" s="297" t="s">
        <v>36</v>
      </c>
      <c r="J612" s="297" t="s">
        <v>38</v>
      </c>
      <c r="K612" s="297" t="s">
        <v>31</v>
      </c>
      <c r="M612" s="297" t="s">
        <v>162</v>
      </c>
      <c r="P612" s="297" t="s">
        <v>37</v>
      </c>
      <c r="R612" s="297" t="s">
        <v>230</v>
      </c>
      <c r="S612" s="297" t="s">
        <v>226</v>
      </c>
      <c r="T612" s="297" t="s">
        <v>231</v>
      </c>
      <c r="U612" s="297" t="s">
        <v>229</v>
      </c>
      <c r="V612" s="297" t="s">
        <v>232</v>
      </c>
      <c r="W612" s="297" t="s">
        <v>224</v>
      </c>
      <c r="X612" s="297" t="s">
        <v>227</v>
      </c>
      <c r="Y612" s="297" t="s">
        <v>223</v>
      </c>
      <c r="AA612" s="297">
        <f t="shared" ref="AA612:AL612" si="662">IF(AND(E612&lt;&gt;"",AA158=1),1,0)</f>
        <v>0</v>
      </c>
      <c r="AB612" s="297">
        <f t="shared" si="662"/>
        <v>0</v>
      </c>
      <c r="AC612" s="297">
        <f t="shared" si="662"/>
        <v>1</v>
      </c>
      <c r="AD612" s="297">
        <f t="shared" si="662"/>
        <v>1</v>
      </c>
      <c r="AE612" s="297">
        <f t="shared" si="662"/>
        <v>0</v>
      </c>
      <c r="AF612" s="297">
        <f t="shared" si="662"/>
        <v>1</v>
      </c>
      <c r="AG612" s="297">
        <f t="shared" si="662"/>
        <v>1</v>
      </c>
      <c r="AH612" s="297">
        <f t="shared" si="662"/>
        <v>0</v>
      </c>
      <c r="AI612" s="297">
        <f t="shared" si="662"/>
        <v>1</v>
      </c>
      <c r="AJ612" s="297">
        <f t="shared" si="662"/>
        <v>0</v>
      </c>
      <c r="AK612" s="297">
        <f t="shared" si="662"/>
        <v>0</v>
      </c>
      <c r="AL612" s="297">
        <f t="shared" si="662"/>
        <v>1</v>
      </c>
      <c r="AM612" s="297">
        <f t="shared" si="658"/>
        <v>6</v>
      </c>
    </row>
    <row r="613" spans="4:39" x14ac:dyDescent="0.25">
      <c r="D613" s="297">
        <v>455</v>
      </c>
      <c r="E613" s="297" t="s">
        <v>39</v>
      </c>
      <c r="F613" s="297" t="s">
        <v>40</v>
      </c>
      <c r="G613" s="297" t="s">
        <v>41</v>
      </c>
      <c r="H613" s="297" t="s">
        <v>36</v>
      </c>
      <c r="J613" s="297" t="s">
        <v>38</v>
      </c>
      <c r="K613" s="297" t="s">
        <v>31</v>
      </c>
      <c r="M613" s="297" t="s">
        <v>162</v>
      </c>
      <c r="O613" s="298" t="s">
        <v>168</v>
      </c>
      <c r="R613" s="297" t="s">
        <v>230</v>
      </c>
      <c r="S613" s="297" t="s">
        <v>226</v>
      </c>
      <c r="T613" s="297" t="s">
        <v>231</v>
      </c>
      <c r="U613" s="297" t="s">
        <v>229</v>
      </c>
      <c r="V613" s="297" t="s">
        <v>232</v>
      </c>
      <c r="W613" s="297" t="s">
        <v>224</v>
      </c>
      <c r="X613" s="297" t="s">
        <v>223</v>
      </c>
      <c r="Y613" s="297" t="s">
        <v>228</v>
      </c>
      <c r="AA613" s="297">
        <f t="shared" ref="AA613:AL613" si="663">IF(AND(E613&lt;&gt;"",AA158=1),1,0)</f>
        <v>0</v>
      </c>
      <c r="AB613" s="297">
        <f t="shared" si="663"/>
        <v>0</v>
      </c>
      <c r="AC613" s="297">
        <f t="shared" si="663"/>
        <v>1</v>
      </c>
      <c r="AD613" s="297">
        <f t="shared" si="663"/>
        <v>1</v>
      </c>
      <c r="AE613" s="297">
        <f t="shared" si="663"/>
        <v>0</v>
      </c>
      <c r="AF613" s="297">
        <f t="shared" si="663"/>
        <v>1</v>
      </c>
      <c r="AG613" s="297">
        <f t="shared" si="663"/>
        <v>1</v>
      </c>
      <c r="AH613" s="297">
        <f t="shared" si="663"/>
        <v>0</v>
      </c>
      <c r="AI613" s="297">
        <f t="shared" si="663"/>
        <v>1</v>
      </c>
      <c r="AJ613" s="297">
        <f t="shared" si="663"/>
        <v>0</v>
      </c>
      <c r="AK613" s="297">
        <f t="shared" si="663"/>
        <v>0</v>
      </c>
      <c r="AL613" s="297">
        <f t="shared" si="663"/>
        <v>0</v>
      </c>
      <c r="AM613" s="297">
        <f t="shared" si="658"/>
        <v>5</v>
      </c>
    </row>
    <row r="614" spans="4:39" x14ac:dyDescent="0.25">
      <c r="D614" s="297">
        <v>456</v>
      </c>
      <c r="E614" s="297" t="s">
        <v>39</v>
      </c>
      <c r="F614" s="297" t="s">
        <v>40</v>
      </c>
      <c r="G614" s="297" t="s">
        <v>41</v>
      </c>
      <c r="H614" s="297" t="s">
        <v>36</v>
      </c>
      <c r="J614" s="297" t="s">
        <v>38</v>
      </c>
      <c r="K614" s="297" t="s">
        <v>31</v>
      </c>
      <c r="M614" s="297" t="s">
        <v>162</v>
      </c>
      <c r="N614" s="297" t="s">
        <v>164</v>
      </c>
      <c r="R614" s="297" t="s">
        <v>230</v>
      </c>
      <c r="S614" s="297" t="s">
        <v>226</v>
      </c>
      <c r="T614" s="297" t="s">
        <v>231</v>
      </c>
      <c r="U614" s="297" t="s">
        <v>229</v>
      </c>
      <c r="V614" s="297" t="s">
        <v>232</v>
      </c>
      <c r="W614" s="297" t="s">
        <v>224</v>
      </c>
      <c r="X614" s="297" t="s">
        <v>223</v>
      </c>
      <c r="Y614" s="297" t="s">
        <v>222</v>
      </c>
      <c r="AA614" s="297">
        <f t="shared" ref="AA614:AL614" si="664">IF(AND(E614&lt;&gt;"",AA158=1),1,0)</f>
        <v>0</v>
      </c>
      <c r="AB614" s="297">
        <f t="shared" si="664"/>
        <v>0</v>
      </c>
      <c r="AC614" s="297">
        <f t="shared" si="664"/>
        <v>1</v>
      </c>
      <c r="AD614" s="297">
        <f t="shared" si="664"/>
        <v>1</v>
      </c>
      <c r="AE614" s="297">
        <f t="shared" si="664"/>
        <v>0</v>
      </c>
      <c r="AF614" s="297">
        <f t="shared" si="664"/>
        <v>1</v>
      </c>
      <c r="AG614" s="297">
        <f t="shared" si="664"/>
        <v>1</v>
      </c>
      <c r="AH614" s="297">
        <f t="shared" si="664"/>
        <v>0</v>
      </c>
      <c r="AI614" s="297">
        <f t="shared" si="664"/>
        <v>1</v>
      </c>
      <c r="AJ614" s="297">
        <f t="shared" si="664"/>
        <v>1</v>
      </c>
      <c r="AK614" s="297">
        <f t="shared" si="664"/>
        <v>0</v>
      </c>
      <c r="AL614" s="297">
        <f t="shared" si="664"/>
        <v>0</v>
      </c>
      <c r="AM614" s="297">
        <f t="shared" si="658"/>
        <v>6</v>
      </c>
    </row>
    <row r="615" spans="4:39" x14ac:dyDescent="0.25">
      <c r="D615" s="297">
        <v>457</v>
      </c>
      <c r="E615" s="297" t="s">
        <v>39</v>
      </c>
      <c r="F615" s="297" t="s">
        <v>40</v>
      </c>
      <c r="G615" s="297" t="s">
        <v>41</v>
      </c>
      <c r="H615" s="297" t="s">
        <v>36</v>
      </c>
      <c r="J615" s="297" t="s">
        <v>38</v>
      </c>
      <c r="K615" s="297" t="s">
        <v>31</v>
      </c>
      <c r="L615" s="297" t="s">
        <v>92</v>
      </c>
      <c r="P615" s="297" t="s">
        <v>37</v>
      </c>
      <c r="R615" s="297" t="s">
        <v>230</v>
      </c>
      <c r="S615" s="297" t="s">
        <v>226</v>
      </c>
      <c r="T615" s="297" t="s">
        <v>231</v>
      </c>
      <c r="U615" s="297" t="s">
        <v>229</v>
      </c>
      <c r="V615" s="297" t="s">
        <v>232</v>
      </c>
      <c r="W615" s="297" t="s">
        <v>224</v>
      </c>
      <c r="X615" s="297" t="s">
        <v>227</v>
      </c>
      <c r="Y615" s="297" t="s">
        <v>225</v>
      </c>
      <c r="AA615" s="297">
        <f t="shared" ref="AA615:AL615" si="665">IF(AND(E615&lt;&gt;"",AA158=1),1,0)</f>
        <v>0</v>
      </c>
      <c r="AB615" s="297">
        <f t="shared" si="665"/>
        <v>0</v>
      </c>
      <c r="AC615" s="297">
        <f t="shared" si="665"/>
        <v>1</v>
      </c>
      <c r="AD615" s="297">
        <f t="shared" si="665"/>
        <v>1</v>
      </c>
      <c r="AE615" s="297">
        <f t="shared" si="665"/>
        <v>0</v>
      </c>
      <c r="AF615" s="297">
        <f t="shared" si="665"/>
        <v>1</v>
      </c>
      <c r="AG615" s="297">
        <f t="shared" si="665"/>
        <v>1</v>
      </c>
      <c r="AH615" s="297">
        <f t="shared" si="665"/>
        <v>0</v>
      </c>
      <c r="AI615" s="297">
        <f t="shared" si="665"/>
        <v>0</v>
      </c>
      <c r="AJ615" s="297">
        <f t="shared" si="665"/>
        <v>0</v>
      </c>
      <c r="AK615" s="297">
        <f t="shared" si="665"/>
        <v>0</v>
      </c>
      <c r="AL615" s="297">
        <f t="shared" si="665"/>
        <v>1</v>
      </c>
      <c r="AM615" s="297">
        <f t="shared" si="658"/>
        <v>5</v>
      </c>
    </row>
    <row r="616" spans="4:39" x14ac:dyDescent="0.25">
      <c r="D616" s="297">
        <v>458</v>
      </c>
      <c r="E616" s="297" t="s">
        <v>39</v>
      </c>
      <c r="F616" s="297" t="s">
        <v>40</v>
      </c>
      <c r="G616" s="297" t="s">
        <v>41</v>
      </c>
      <c r="H616" s="297" t="s">
        <v>36</v>
      </c>
      <c r="J616" s="297" t="s">
        <v>38</v>
      </c>
      <c r="K616" s="297" t="s">
        <v>31</v>
      </c>
      <c r="L616" s="297" t="s">
        <v>92</v>
      </c>
      <c r="O616" s="298" t="s">
        <v>168</v>
      </c>
      <c r="R616" s="297" t="s">
        <v>225</v>
      </c>
      <c r="S616" s="297" t="s">
        <v>226</v>
      </c>
      <c r="T616" s="297" t="s">
        <v>231</v>
      </c>
      <c r="U616" s="297" t="s">
        <v>230</v>
      </c>
      <c r="V616" s="297" t="s">
        <v>232</v>
      </c>
      <c r="W616" s="297" t="s">
        <v>224</v>
      </c>
      <c r="X616" s="297" t="s">
        <v>229</v>
      </c>
      <c r="Y616" s="297" t="s">
        <v>228</v>
      </c>
      <c r="AA616" s="297">
        <f t="shared" ref="AA616:AL616" si="666">IF(AND(E616&lt;&gt;"",AA158=1),1,0)</f>
        <v>0</v>
      </c>
      <c r="AB616" s="297">
        <f t="shared" si="666"/>
        <v>0</v>
      </c>
      <c r="AC616" s="297">
        <f t="shared" si="666"/>
        <v>1</v>
      </c>
      <c r="AD616" s="297">
        <f t="shared" si="666"/>
        <v>1</v>
      </c>
      <c r="AE616" s="297">
        <f t="shared" si="666"/>
        <v>0</v>
      </c>
      <c r="AF616" s="297">
        <f t="shared" si="666"/>
        <v>1</v>
      </c>
      <c r="AG616" s="297">
        <f t="shared" si="666"/>
        <v>1</v>
      </c>
      <c r="AH616" s="297">
        <f t="shared" si="666"/>
        <v>0</v>
      </c>
      <c r="AI616" s="297">
        <f t="shared" si="666"/>
        <v>0</v>
      </c>
      <c r="AJ616" s="297">
        <f t="shared" si="666"/>
        <v>0</v>
      </c>
      <c r="AK616" s="297">
        <f t="shared" si="666"/>
        <v>0</v>
      </c>
      <c r="AL616" s="297">
        <f t="shared" si="666"/>
        <v>0</v>
      </c>
      <c r="AM616" s="297">
        <f t="shared" si="658"/>
        <v>4</v>
      </c>
    </row>
    <row r="617" spans="4:39" x14ac:dyDescent="0.25">
      <c r="D617" s="297">
        <v>459</v>
      </c>
      <c r="E617" s="297" t="s">
        <v>39</v>
      </c>
      <c r="F617" s="297" t="s">
        <v>40</v>
      </c>
      <c r="G617" s="297" t="s">
        <v>41</v>
      </c>
      <c r="H617" s="297" t="s">
        <v>36</v>
      </c>
      <c r="J617" s="297" t="s">
        <v>38</v>
      </c>
      <c r="K617" s="297" t="s">
        <v>31</v>
      </c>
      <c r="L617" s="297" t="s">
        <v>92</v>
      </c>
      <c r="N617" s="297" t="s">
        <v>164</v>
      </c>
      <c r="R617" s="297" t="s">
        <v>225</v>
      </c>
      <c r="S617" s="297" t="s">
        <v>226</v>
      </c>
      <c r="T617" s="297" t="s">
        <v>231</v>
      </c>
      <c r="U617" s="297" t="s">
        <v>230</v>
      </c>
      <c r="V617" s="297" t="s">
        <v>232</v>
      </c>
      <c r="W617" s="297" t="s">
        <v>224</v>
      </c>
      <c r="X617" s="297" t="s">
        <v>229</v>
      </c>
      <c r="Y617" s="297" t="s">
        <v>222</v>
      </c>
      <c r="AA617" s="297">
        <f t="shared" ref="AA617:AL617" si="667">IF(AND(E617&lt;&gt;"",AA158=1),1,0)</f>
        <v>0</v>
      </c>
      <c r="AB617" s="297">
        <f t="shared" si="667"/>
        <v>0</v>
      </c>
      <c r="AC617" s="297">
        <f t="shared" si="667"/>
        <v>1</v>
      </c>
      <c r="AD617" s="297">
        <f t="shared" si="667"/>
        <v>1</v>
      </c>
      <c r="AE617" s="297">
        <f t="shared" si="667"/>
        <v>0</v>
      </c>
      <c r="AF617" s="297">
        <f t="shared" si="667"/>
        <v>1</v>
      </c>
      <c r="AG617" s="297">
        <f t="shared" si="667"/>
        <v>1</v>
      </c>
      <c r="AH617" s="297">
        <f t="shared" si="667"/>
        <v>0</v>
      </c>
      <c r="AI617" s="297">
        <f t="shared" si="667"/>
        <v>0</v>
      </c>
      <c r="AJ617" s="297">
        <f t="shared" si="667"/>
        <v>1</v>
      </c>
      <c r="AK617" s="297">
        <f t="shared" si="667"/>
        <v>0</v>
      </c>
      <c r="AL617" s="297">
        <f t="shared" si="667"/>
        <v>0</v>
      </c>
      <c r="AM617" s="297">
        <f t="shared" si="658"/>
        <v>5</v>
      </c>
    </row>
    <row r="618" spans="4:39" x14ac:dyDescent="0.25">
      <c r="D618" s="297">
        <v>460</v>
      </c>
      <c r="E618" s="297" t="s">
        <v>39</v>
      </c>
      <c r="F618" s="297" t="s">
        <v>40</v>
      </c>
      <c r="G618" s="297" t="s">
        <v>41</v>
      </c>
      <c r="H618" s="297" t="s">
        <v>36</v>
      </c>
      <c r="J618" s="297" t="s">
        <v>38</v>
      </c>
      <c r="K618" s="297" t="s">
        <v>31</v>
      </c>
      <c r="L618" s="297" t="s">
        <v>92</v>
      </c>
      <c r="M618" s="297" t="s">
        <v>162</v>
      </c>
      <c r="R618" s="297" t="s">
        <v>225</v>
      </c>
      <c r="S618" s="297" t="s">
        <v>226</v>
      </c>
      <c r="T618" s="297" t="s">
        <v>231</v>
      </c>
      <c r="U618" s="297" t="s">
        <v>230</v>
      </c>
      <c r="V618" s="297" t="s">
        <v>232</v>
      </c>
      <c r="W618" s="297" t="s">
        <v>224</v>
      </c>
      <c r="X618" s="297" t="s">
        <v>229</v>
      </c>
      <c r="Y618" s="297" t="s">
        <v>223</v>
      </c>
      <c r="AA618" s="297">
        <f t="shared" ref="AA618:AL618" si="668">IF(AND(E618&lt;&gt;"",AA158=1),1,0)</f>
        <v>0</v>
      </c>
      <c r="AB618" s="297">
        <f t="shared" si="668"/>
        <v>0</v>
      </c>
      <c r="AC618" s="297">
        <f t="shared" si="668"/>
        <v>1</v>
      </c>
      <c r="AD618" s="297">
        <f t="shared" si="668"/>
        <v>1</v>
      </c>
      <c r="AE618" s="297">
        <f t="shared" si="668"/>
        <v>0</v>
      </c>
      <c r="AF618" s="297">
        <f t="shared" si="668"/>
        <v>1</v>
      </c>
      <c r="AG618" s="297">
        <f t="shared" si="668"/>
        <v>1</v>
      </c>
      <c r="AH618" s="297">
        <f t="shared" si="668"/>
        <v>0</v>
      </c>
      <c r="AI618" s="297">
        <f t="shared" si="668"/>
        <v>1</v>
      </c>
      <c r="AJ618" s="297">
        <f t="shared" si="668"/>
        <v>0</v>
      </c>
      <c r="AK618" s="297">
        <f t="shared" si="668"/>
        <v>0</v>
      </c>
      <c r="AL618" s="297">
        <f t="shared" si="668"/>
        <v>0</v>
      </c>
      <c r="AM618" s="297">
        <f t="shared" si="658"/>
        <v>5</v>
      </c>
    </row>
    <row r="619" spans="4:39" x14ac:dyDescent="0.25">
      <c r="D619" s="297">
        <v>461</v>
      </c>
      <c r="E619" s="297" t="s">
        <v>39</v>
      </c>
      <c r="F619" s="297" t="s">
        <v>40</v>
      </c>
      <c r="G619" s="297" t="s">
        <v>41</v>
      </c>
      <c r="H619" s="297" t="s">
        <v>36</v>
      </c>
      <c r="I619" s="297" t="s">
        <v>42</v>
      </c>
      <c r="N619" s="297" t="s">
        <v>164</v>
      </c>
      <c r="O619" s="298" t="s">
        <v>168</v>
      </c>
      <c r="P619" s="297" t="s">
        <v>37</v>
      </c>
      <c r="R619" s="297" t="s">
        <v>221</v>
      </c>
      <c r="S619" s="297" t="s">
        <v>222</v>
      </c>
      <c r="T619" s="297" t="s">
        <v>231</v>
      </c>
      <c r="U619" s="297" t="s">
        <v>230</v>
      </c>
      <c r="V619" s="297" t="s">
        <v>232</v>
      </c>
      <c r="W619" s="297" t="s">
        <v>229</v>
      </c>
      <c r="X619" s="297" t="s">
        <v>227</v>
      </c>
      <c r="Y619" s="297" t="s">
        <v>228</v>
      </c>
      <c r="AA619" s="297">
        <f t="shared" ref="AA619:AL619" si="669">IF(AND(E619&lt;&gt;"",AA158=1),1,0)</f>
        <v>0</v>
      </c>
      <c r="AB619" s="297">
        <f t="shared" si="669"/>
        <v>0</v>
      </c>
      <c r="AC619" s="297">
        <f t="shared" si="669"/>
        <v>1</v>
      </c>
      <c r="AD619" s="297">
        <f t="shared" si="669"/>
        <v>1</v>
      </c>
      <c r="AE619" s="297">
        <f t="shared" si="669"/>
        <v>1</v>
      </c>
      <c r="AF619" s="297">
        <f t="shared" si="669"/>
        <v>0</v>
      </c>
      <c r="AG619" s="297">
        <f t="shared" si="669"/>
        <v>0</v>
      </c>
      <c r="AH619" s="297">
        <f t="shared" si="669"/>
        <v>0</v>
      </c>
      <c r="AI619" s="297">
        <f t="shared" si="669"/>
        <v>0</v>
      </c>
      <c r="AJ619" s="297">
        <f t="shared" si="669"/>
        <v>1</v>
      </c>
      <c r="AK619" s="297">
        <f t="shared" si="669"/>
        <v>0</v>
      </c>
      <c r="AL619" s="297">
        <f t="shared" si="669"/>
        <v>1</v>
      </c>
      <c r="AM619" s="297">
        <f t="shared" si="658"/>
        <v>5</v>
      </c>
    </row>
    <row r="620" spans="4:39" x14ac:dyDescent="0.25">
      <c r="D620" s="297">
        <v>462</v>
      </c>
      <c r="E620" s="297" t="s">
        <v>39</v>
      </c>
      <c r="F620" s="297" t="s">
        <v>40</v>
      </c>
      <c r="G620" s="297" t="s">
        <v>41</v>
      </c>
      <c r="H620" s="297" t="s">
        <v>36</v>
      </c>
      <c r="I620" s="297" t="s">
        <v>42</v>
      </c>
      <c r="M620" s="297" t="s">
        <v>162</v>
      </c>
      <c r="O620" s="298" t="s">
        <v>168</v>
      </c>
      <c r="P620" s="297" t="s">
        <v>37</v>
      </c>
      <c r="R620" s="297" t="s">
        <v>221</v>
      </c>
      <c r="S620" s="297" t="s">
        <v>223</v>
      </c>
      <c r="T620" s="297" t="s">
        <v>231</v>
      </c>
      <c r="U620" s="297" t="s">
        <v>230</v>
      </c>
      <c r="V620" s="297" t="s">
        <v>232</v>
      </c>
      <c r="W620" s="297" t="s">
        <v>229</v>
      </c>
      <c r="X620" s="297" t="s">
        <v>227</v>
      </c>
      <c r="Y620" s="297" t="s">
        <v>228</v>
      </c>
      <c r="AA620" s="297">
        <f t="shared" ref="AA620:AL620" si="670">IF(AND(E620&lt;&gt;"",AA158=1),1,0)</f>
        <v>0</v>
      </c>
      <c r="AB620" s="297">
        <f t="shared" si="670"/>
        <v>0</v>
      </c>
      <c r="AC620" s="297">
        <f t="shared" si="670"/>
        <v>1</v>
      </c>
      <c r="AD620" s="297">
        <f t="shared" si="670"/>
        <v>1</v>
      </c>
      <c r="AE620" s="297">
        <f t="shared" si="670"/>
        <v>1</v>
      </c>
      <c r="AF620" s="297">
        <f t="shared" si="670"/>
        <v>0</v>
      </c>
      <c r="AG620" s="297">
        <f t="shared" si="670"/>
        <v>0</v>
      </c>
      <c r="AH620" s="297">
        <f t="shared" si="670"/>
        <v>0</v>
      </c>
      <c r="AI620" s="297">
        <f t="shared" si="670"/>
        <v>1</v>
      </c>
      <c r="AJ620" s="297">
        <f t="shared" si="670"/>
        <v>0</v>
      </c>
      <c r="AK620" s="297">
        <f t="shared" si="670"/>
        <v>0</v>
      </c>
      <c r="AL620" s="297">
        <f t="shared" si="670"/>
        <v>1</v>
      </c>
      <c r="AM620" s="297">
        <f t="shared" si="658"/>
        <v>5</v>
      </c>
    </row>
    <row r="621" spans="4:39" x14ac:dyDescent="0.25">
      <c r="D621" s="297">
        <v>463</v>
      </c>
      <c r="E621" s="297" t="s">
        <v>39</v>
      </c>
      <c r="F621" s="297" t="s">
        <v>40</v>
      </c>
      <c r="G621" s="297" t="s">
        <v>41</v>
      </c>
      <c r="H621" s="297" t="s">
        <v>36</v>
      </c>
      <c r="I621" s="297" t="s">
        <v>42</v>
      </c>
      <c r="M621" s="297" t="s">
        <v>162</v>
      </c>
      <c r="N621" s="297" t="s">
        <v>164</v>
      </c>
      <c r="P621" s="297" t="s">
        <v>37</v>
      </c>
      <c r="R621" s="297" t="s">
        <v>221</v>
      </c>
      <c r="S621" s="297" t="s">
        <v>222</v>
      </c>
      <c r="T621" s="297" t="s">
        <v>231</v>
      </c>
      <c r="U621" s="297" t="s">
        <v>230</v>
      </c>
      <c r="V621" s="297" t="s">
        <v>232</v>
      </c>
      <c r="W621" s="297" t="s">
        <v>229</v>
      </c>
      <c r="X621" s="297" t="s">
        <v>227</v>
      </c>
      <c r="Y621" s="297" t="s">
        <v>223</v>
      </c>
      <c r="AA621" s="297">
        <f t="shared" ref="AA621:AL621" si="671">IF(AND(E621&lt;&gt;"",AA158=1),1,0)</f>
        <v>0</v>
      </c>
      <c r="AB621" s="297">
        <f t="shared" si="671"/>
        <v>0</v>
      </c>
      <c r="AC621" s="297">
        <f t="shared" si="671"/>
        <v>1</v>
      </c>
      <c r="AD621" s="297">
        <f t="shared" si="671"/>
        <v>1</v>
      </c>
      <c r="AE621" s="297">
        <f t="shared" si="671"/>
        <v>1</v>
      </c>
      <c r="AF621" s="297">
        <f t="shared" si="671"/>
        <v>0</v>
      </c>
      <c r="AG621" s="297">
        <f t="shared" si="671"/>
        <v>0</v>
      </c>
      <c r="AH621" s="297">
        <f t="shared" si="671"/>
        <v>0</v>
      </c>
      <c r="AI621" s="297">
        <f t="shared" si="671"/>
        <v>1</v>
      </c>
      <c r="AJ621" s="297">
        <f t="shared" si="671"/>
        <v>1</v>
      </c>
      <c r="AK621" s="297">
        <f t="shared" si="671"/>
        <v>0</v>
      </c>
      <c r="AL621" s="297">
        <f t="shared" si="671"/>
        <v>1</v>
      </c>
      <c r="AM621" s="297">
        <f t="shared" si="658"/>
        <v>6</v>
      </c>
    </row>
    <row r="622" spans="4:39" x14ac:dyDescent="0.25">
      <c r="D622" s="297">
        <v>464</v>
      </c>
      <c r="E622" s="297" t="s">
        <v>39</v>
      </c>
      <c r="F622" s="297" t="s">
        <v>40</v>
      </c>
      <c r="G622" s="297" t="s">
        <v>41</v>
      </c>
      <c r="H622" s="297" t="s">
        <v>36</v>
      </c>
      <c r="I622" s="297" t="s">
        <v>42</v>
      </c>
      <c r="M622" s="297" t="s">
        <v>162</v>
      </c>
      <c r="N622" s="297" t="s">
        <v>164</v>
      </c>
      <c r="O622" s="298" t="s">
        <v>168</v>
      </c>
      <c r="R622" s="297" t="s">
        <v>221</v>
      </c>
      <c r="S622" s="297" t="s">
        <v>222</v>
      </c>
      <c r="T622" s="297" t="s">
        <v>231</v>
      </c>
      <c r="U622" s="297" t="s">
        <v>230</v>
      </c>
      <c r="V622" s="297" t="s">
        <v>232</v>
      </c>
      <c r="W622" s="297" t="s">
        <v>229</v>
      </c>
      <c r="X622" s="297" t="s">
        <v>223</v>
      </c>
      <c r="Y622" s="297" t="s">
        <v>228</v>
      </c>
      <c r="AA622" s="297">
        <f t="shared" ref="AA622:AL622" si="672">IF(AND(E622&lt;&gt;"",AA158=1),1,0)</f>
        <v>0</v>
      </c>
      <c r="AB622" s="297">
        <f t="shared" si="672"/>
        <v>0</v>
      </c>
      <c r="AC622" s="297">
        <f t="shared" si="672"/>
        <v>1</v>
      </c>
      <c r="AD622" s="297">
        <f t="shared" si="672"/>
        <v>1</v>
      </c>
      <c r="AE622" s="297">
        <f t="shared" si="672"/>
        <v>1</v>
      </c>
      <c r="AF622" s="297">
        <f t="shared" si="672"/>
        <v>0</v>
      </c>
      <c r="AG622" s="297">
        <f t="shared" si="672"/>
        <v>0</v>
      </c>
      <c r="AH622" s="297">
        <f t="shared" si="672"/>
        <v>0</v>
      </c>
      <c r="AI622" s="297">
        <f t="shared" si="672"/>
        <v>1</v>
      </c>
      <c r="AJ622" s="297">
        <f t="shared" si="672"/>
        <v>1</v>
      </c>
      <c r="AK622" s="297">
        <f t="shared" si="672"/>
        <v>0</v>
      </c>
      <c r="AL622" s="297">
        <f t="shared" si="672"/>
        <v>0</v>
      </c>
      <c r="AM622" s="297">
        <f t="shared" si="658"/>
        <v>5</v>
      </c>
    </row>
    <row r="623" spans="4:39" x14ac:dyDescent="0.25">
      <c r="D623" s="297">
        <v>465</v>
      </c>
      <c r="E623" s="297" t="s">
        <v>39</v>
      </c>
      <c r="F623" s="297" t="s">
        <v>40</v>
      </c>
      <c r="G623" s="297" t="s">
        <v>41</v>
      </c>
      <c r="H623" s="297" t="s">
        <v>36</v>
      </c>
      <c r="I623" s="297" t="s">
        <v>42</v>
      </c>
      <c r="L623" s="297" t="s">
        <v>92</v>
      </c>
      <c r="O623" s="298" t="s">
        <v>168</v>
      </c>
      <c r="P623" s="297" t="s">
        <v>37</v>
      </c>
      <c r="R623" s="297" t="s">
        <v>225</v>
      </c>
      <c r="S623" s="297" t="s">
        <v>221</v>
      </c>
      <c r="T623" s="297" t="s">
        <v>231</v>
      </c>
      <c r="U623" s="297" t="s">
        <v>230</v>
      </c>
      <c r="V623" s="297" t="s">
        <v>232</v>
      </c>
      <c r="W623" s="297" t="s">
        <v>229</v>
      </c>
      <c r="X623" s="297" t="s">
        <v>227</v>
      </c>
      <c r="Y623" s="297" t="s">
        <v>228</v>
      </c>
      <c r="AA623" s="297">
        <f t="shared" ref="AA623:AL623" si="673">IF(AND(E623&lt;&gt;"",AA158=1),1,0)</f>
        <v>0</v>
      </c>
      <c r="AB623" s="297">
        <f t="shared" si="673"/>
        <v>0</v>
      </c>
      <c r="AC623" s="297">
        <f t="shared" si="673"/>
        <v>1</v>
      </c>
      <c r="AD623" s="297">
        <f t="shared" si="673"/>
        <v>1</v>
      </c>
      <c r="AE623" s="297">
        <f t="shared" si="673"/>
        <v>1</v>
      </c>
      <c r="AF623" s="297">
        <f t="shared" si="673"/>
        <v>0</v>
      </c>
      <c r="AG623" s="297">
        <f t="shared" si="673"/>
        <v>0</v>
      </c>
      <c r="AH623" s="297">
        <f t="shared" si="673"/>
        <v>0</v>
      </c>
      <c r="AI623" s="297">
        <f t="shared" si="673"/>
        <v>0</v>
      </c>
      <c r="AJ623" s="297">
        <f t="shared" si="673"/>
        <v>0</v>
      </c>
      <c r="AK623" s="297">
        <f t="shared" si="673"/>
        <v>0</v>
      </c>
      <c r="AL623" s="297">
        <f t="shared" si="673"/>
        <v>1</v>
      </c>
      <c r="AM623" s="297">
        <f t="shared" si="658"/>
        <v>4</v>
      </c>
    </row>
    <row r="624" spans="4:39" x14ac:dyDescent="0.25">
      <c r="D624" s="297">
        <v>466</v>
      </c>
      <c r="E624" s="297" t="s">
        <v>39</v>
      </c>
      <c r="F624" s="297" t="s">
        <v>40</v>
      </c>
      <c r="G624" s="297" t="s">
        <v>41</v>
      </c>
      <c r="H624" s="297" t="s">
        <v>36</v>
      </c>
      <c r="I624" s="297" t="s">
        <v>42</v>
      </c>
      <c r="L624" s="297" t="s">
        <v>92</v>
      </c>
      <c r="N624" s="297" t="s">
        <v>164</v>
      </c>
      <c r="P624" s="297" t="s">
        <v>37</v>
      </c>
      <c r="R624" s="297" t="s">
        <v>225</v>
      </c>
      <c r="S624" s="297" t="s">
        <v>222</v>
      </c>
      <c r="T624" s="297" t="s">
        <v>231</v>
      </c>
      <c r="U624" s="297" t="s">
        <v>230</v>
      </c>
      <c r="V624" s="297" t="s">
        <v>232</v>
      </c>
      <c r="W624" s="297" t="s">
        <v>229</v>
      </c>
      <c r="X624" s="297" t="s">
        <v>227</v>
      </c>
      <c r="Y624" s="297" t="s">
        <v>221</v>
      </c>
      <c r="AA624" s="297">
        <f t="shared" ref="AA624:AL624" si="674">IF(AND(E624&lt;&gt;"",AA158=1),1,0)</f>
        <v>0</v>
      </c>
      <c r="AB624" s="297">
        <f t="shared" si="674"/>
        <v>0</v>
      </c>
      <c r="AC624" s="297">
        <f t="shared" si="674"/>
        <v>1</v>
      </c>
      <c r="AD624" s="297">
        <f t="shared" si="674"/>
        <v>1</v>
      </c>
      <c r="AE624" s="297">
        <f t="shared" si="674"/>
        <v>1</v>
      </c>
      <c r="AF624" s="297">
        <f t="shared" si="674"/>
        <v>0</v>
      </c>
      <c r="AG624" s="297">
        <f t="shared" si="674"/>
        <v>0</v>
      </c>
      <c r="AH624" s="297">
        <f t="shared" si="674"/>
        <v>0</v>
      </c>
      <c r="AI624" s="297">
        <f t="shared" si="674"/>
        <v>0</v>
      </c>
      <c r="AJ624" s="297">
        <f t="shared" si="674"/>
        <v>1</v>
      </c>
      <c r="AK624" s="297">
        <f t="shared" si="674"/>
        <v>0</v>
      </c>
      <c r="AL624" s="297">
        <f t="shared" si="674"/>
        <v>1</v>
      </c>
      <c r="AM624" s="297">
        <f t="shared" si="658"/>
        <v>5</v>
      </c>
    </row>
    <row r="625" spans="4:39" x14ac:dyDescent="0.25">
      <c r="D625" s="297">
        <v>467</v>
      </c>
      <c r="E625" s="297" t="s">
        <v>39</v>
      </c>
      <c r="F625" s="297" t="s">
        <v>40</v>
      </c>
      <c r="G625" s="297" t="s">
        <v>41</v>
      </c>
      <c r="H625" s="297" t="s">
        <v>36</v>
      </c>
      <c r="I625" s="297" t="s">
        <v>42</v>
      </c>
      <c r="L625" s="297" t="s">
        <v>92</v>
      </c>
      <c r="N625" s="297" t="s">
        <v>164</v>
      </c>
      <c r="O625" s="298" t="s">
        <v>168</v>
      </c>
      <c r="R625" s="297" t="s">
        <v>225</v>
      </c>
      <c r="S625" s="297" t="s">
        <v>222</v>
      </c>
      <c r="T625" s="297" t="s">
        <v>231</v>
      </c>
      <c r="U625" s="297" t="s">
        <v>230</v>
      </c>
      <c r="V625" s="297" t="s">
        <v>232</v>
      </c>
      <c r="W625" s="297" t="s">
        <v>229</v>
      </c>
      <c r="X625" s="297" t="s">
        <v>221</v>
      </c>
      <c r="Y625" s="297" t="s">
        <v>228</v>
      </c>
      <c r="AA625" s="297">
        <f t="shared" ref="AA625:AL625" si="675">IF(AND(E625&lt;&gt;"",AA158=1),1,0)</f>
        <v>0</v>
      </c>
      <c r="AB625" s="297">
        <f t="shared" si="675"/>
        <v>0</v>
      </c>
      <c r="AC625" s="297">
        <f t="shared" si="675"/>
        <v>1</v>
      </c>
      <c r="AD625" s="297">
        <f t="shared" si="675"/>
        <v>1</v>
      </c>
      <c r="AE625" s="297">
        <f t="shared" si="675"/>
        <v>1</v>
      </c>
      <c r="AF625" s="297">
        <f t="shared" si="675"/>
        <v>0</v>
      </c>
      <c r="AG625" s="297">
        <f t="shared" si="675"/>
        <v>0</v>
      </c>
      <c r="AH625" s="297">
        <f t="shared" si="675"/>
        <v>0</v>
      </c>
      <c r="AI625" s="297">
        <f t="shared" si="675"/>
        <v>0</v>
      </c>
      <c r="AJ625" s="297">
        <f t="shared" si="675"/>
        <v>1</v>
      </c>
      <c r="AK625" s="297">
        <f t="shared" si="675"/>
        <v>0</v>
      </c>
      <c r="AL625" s="297">
        <f t="shared" si="675"/>
        <v>0</v>
      </c>
      <c r="AM625" s="297">
        <f t="shared" si="658"/>
        <v>4</v>
      </c>
    </row>
    <row r="626" spans="4:39" x14ac:dyDescent="0.25">
      <c r="D626" s="297">
        <v>468</v>
      </c>
      <c r="E626" s="297" t="s">
        <v>39</v>
      </c>
      <c r="F626" s="297" t="s">
        <v>40</v>
      </c>
      <c r="G626" s="297" t="s">
        <v>41</v>
      </c>
      <c r="H626" s="297" t="s">
        <v>36</v>
      </c>
      <c r="I626" s="297" t="s">
        <v>42</v>
      </c>
      <c r="L626" s="297" t="s">
        <v>92</v>
      </c>
      <c r="M626" s="297" t="s">
        <v>162</v>
      </c>
      <c r="P626" s="297" t="s">
        <v>37</v>
      </c>
      <c r="R626" s="297" t="s">
        <v>225</v>
      </c>
      <c r="S626" s="297" t="s">
        <v>221</v>
      </c>
      <c r="T626" s="297" t="s">
        <v>231</v>
      </c>
      <c r="U626" s="297" t="s">
        <v>230</v>
      </c>
      <c r="V626" s="297" t="s">
        <v>232</v>
      </c>
      <c r="W626" s="297" t="s">
        <v>229</v>
      </c>
      <c r="X626" s="297" t="s">
        <v>227</v>
      </c>
      <c r="Y626" s="297" t="s">
        <v>223</v>
      </c>
      <c r="AA626" s="297">
        <f t="shared" ref="AA626:AL626" si="676">IF(AND(E626&lt;&gt;"",AA158=1),1,0)</f>
        <v>0</v>
      </c>
      <c r="AB626" s="297">
        <f t="shared" si="676"/>
        <v>0</v>
      </c>
      <c r="AC626" s="297">
        <f t="shared" si="676"/>
        <v>1</v>
      </c>
      <c r="AD626" s="297">
        <f t="shared" si="676"/>
        <v>1</v>
      </c>
      <c r="AE626" s="297">
        <f t="shared" si="676"/>
        <v>1</v>
      </c>
      <c r="AF626" s="297">
        <f t="shared" si="676"/>
        <v>0</v>
      </c>
      <c r="AG626" s="297">
        <f t="shared" si="676"/>
        <v>0</v>
      </c>
      <c r="AH626" s="297">
        <f t="shared" si="676"/>
        <v>0</v>
      </c>
      <c r="AI626" s="297">
        <f t="shared" si="676"/>
        <v>1</v>
      </c>
      <c r="AJ626" s="297">
        <f t="shared" si="676"/>
        <v>0</v>
      </c>
      <c r="AK626" s="297">
        <f t="shared" si="676"/>
        <v>0</v>
      </c>
      <c r="AL626" s="297">
        <f t="shared" si="676"/>
        <v>1</v>
      </c>
      <c r="AM626" s="297">
        <f t="shared" si="658"/>
        <v>5</v>
      </c>
    </row>
    <row r="627" spans="4:39" x14ac:dyDescent="0.25">
      <c r="D627" s="297">
        <v>469</v>
      </c>
      <c r="E627" s="297" t="s">
        <v>39</v>
      </c>
      <c r="F627" s="297" t="s">
        <v>40</v>
      </c>
      <c r="G627" s="297" t="s">
        <v>41</v>
      </c>
      <c r="H627" s="297" t="s">
        <v>36</v>
      </c>
      <c r="I627" s="297" t="s">
        <v>42</v>
      </c>
      <c r="L627" s="297" t="s">
        <v>92</v>
      </c>
      <c r="M627" s="297" t="s">
        <v>162</v>
      </c>
      <c r="O627" s="298" t="s">
        <v>168</v>
      </c>
      <c r="R627" s="297" t="s">
        <v>225</v>
      </c>
      <c r="S627" s="297" t="s">
        <v>221</v>
      </c>
      <c r="T627" s="297" t="s">
        <v>231</v>
      </c>
      <c r="U627" s="297" t="s">
        <v>230</v>
      </c>
      <c r="V627" s="297" t="s">
        <v>232</v>
      </c>
      <c r="W627" s="297" t="s">
        <v>229</v>
      </c>
      <c r="X627" s="297" t="s">
        <v>223</v>
      </c>
      <c r="Y627" s="297" t="s">
        <v>228</v>
      </c>
      <c r="AA627" s="297">
        <f t="shared" ref="AA627:AL627" si="677">IF(AND(E627&lt;&gt;"",AA158=1),1,0)</f>
        <v>0</v>
      </c>
      <c r="AB627" s="297">
        <f t="shared" si="677"/>
        <v>0</v>
      </c>
      <c r="AC627" s="297">
        <f t="shared" si="677"/>
        <v>1</v>
      </c>
      <c r="AD627" s="297">
        <f t="shared" si="677"/>
        <v>1</v>
      </c>
      <c r="AE627" s="297">
        <f t="shared" si="677"/>
        <v>1</v>
      </c>
      <c r="AF627" s="297">
        <f t="shared" si="677"/>
        <v>0</v>
      </c>
      <c r="AG627" s="297">
        <f t="shared" si="677"/>
        <v>0</v>
      </c>
      <c r="AH627" s="297">
        <f t="shared" si="677"/>
        <v>0</v>
      </c>
      <c r="AI627" s="297">
        <f t="shared" si="677"/>
        <v>1</v>
      </c>
      <c r="AJ627" s="297">
        <f t="shared" si="677"/>
        <v>0</v>
      </c>
      <c r="AK627" s="297">
        <f t="shared" si="677"/>
        <v>0</v>
      </c>
      <c r="AL627" s="297">
        <f t="shared" si="677"/>
        <v>0</v>
      </c>
      <c r="AM627" s="297">
        <f t="shared" si="658"/>
        <v>4</v>
      </c>
    </row>
    <row r="628" spans="4:39" x14ac:dyDescent="0.25">
      <c r="D628" s="297">
        <v>470</v>
      </c>
      <c r="E628" s="297" t="s">
        <v>39</v>
      </c>
      <c r="F628" s="297" t="s">
        <v>40</v>
      </c>
      <c r="G628" s="297" t="s">
        <v>41</v>
      </c>
      <c r="H628" s="297" t="s">
        <v>36</v>
      </c>
      <c r="I628" s="297" t="s">
        <v>42</v>
      </c>
      <c r="L628" s="297" t="s">
        <v>92</v>
      </c>
      <c r="M628" s="297" t="s">
        <v>162</v>
      </c>
      <c r="N628" s="297" t="s">
        <v>164</v>
      </c>
      <c r="R628" s="297" t="s">
        <v>225</v>
      </c>
      <c r="S628" s="297" t="s">
        <v>222</v>
      </c>
      <c r="T628" s="297" t="s">
        <v>231</v>
      </c>
      <c r="U628" s="297" t="s">
        <v>230</v>
      </c>
      <c r="V628" s="297" t="s">
        <v>232</v>
      </c>
      <c r="W628" s="297" t="s">
        <v>229</v>
      </c>
      <c r="X628" s="297" t="s">
        <v>221</v>
      </c>
      <c r="Y628" s="297" t="s">
        <v>223</v>
      </c>
      <c r="AA628" s="297">
        <f t="shared" ref="AA628:AL628" si="678">IF(AND(E628&lt;&gt;"",AA158=1),1,0)</f>
        <v>0</v>
      </c>
      <c r="AB628" s="297">
        <f t="shared" si="678"/>
        <v>0</v>
      </c>
      <c r="AC628" s="297">
        <f t="shared" si="678"/>
        <v>1</v>
      </c>
      <c r="AD628" s="297">
        <f t="shared" si="678"/>
        <v>1</v>
      </c>
      <c r="AE628" s="297">
        <f t="shared" si="678"/>
        <v>1</v>
      </c>
      <c r="AF628" s="297">
        <f t="shared" si="678"/>
        <v>0</v>
      </c>
      <c r="AG628" s="297">
        <f t="shared" si="678"/>
        <v>0</v>
      </c>
      <c r="AH628" s="297">
        <f t="shared" si="678"/>
        <v>0</v>
      </c>
      <c r="AI628" s="297">
        <f t="shared" si="678"/>
        <v>1</v>
      </c>
      <c r="AJ628" s="297">
        <f t="shared" si="678"/>
        <v>1</v>
      </c>
      <c r="AK628" s="297">
        <f t="shared" si="678"/>
        <v>0</v>
      </c>
      <c r="AL628" s="297">
        <f t="shared" si="678"/>
        <v>0</v>
      </c>
      <c r="AM628" s="297">
        <f t="shared" si="658"/>
        <v>5</v>
      </c>
    </row>
    <row r="629" spans="4:39" x14ac:dyDescent="0.25">
      <c r="D629" s="297">
        <v>471</v>
      </c>
      <c r="E629" s="297" t="s">
        <v>39</v>
      </c>
      <c r="F629" s="297" t="s">
        <v>40</v>
      </c>
      <c r="G629" s="297" t="s">
        <v>41</v>
      </c>
      <c r="H629" s="297" t="s">
        <v>36</v>
      </c>
      <c r="I629" s="297" t="s">
        <v>42</v>
      </c>
      <c r="K629" s="297" t="s">
        <v>31</v>
      </c>
      <c r="O629" s="298" t="s">
        <v>168</v>
      </c>
      <c r="P629" s="297" t="s">
        <v>37</v>
      </c>
      <c r="R629" s="297" t="s">
        <v>221</v>
      </c>
      <c r="S629" s="297" t="s">
        <v>226</v>
      </c>
      <c r="T629" s="297" t="s">
        <v>231</v>
      </c>
      <c r="U629" s="297" t="s">
        <v>230</v>
      </c>
      <c r="V629" s="297" t="s">
        <v>232</v>
      </c>
      <c r="W629" s="297" t="s">
        <v>229</v>
      </c>
      <c r="X629" s="297" t="s">
        <v>227</v>
      </c>
      <c r="Y629" s="297" t="s">
        <v>228</v>
      </c>
      <c r="AA629" s="297">
        <f t="shared" ref="AA629:AL629" si="679">IF(AND(E629&lt;&gt;"",AA158=1),1,0)</f>
        <v>0</v>
      </c>
      <c r="AB629" s="297">
        <f t="shared" si="679"/>
        <v>0</v>
      </c>
      <c r="AC629" s="297">
        <f t="shared" si="679"/>
        <v>1</v>
      </c>
      <c r="AD629" s="297">
        <f t="shared" si="679"/>
        <v>1</v>
      </c>
      <c r="AE629" s="297">
        <f t="shared" si="679"/>
        <v>1</v>
      </c>
      <c r="AF629" s="297">
        <f t="shared" si="679"/>
        <v>0</v>
      </c>
      <c r="AG629" s="297">
        <f t="shared" si="679"/>
        <v>1</v>
      </c>
      <c r="AH629" s="297">
        <f t="shared" si="679"/>
        <v>0</v>
      </c>
      <c r="AI629" s="297">
        <f t="shared" si="679"/>
        <v>0</v>
      </c>
      <c r="AJ629" s="297">
        <f t="shared" si="679"/>
        <v>0</v>
      </c>
      <c r="AK629" s="297">
        <f t="shared" si="679"/>
        <v>0</v>
      </c>
      <c r="AL629" s="297">
        <f t="shared" si="679"/>
        <v>1</v>
      </c>
      <c r="AM629" s="297">
        <f t="shared" si="658"/>
        <v>5</v>
      </c>
    </row>
    <row r="630" spans="4:39" x14ac:dyDescent="0.25">
      <c r="D630" s="297">
        <v>472</v>
      </c>
      <c r="E630" s="297" t="s">
        <v>39</v>
      </c>
      <c r="F630" s="297" t="s">
        <v>40</v>
      </c>
      <c r="G630" s="297" t="s">
        <v>41</v>
      </c>
      <c r="H630" s="297" t="s">
        <v>36</v>
      </c>
      <c r="I630" s="297" t="s">
        <v>42</v>
      </c>
      <c r="K630" s="297" t="s">
        <v>31</v>
      </c>
      <c r="N630" s="297" t="s">
        <v>164</v>
      </c>
      <c r="P630" s="297" t="s">
        <v>37</v>
      </c>
      <c r="R630" s="297" t="s">
        <v>221</v>
      </c>
      <c r="S630" s="297" t="s">
        <v>226</v>
      </c>
      <c r="T630" s="297" t="s">
        <v>231</v>
      </c>
      <c r="U630" s="297" t="s">
        <v>230</v>
      </c>
      <c r="V630" s="297" t="s">
        <v>232</v>
      </c>
      <c r="W630" s="297" t="s">
        <v>229</v>
      </c>
      <c r="X630" s="297" t="s">
        <v>227</v>
      </c>
      <c r="Y630" s="297" t="s">
        <v>222</v>
      </c>
      <c r="AA630" s="297">
        <f t="shared" ref="AA630:AL630" si="680">IF(AND(E630&lt;&gt;"",AA158=1),1,0)</f>
        <v>0</v>
      </c>
      <c r="AB630" s="297">
        <f t="shared" si="680"/>
        <v>0</v>
      </c>
      <c r="AC630" s="297">
        <f t="shared" si="680"/>
        <v>1</v>
      </c>
      <c r="AD630" s="297">
        <f t="shared" si="680"/>
        <v>1</v>
      </c>
      <c r="AE630" s="297">
        <f t="shared" si="680"/>
        <v>1</v>
      </c>
      <c r="AF630" s="297">
        <f t="shared" si="680"/>
        <v>0</v>
      </c>
      <c r="AG630" s="297">
        <f t="shared" si="680"/>
        <v>1</v>
      </c>
      <c r="AH630" s="297">
        <f t="shared" si="680"/>
        <v>0</v>
      </c>
      <c r="AI630" s="297">
        <f t="shared" si="680"/>
        <v>0</v>
      </c>
      <c r="AJ630" s="297">
        <f t="shared" si="680"/>
        <v>1</v>
      </c>
      <c r="AK630" s="297">
        <f t="shared" si="680"/>
        <v>0</v>
      </c>
      <c r="AL630" s="297">
        <f t="shared" si="680"/>
        <v>1</v>
      </c>
      <c r="AM630" s="297">
        <f t="shared" si="658"/>
        <v>6</v>
      </c>
    </row>
    <row r="631" spans="4:39" x14ac:dyDescent="0.25">
      <c r="D631" s="297">
        <v>473</v>
      </c>
      <c r="E631" s="297" t="s">
        <v>39</v>
      </c>
      <c r="F631" s="297" t="s">
        <v>40</v>
      </c>
      <c r="G631" s="297" t="s">
        <v>41</v>
      </c>
      <c r="H631" s="297" t="s">
        <v>36</v>
      </c>
      <c r="I631" s="297" t="s">
        <v>42</v>
      </c>
      <c r="K631" s="297" t="s">
        <v>31</v>
      </c>
      <c r="N631" s="297" t="s">
        <v>164</v>
      </c>
      <c r="O631" s="298" t="s">
        <v>168</v>
      </c>
      <c r="R631" s="297" t="s">
        <v>221</v>
      </c>
      <c r="S631" s="297" t="s">
        <v>226</v>
      </c>
      <c r="T631" s="297" t="s">
        <v>231</v>
      </c>
      <c r="U631" s="297" t="s">
        <v>230</v>
      </c>
      <c r="V631" s="297" t="s">
        <v>232</v>
      </c>
      <c r="W631" s="297" t="s">
        <v>229</v>
      </c>
      <c r="X631" s="297" t="s">
        <v>222</v>
      </c>
      <c r="Y631" s="297" t="s">
        <v>228</v>
      </c>
      <c r="AA631" s="297">
        <f t="shared" ref="AA631:AL631" si="681">IF(AND(E631&lt;&gt;"",AA158=1),1,0)</f>
        <v>0</v>
      </c>
      <c r="AB631" s="297">
        <f t="shared" si="681"/>
        <v>0</v>
      </c>
      <c r="AC631" s="297">
        <f t="shared" si="681"/>
        <v>1</v>
      </c>
      <c r="AD631" s="297">
        <f t="shared" si="681"/>
        <v>1</v>
      </c>
      <c r="AE631" s="297">
        <f t="shared" si="681"/>
        <v>1</v>
      </c>
      <c r="AF631" s="297">
        <f t="shared" si="681"/>
        <v>0</v>
      </c>
      <c r="AG631" s="297">
        <f t="shared" si="681"/>
        <v>1</v>
      </c>
      <c r="AH631" s="297">
        <f t="shared" si="681"/>
        <v>0</v>
      </c>
      <c r="AI631" s="297">
        <f t="shared" si="681"/>
        <v>0</v>
      </c>
      <c r="AJ631" s="297">
        <f t="shared" si="681"/>
        <v>1</v>
      </c>
      <c r="AK631" s="297">
        <f t="shared" si="681"/>
        <v>0</v>
      </c>
      <c r="AL631" s="297">
        <f t="shared" si="681"/>
        <v>0</v>
      </c>
      <c r="AM631" s="297">
        <f t="shared" si="658"/>
        <v>5</v>
      </c>
    </row>
    <row r="632" spans="4:39" x14ac:dyDescent="0.25">
      <c r="D632" s="297">
        <v>474</v>
      </c>
      <c r="E632" s="297" t="s">
        <v>39</v>
      </c>
      <c r="F632" s="297" t="s">
        <v>40</v>
      </c>
      <c r="G632" s="297" t="s">
        <v>41</v>
      </c>
      <c r="H632" s="297" t="s">
        <v>36</v>
      </c>
      <c r="I632" s="297" t="s">
        <v>42</v>
      </c>
      <c r="K632" s="297" t="s">
        <v>31</v>
      </c>
      <c r="M632" s="297" t="s">
        <v>162</v>
      </c>
      <c r="P632" s="297" t="s">
        <v>37</v>
      </c>
      <c r="R632" s="297" t="s">
        <v>221</v>
      </c>
      <c r="S632" s="297" t="s">
        <v>226</v>
      </c>
      <c r="T632" s="297" t="s">
        <v>231</v>
      </c>
      <c r="U632" s="297" t="s">
        <v>230</v>
      </c>
      <c r="V632" s="297" t="s">
        <v>232</v>
      </c>
      <c r="W632" s="297" t="s">
        <v>229</v>
      </c>
      <c r="X632" s="297" t="s">
        <v>227</v>
      </c>
      <c r="Y632" s="297" t="s">
        <v>223</v>
      </c>
      <c r="AA632" s="297">
        <f t="shared" ref="AA632:AL632" si="682">IF(AND(E632&lt;&gt;"",AA158=1),1,0)</f>
        <v>0</v>
      </c>
      <c r="AB632" s="297">
        <f t="shared" si="682"/>
        <v>0</v>
      </c>
      <c r="AC632" s="297">
        <f t="shared" si="682"/>
        <v>1</v>
      </c>
      <c r="AD632" s="297">
        <f t="shared" si="682"/>
        <v>1</v>
      </c>
      <c r="AE632" s="297">
        <f t="shared" si="682"/>
        <v>1</v>
      </c>
      <c r="AF632" s="297">
        <f t="shared" si="682"/>
        <v>0</v>
      </c>
      <c r="AG632" s="297">
        <f t="shared" si="682"/>
        <v>1</v>
      </c>
      <c r="AH632" s="297">
        <f t="shared" si="682"/>
        <v>0</v>
      </c>
      <c r="AI632" s="297">
        <f t="shared" si="682"/>
        <v>1</v>
      </c>
      <c r="AJ632" s="297">
        <f t="shared" si="682"/>
        <v>0</v>
      </c>
      <c r="AK632" s="297">
        <f t="shared" si="682"/>
        <v>0</v>
      </c>
      <c r="AL632" s="297">
        <f t="shared" si="682"/>
        <v>1</v>
      </c>
      <c r="AM632" s="297">
        <f t="shared" si="658"/>
        <v>6</v>
      </c>
    </row>
    <row r="633" spans="4:39" x14ac:dyDescent="0.25">
      <c r="D633" s="297">
        <v>475</v>
      </c>
      <c r="E633" s="297" t="s">
        <v>39</v>
      </c>
      <c r="F633" s="297" t="s">
        <v>40</v>
      </c>
      <c r="G633" s="297" t="s">
        <v>41</v>
      </c>
      <c r="H633" s="297" t="s">
        <v>36</v>
      </c>
      <c r="I633" s="297" t="s">
        <v>42</v>
      </c>
      <c r="K633" s="297" t="s">
        <v>31</v>
      </c>
      <c r="M633" s="297" t="s">
        <v>162</v>
      </c>
      <c r="O633" s="298" t="s">
        <v>168</v>
      </c>
      <c r="R633" s="297" t="s">
        <v>221</v>
      </c>
      <c r="S633" s="297" t="s">
        <v>226</v>
      </c>
      <c r="T633" s="297" t="s">
        <v>231</v>
      </c>
      <c r="U633" s="297" t="s">
        <v>230</v>
      </c>
      <c r="V633" s="297" t="s">
        <v>232</v>
      </c>
      <c r="W633" s="297" t="s">
        <v>229</v>
      </c>
      <c r="X633" s="297" t="s">
        <v>223</v>
      </c>
      <c r="Y633" s="297" t="s">
        <v>228</v>
      </c>
      <c r="AA633" s="297">
        <f t="shared" ref="AA633:AL633" si="683">IF(AND(E633&lt;&gt;"",AA158=1),1,0)</f>
        <v>0</v>
      </c>
      <c r="AB633" s="297">
        <f t="shared" si="683"/>
        <v>0</v>
      </c>
      <c r="AC633" s="297">
        <f t="shared" si="683"/>
        <v>1</v>
      </c>
      <c r="AD633" s="297">
        <f t="shared" si="683"/>
        <v>1</v>
      </c>
      <c r="AE633" s="297">
        <f t="shared" si="683"/>
        <v>1</v>
      </c>
      <c r="AF633" s="297">
        <f t="shared" si="683"/>
        <v>0</v>
      </c>
      <c r="AG633" s="297">
        <f t="shared" si="683"/>
        <v>1</v>
      </c>
      <c r="AH633" s="297">
        <f t="shared" si="683"/>
        <v>0</v>
      </c>
      <c r="AI633" s="297">
        <f t="shared" si="683"/>
        <v>1</v>
      </c>
      <c r="AJ633" s="297">
        <f t="shared" si="683"/>
        <v>0</v>
      </c>
      <c r="AK633" s="297">
        <f t="shared" si="683"/>
        <v>0</v>
      </c>
      <c r="AL633" s="297">
        <f t="shared" si="683"/>
        <v>0</v>
      </c>
      <c r="AM633" s="297">
        <f t="shared" si="658"/>
        <v>5</v>
      </c>
    </row>
    <row r="634" spans="4:39" x14ac:dyDescent="0.25">
      <c r="D634" s="297">
        <v>476</v>
      </c>
      <c r="E634" s="297" t="s">
        <v>39</v>
      </c>
      <c r="F634" s="297" t="s">
        <v>40</v>
      </c>
      <c r="G634" s="297" t="s">
        <v>41</v>
      </c>
      <c r="H634" s="297" t="s">
        <v>36</v>
      </c>
      <c r="I634" s="297" t="s">
        <v>42</v>
      </c>
      <c r="K634" s="297" t="s">
        <v>31</v>
      </c>
      <c r="M634" s="297" t="s">
        <v>162</v>
      </c>
      <c r="N634" s="297" t="s">
        <v>164</v>
      </c>
      <c r="R634" s="297" t="s">
        <v>221</v>
      </c>
      <c r="S634" s="297" t="s">
        <v>226</v>
      </c>
      <c r="T634" s="297" t="s">
        <v>231</v>
      </c>
      <c r="U634" s="297" t="s">
        <v>230</v>
      </c>
      <c r="V634" s="297" t="s">
        <v>232</v>
      </c>
      <c r="W634" s="297" t="s">
        <v>229</v>
      </c>
      <c r="X634" s="297" t="s">
        <v>223</v>
      </c>
      <c r="Y634" s="297" t="s">
        <v>222</v>
      </c>
      <c r="AA634" s="297">
        <f t="shared" ref="AA634:AL634" si="684">IF(AND(E634&lt;&gt;"",AA158=1),1,0)</f>
        <v>0</v>
      </c>
      <c r="AB634" s="297">
        <f t="shared" si="684"/>
        <v>0</v>
      </c>
      <c r="AC634" s="297">
        <f t="shared" si="684"/>
        <v>1</v>
      </c>
      <c r="AD634" s="297">
        <f t="shared" si="684"/>
        <v>1</v>
      </c>
      <c r="AE634" s="297">
        <f t="shared" si="684"/>
        <v>1</v>
      </c>
      <c r="AF634" s="297">
        <f t="shared" si="684"/>
        <v>0</v>
      </c>
      <c r="AG634" s="297">
        <f t="shared" si="684"/>
        <v>1</v>
      </c>
      <c r="AH634" s="297">
        <f t="shared" si="684"/>
        <v>0</v>
      </c>
      <c r="AI634" s="297">
        <f t="shared" si="684"/>
        <v>1</v>
      </c>
      <c r="AJ634" s="297">
        <f t="shared" si="684"/>
        <v>1</v>
      </c>
      <c r="AK634" s="297">
        <f t="shared" si="684"/>
        <v>0</v>
      </c>
      <c r="AL634" s="297">
        <f t="shared" si="684"/>
        <v>0</v>
      </c>
      <c r="AM634" s="297">
        <f t="shared" si="658"/>
        <v>6</v>
      </c>
    </row>
    <row r="635" spans="4:39" x14ac:dyDescent="0.25">
      <c r="D635" s="297">
        <v>477</v>
      </c>
      <c r="E635" s="297" t="s">
        <v>39</v>
      </c>
      <c r="F635" s="297" t="s">
        <v>40</v>
      </c>
      <c r="G635" s="297" t="s">
        <v>41</v>
      </c>
      <c r="H635" s="297" t="s">
        <v>36</v>
      </c>
      <c r="I635" s="297" t="s">
        <v>42</v>
      </c>
      <c r="K635" s="297" t="s">
        <v>31</v>
      </c>
      <c r="L635" s="297" t="s">
        <v>92</v>
      </c>
      <c r="P635" s="297" t="s">
        <v>37</v>
      </c>
      <c r="R635" s="297" t="s">
        <v>225</v>
      </c>
      <c r="S635" s="297" t="s">
        <v>226</v>
      </c>
      <c r="T635" s="297" t="s">
        <v>231</v>
      </c>
      <c r="U635" s="297" t="s">
        <v>230</v>
      </c>
      <c r="V635" s="297" t="s">
        <v>232</v>
      </c>
      <c r="W635" s="297" t="s">
        <v>229</v>
      </c>
      <c r="X635" s="297" t="s">
        <v>227</v>
      </c>
      <c r="Y635" s="297" t="s">
        <v>221</v>
      </c>
      <c r="AA635" s="297">
        <f t="shared" ref="AA635:AL635" si="685">IF(AND(E635&lt;&gt;"",AA158=1),1,0)</f>
        <v>0</v>
      </c>
      <c r="AB635" s="297">
        <f t="shared" si="685"/>
        <v>0</v>
      </c>
      <c r="AC635" s="297">
        <f t="shared" si="685"/>
        <v>1</v>
      </c>
      <c r="AD635" s="297">
        <f t="shared" si="685"/>
        <v>1</v>
      </c>
      <c r="AE635" s="297">
        <f t="shared" si="685"/>
        <v>1</v>
      </c>
      <c r="AF635" s="297">
        <f t="shared" si="685"/>
        <v>0</v>
      </c>
      <c r="AG635" s="297">
        <f t="shared" si="685"/>
        <v>1</v>
      </c>
      <c r="AH635" s="297">
        <f t="shared" si="685"/>
        <v>0</v>
      </c>
      <c r="AI635" s="297">
        <f t="shared" si="685"/>
        <v>0</v>
      </c>
      <c r="AJ635" s="297">
        <f t="shared" si="685"/>
        <v>0</v>
      </c>
      <c r="AK635" s="297">
        <f t="shared" si="685"/>
        <v>0</v>
      </c>
      <c r="AL635" s="297">
        <f t="shared" si="685"/>
        <v>1</v>
      </c>
      <c r="AM635" s="297">
        <f t="shared" si="658"/>
        <v>5</v>
      </c>
    </row>
    <row r="636" spans="4:39" x14ac:dyDescent="0.25">
      <c r="D636" s="297">
        <v>478</v>
      </c>
      <c r="E636" s="297" t="s">
        <v>39</v>
      </c>
      <c r="F636" s="297" t="s">
        <v>40</v>
      </c>
      <c r="G636" s="297" t="s">
        <v>41</v>
      </c>
      <c r="H636" s="297" t="s">
        <v>36</v>
      </c>
      <c r="I636" s="297" t="s">
        <v>42</v>
      </c>
      <c r="K636" s="297" t="s">
        <v>31</v>
      </c>
      <c r="L636" s="297" t="s">
        <v>92</v>
      </c>
      <c r="O636" s="298" t="s">
        <v>168</v>
      </c>
      <c r="R636" s="297" t="s">
        <v>225</v>
      </c>
      <c r="S636" s="297" t="s">
        <v>226</v>
      </c>
      <c r="T636" s="297" t="s">
        <v>231</v>
      </c>
      <c r="U636" s="297" t="s">
        <v>230</v>
      </c>
      <c r="V636" s="297" t="s">
        <v>232</v>
      </c>
      <c r="W636" s="297" t="s">
        <v>229</v>
      </c>
      <c r="X636" s="297" t="s">
        <v>221</v>
      </c>
      <c r="Y636" s="297" t="s">
        <v>228</v>
      </c>
      <c r="AA636" s="297">
        <f t="shared" ref="AA636:AL636" si="686">IF(AND(E636&lt;&gt;"",AA158=1),1,0)</f>
        <v>0</v>
      </c>
      <c r="AB636" s="297">
        <f t="shared" si="686"/>
        <v>0</v>
      </c>
      <c r="AC636" s="297">
        <f t="shared" si="686"/>
        <v>1</v>
      </c>
      <c r="AD636" s="297">
        <f t="shared" si="686"/>
        <v>1</v>
      </c>
      <c r="AE636" s="297">
        <f t="shared" si="686"/>
        <v>1</v>
      </c>
      <c r="AF636" s="297">
        <f t="shared" si="686"/>
        <v>0</v>
      </c>
      <c r="AG636" s="297">
        <f t="shared" si="686"/>
        <v>1</v>
      </c>
      <c r="AH636" s="297">
        <f t="shared" si="686"/>
        <v>0</v>
      </c>
      <c r="AI636" s="297">
        <f t="shared" si="686"/>
        <v>0</v>
      </c>
      <c r="AJ636" s="297">
        <f t="shared" si="686"/>
        <v>0</v>
      </c>
      <c r="AK636" s="297">
        <f t="shared" si="686"/>
        <v>0</v>
      </c>
      <c r="AL636" s="297">
        <f t="shared" si="686"/>
        <v>0</v>
      </c>
      <c r="AM636" s="297">
        <f t="shared" si="658"/>
        <v>4</v>
      </c>
    </row>
    <row r="637" spans="4:39" x14ac:dyDescent="0.25">
      <c r="D637" s="297">
        <v>479</v>
      </c>
      <c r="E637" s="297" t="s">
        <v>39</v>
      </c>
      <c r="F637" s="297" t="s">
        <v>40</v>
      </c>
      <c r="G637" s="297" t="s">
        <v>41</v>
      </c>
      <c r="H637" s="297" t="s">
        <v>36</v>
      </c>
      <c r="I637" s="297" t="s">
        <v>42</v>
      </c>
      <c r="K637" s="297" t="s">
        <v>31</v>
      </c>
      <c r="L637" s="297" t="s">
        <v>92</v>
      </c>
      <c r="N637" s="297" t="s">
        <v>164</v>
      </c>
      <c r="R637" s="297" t="s">
        <v>225</v>
      </c>
      <c r="S637" s="297" t="s">
        <v>226</v>
      </c>
      <c r="T637" s="297" t="s">
        <v>231</v>
      </c>
      <c r="U637" s="297" t="s">
        <v>230</v>
      </c>
      <c r="V637" s="297" t="s">
        <v>232</v>
      </c>
      <c r="W637" s="297" t="s">
        <v>229</v>
      </c>
      <c r="X637" s="297" t="s">
        <v>221</v>
      </c>
      <c r="Y637" s="297" t="s">
        <v>222</v>
      </c>
      <c r="AA637" s="297">
        <f t="shared" ref="AA637:AL637" si="687">IF(AND(E637&lt;&gt;"",AA158=1),1,0)</f>
        <v>0</v>
      </c>
      <c r="AB637" s="297">
        <f t="shared" si="687"/>
        <v>0</v>
      </c>
      <c r="AC637" s="297">
        <f t="shared" si="687"/>
        <v>1</v>
      </c>
      <c r="AD637" s="297">
        <f t="shared" si="687"/>
        <v>1</v>
      </c>
      <c r="AE637" s="297">
        <f t="shared" si="687"/>
        <v>1</v>
      </c>
      <c r="AF637" s="297">
        <f t="shared" si="687"/>
        <v>0</v>
      </c>
      <c r="AG637" s="297">
        <f t="shared" si="687"/>
        <v>1</v>
      </c>
      <c r="AH637" s="297">
        <f t="shared" si="687"/>
        <v>0</v>
      </c>
      <c r="AI637" s="297">
        <f t="shared" si="687"/>
        <v>0</v>
      </c>
      <c r="AJ637" s="297">
        <f t="shared" si="687"/>
        <v>1</v>
      </c>
      <c r="AK637" s="297">
        <f t="shared" si="687"/>
        <v>0</v>
      </c>
      <c r="AL637" s="297">
        <f t="shared" si="687"/>
        <v>0</v>
      </c>
      <c r="AM637" s="297">
        <f t="shared" si="658"/>
        <v>5</v>
      </c>
    </row>
    <row r="638" spans="4:39" x14ac:dyDescent="0.25">
      <c r="D638" s="297">
        <v>480</v>
      </c>
      <c r="E638" s="297" t="s">
        <v>39</v>
      </c>
      <c r="F638" s="297" t="s">
        <v>40</v>
      </c>
      <c r="G638" s="297" t="s">
        <v>41</v>
      </c>
      <c r="H638" s="297" t="s">
        <v>36</v>
      </c>
      <c r="I638" s="297" t="s">
        <v>42</v>
      </c>
      <c r="K638" s="297" t="s">
        <v>31</v>
      </c>
      <c r="L638" s="297" t="s">
        <v>92</v>
      </c>
      <c r="M638" s="297" t="s">
        <v>162</v>
      </c>
      <c r="R638" s="297" t="s">
        <v>225</v>
      </c>
      <c r="S638" s="297" t="s">
        <v>226</v>
      </c>
      <c r="T638" s="297" t="s">
        <v>231</v>
      </c>
      <c r="U638" s="297" t="s">
        <v>230</v>
      </c>
      <c r="V638" s="297" t="s">
        <v>232</v>
      </c>
      <c r="W638" s="297" t="s">
        <v>229</v>
      </c>
      <c r="X638" s="297" t="s">
        <v>221</v>
      </c>
      <c r="Y638" s="297" t="s">
        <v>223</v>
      </c>
      <c r="AA638" s="297">
        <f t="shared" ref="AA638:AL638" si="688">IF(AND(E638&lt;&gt;"",AA158=1),1,0)</f>
        <v>0</v>
      </c>
      <c r="AB638" s="297">
        <f t="shared" si="688"/>
        <v>0</v>
      </c>
      <c r="AC638" s="297">
        <f t="shared" si="688"/>
        <v>1</v>
      </c>
      <c r="AD638" s="297">
        <f t="shared" si="688"/>
        <v>1</v>
      </c>
      <c r="AE638" s="297">
        <f t="shared" si="688"/>
        <v>1</v>
      </c>
      <c r="AF638" s="297">
        <f t="shared" si="688"/>
        <v>0</v>
      </c>
      <c r="AG638" s="297">
        <f t="shared" si="688"/>
        <v>1</v>
      </c>
      <c r="AH638" s="297">
        <f t="shared" si="688"/>
        <v>0</v>
      </c>
      <c r="AI638" s="297">
        <f t="shared" si="688"/>
        <v>1</v>
      </c>
      <c r="AJ638" s="297">
        <f t="shared" si="688"/>
        <v>0</v>
      </c>
      <c r="AK638" s="297">
        <f t="shared" si="688"/>
        <v>0</v>
      </c>
      <c r="AL638" s="297">
        <f t="shared" si="688"/>
        <v>0</v>
      </c>
      <c r="AM638" s="297">
        <f t="shared" si="658"/>
        <v>5</v>
      </c>
    </row>
    <row r="639" spans="4:39" x14ac:dyDescent="0.25">
      <c r="D639" s="297">
        <v>481</v>
      </c>
      <c r="E639" s="297" t="s">
        <v>39</v>
      </c>
      <c r="F639" s="297" t="s">
        <v>40</v>
      </c>
      <c r="G639" s="297" t="s">
        <v>41</v>
      </c>
      <c r="H639" s="297" t="s">
        <v>36</v>
      </c>
      <c r="I639" s="297" t="s">
        <v>42</v>
      </c>
      <c r="J639" s="297" t="s">
        <v>38</v>
      </c>
      <c r="O639" s="298" t="s">
        <v>168</v>
      </c>
      <c r="P639" s="297" t="s">
        <v>37</v>
      </c>
      <c r="R639" s="297" t="s">
        <v>230</v>
      </c>
      <c r="S639" s="297" t="s">
        <v>221</v>
      </c>
      <c r="T639" s="297" t="s">
        <v>231</v>
      </c>
      <c r="U639" s="297" t="s">
        <v>229</v>
      </c>
      <c r="V639" s="297" t="s">
        <v>232</v>
      </c>
      <c r="W639" s="297" t="s">
        <v>224</v>
      </c>
      <c r="X639" s="297" t="s">
        <v>227</v>
      </c>
      <c r="Y639" s="297" t="s">
        <v>228</v>
      </c>
      <c r="AA639" s="297">
        <f t="shared" ref="AA639:AL639" si="689">IF(AND(E639&lt;&gt;"",AA158=1),1,0)</f>
        <v>0</v>
      </c>
      <c r="AB639" s="297">
        <f t="shared" si="689"/>
        <v>0</v>
      </c>
      <c r="AC639" s="297">
        <f t="shared" si="689"/>
        <v>1</v>
      </c>
      <c r="AD639" s="297">
        <f t="shared" si="689"/>
        <v>1</v>
      </c>
      <c r="AE639" s="297">
        <f t="shared" si="689"/>
        <v>1</v>
      </c>
      <c r="AF639" s="297">
        <f t="shared" si="689"/>
        <v>1</v>
      </c>
      <c r="AG639" s="297">
        <f t="shared" si="689"/>
        <v>0</v>
      </c>
      <c r="AH639" s="297">
        <f t="shared" si="689"/>
        <v>0</v>
      </c>
      <c r="AI639" s="297">
        <f t="shared" si="689"/>
        <v>0</v>
      </c>
      <c r="AJ639" s="297">
        <f t="shared" si="689"/>
        <v>0</v>
      </c>
      <c r="AK639" s="297">
        <f t="shared" si="689"/>
        <v>0</v>
      </c>
      <c r="AL639" s="297">
        <f t="shared" si="689"/>
        <v>1</v>
      </c>
      <c r="AM639" s="297">
        <f t="shared" si="658"/>
        <v>5</v>
      </c>
    </row>
    <row r="640" spans="4:39" x14ac:dyDescent="0.25">
      <c r="D640" s="297">
        <v>482</v>
      </c>
      <c r="E640" s="297" t="s">
        <v>39</v>
      </c>
      <c r="F640" s="297" t="s">
        <v>40</v>
      </c>
      <c r="G640" s="297" t="s">
        <v>41</v>
      </c>
      <c r="H640" s="297" t="s">
        <v>36</v>
      </c>
      <c r="I640" s="297" t="s">
        <v>42</v>
      </c>
      <c r="J640" s="297" t="s">
        <v>38</v>
      </c>
      <c r="N640" s="297" t="s">
        <v>164</v>
      </c>
      <c r="P640" s="297" t="s">
        <v>37</v>
      </c>
      <c r="R640" s="297" t="s">
        <v>230</v>
      </c>
      <c r="S640" s="297" t="s">
        <v>222</v>
      </c>
      <c r="T640" s="297" t="s">
        <v>231</v>
      </c>
      <c r="U640" s="297" t="s">
        <v>229</v>
      </c>
      <c r="V640" s="297" t="s">
        <v>232</v>
      </c>
      <c r="W640" s="297" t="s">
        <v>224</v>
      </c>
      <c r="X640" s="297" t="s">
        <v>227</v>
      </c>
      <c r="Y640" s="297" t="s">
        <v>221</v>
      </c>
      <c r="AA640" s="297">
        <f t="shared" ref="AA640:AL640" si="690">IF(AND(E640&lt;&gt;"",AA158=1),1,0)</f>
        <v>0</v>
      </c>
      <c r="AB640" s="297">
        <f t="shared" si="690"/>
        <v>0</v>
      </c>
      <c r="AC640" s="297">
        <f t="shared" si="690"/>
        <v>1</v>
      </c>
      <c r="AD640" s="297">
        <f t="shared" si="690"/>
        <v>1</v>
      </c>
      <c r="AE640" s="297">
        <f t="shared" si="690"/>
        <v>1</v>
      </c>
      <c r="AF640" s="297">
        <f t="shared" si="690"/>
        <v>1</v>
      </c>
      <c r="AG640" s="297">
        <f t="shared" si="690"/>
        <v>0</v>
      </c>
      <c r="AH640" s="297">
        <f t="shared" si="690"/>
        <v>0</v>
      </c>
      <c r="AI640" s="297">
        <f t="shared" si="690"/>
        <v>0</v>
      </c>
      <c r="AJ640" s="297">
        <f t="shared" si="690"/>
        <v>1</v>
      </c>
      <c r="AK640" s="297">
        <f t="shared" si="690"/>
        <v>0</v>
      </c>
      <c r="AL640" s="297">
        <f t="shared" si="690"/>
        <v>1</v>
      </c>
      <c r="AM640" s="297">
        <f t="shared" si="658"/>
        <v>6</v>
      </c>
    </row>
    <row r="641" spans="4:39" x14ac:dyDescent="0.25">
      <c r="D641" s="297">
        <v>483</v>
      </c>
      <c r="E641" s="297" t="s">
        <v>39</v>
      </c>
      <c r="F641" s="297" t="s">
        <v>40</v>
      </c>
      <c r="G641" s="297" t="s">
        <v>41</v>
      </c>
      <c r="H641" s="297" t="s">
        <v>36</v>
      </c>
      <c r="I641" s="297" t="s">
        <v>42</v>
      </c>
      <c r="J641" s="297" t="s">
        <v>38</v>
      </c>
      <c r="N641" s="297" t="s">
        <v>164</v>
      </c>
      <c r="O641" s="298" t="s">
        <v>168</v>
      </c>
      <c r="R641" s="297" t="s">
        <v>230</v>
      </c>
      <c r="S641" s="297" t="s">
        <v>222</v>
      </c>
      <c r="T641" s="297" t="s">
        <v>231</v>
      </c>
      <c r="U641" s="297" t="s">
        <v>229</v>
      </c>
      <c r="V641" s="297" t="s">
        <v>232</v>
      </c>
      <c r="W641" s="297" t="s">
        <v>224</v>
      </c>
      <c r="X641" s="297" t="s">
        <v>221</v>
      </c>
      <c r="Y641" s="297" t="s">
        <v>228</v>
      </c>
      <c r="AA641" s="297">
        <f t="shared" ref="AA641:AL641" si="691">IF(AND(E641&lt;&gt;"",AA158=1),1,0)</f>
        <v>0</v>
      </c>
      <c r="AB641" s="297">
        <f t="shared" si="691"/>
        <v>0</v>
      </c>
      <c r="AC641" s="297">
        <f t="shared" si="691"/>
        <v>1</v>
      </c>
      <c r="AD641" s="297">
        <f t="shared" si="691"/>
        <v>1</v>
      </c>
      <c r="AE641" s="297">
        <f t="shared" si="691"/>
        <v>1</v>
      </c>
      <c r="AF641" s="297">
        <f t="shared" si="691"/>
        <v>1</v>
      </c>
      <c r="AG641" s="297">
        <f t="shared" si="691"/>
        <v>0</v>
      </c>
      <c r="AH641" s="297">
        <f t="shared" si="691"/>
        <v>0</v>
      </c>
      <c r="AI641" s="297">
        <f t="shared" si="691"/>
        <v>0</v>
      </c>
      <c r="AJ641" s="297">
        <f t="shared" si="691"/>
        <v>1</v>
      </c>
      <c r="AK641" s="297">
        <f t="shared" si="691"/>
        <v>0</v>
      </c>
      <c r="AL641" s="297">
        <f t="shared" si="691"/>
        <v>0</v>
      </c>
      <c r="AM641" s="297">
        <f t="shared" si="658"/>
        <v>5</v>
      </c>
    </row>
    <row r="642" spans="4:39" x14ac:dyDescent="0.25">
      <c r="D642" s="297">
        <v>484</v>
      </c>
      <c r="E642" s="297" t="s">
        <v>39</v>
      </c>
      <c r="F642" s="297" t="s">
        <v>40</v>
      </c>
      <c r="G642" s="297" t="s">
        <v>41</v>
      </c>
      <c r="H642" s="297" t="s">
        <v>36</v>
      </c>
      <c r="I642" s="297" t="s">
        <v>42</v>
      </c>
      <c r="J642" s="297" t="s">
        <v>38</v>
      </c>
      <c r="M642" s="297" t="s">
        <v>162</v>
      </c>
      <c r="P642" s="297" t="s">
        <v>37</v>
      </c>
      <c r="R642" s="297" t="s">
        <v>230</v>
      </c>
      <c r="S642" s="297" t="s">
        <v>221</v>
      </c>
      <c r="T642" s="297" t="s">
        <v>231</v>
      </c>
      <c r="U642" s="297" t="s">
        <v>229</v>
      </c>
      <c r="V642" s="297" t="s">
        <v>232</v>
      </c>
      <c r="W642" s="297" t="s">
        <v>224</v>
      </c>
      <c r="X642" s="297" t="s">
        <v>227</v>
      </c>
      <c r="Y642" s="297" t="s">
        <v>223</v>
      </c>
      <c r="AA642" s="297">
        <f t="shared" ref="AA642:AL642" si="692">IF(AND(E642&lt;&gt;"",AA158=1),1,0)</f>
        <v>0</v>
      </c>
      <c r="AB642" s="297">
        <f t="shared" si="692"/>
        <v>0</v>
      </c>
      <c r="AC642" s="297">
        <f t="shared" si="692"/>
        <v>1</v>
      </c>
      <c r="AD642" s="297">
        <f t="shared" si="692"/>
        <v>1</v>
      </c>
      <c r="AE642" s="297">
        <f t="shared" si="692"/>
        <v>1</v>
      </c>
      <c r="AF642" s="297">
        <f t="shared" si="692"/>
        <v>1</v>
      </c>
      <c r="AG642" s="297">
        <f t="shared" si="692"/>
        <v>0</v>
      </c>
      <c r="AH642" s="297">
        <f t="shared" si="692"/>
        <v>0</v>
      </c>
      <c r="AI642" s="297">
        <f t="shared" si="692"/>
        <v>1</v>
      </c>
      <c r="AJ642" s="297">
        <f t="shared" si="692"/>
        <v>0</v>
      </c>
      <c r="AK642" s="297">
        <f t="shared" si="692"/>
        <v>0</v>
      </c>
      <c r="AL642" s="297">
        <f t="shared" si="692"/>
        <v>1</v>
      </c>
      <c r="AM642" s="297">
        <f t="shared" si="658"/>
        <v>6</v>
      </c>
    </row>
    <row r="643" spans="4:39" x14ac:dyDescent="0.25">
      <c r="D643" s="297">
        <v>485</v>
      </c>
      <c r="E643" s="297" t="s">
        <v>39</v>
      </c>
      <c r="F643" s="297" t="s">
        <v>40</v>
      </c>
      <c r="G643" s="297" t="s">
        <v>41</v>
      </c>
      <c r="H643" s="297" t="s">
        <v>36</v>
      </c>
      <c r="I643" s="297" t="s">
        <v>42</v>
      </c>
      <c r="J643" s="297" t="s">
        <v>38</v>
      </c>
      <c r="M643" s="297" t="s">
        <v>162</v>
      </c>
      <c r="O643" s="298" t="s">
        <v>168</v>
      </c>
      <c r="R643" s="297" t="s">
        <v>230</v>
      </c>
      <c r="S643" s="297" t="s">
        <v>221</v>
      </c>
      <c r="T643" s="297" t="s">
        <v>231</v>
      </c>
      <c r="U643" s="297" t="s">
        <v>229</v>
      </c>
      <c r="V643" s="297" t="s">
        <v>232</v>
      </c>
      <c r="W643" s="297" t="s">
        <v>224</v>
      </c>
      <c r="X643" s="297" t="s">
        <v>223</v>
      </c>
      <c r="Y643" s="297" t="s">
        <v>228</v>
      </c>
      <c r="AA643" s="297">
        <f t="shared" ref="AA643:AL643" si="693">IF(AND(E643&lt;&gt;"",AA158=1),1,0)</f>
        <v>0</v>
      </c>
      <c r="AB643" s="297">
        <f t="shared" si="693"/>
        <v>0</v>
      </c>
      <c r="AC643" s="297">
        <f t="shared" si="693"/>
        <v>1</v>
      </c>
      <c r="AD643" s="297">
        <f t="shared" si="693"/>
        <v>1</v>
      </c>
      <c r="AE643" s="297">
        <f t="shared" si="693"/>
        <v>1</v>
      </c>
      <c r="AF643" s="297">
        <f t="shared" si="693"/>
        <v>1</v>
      </c>
      <c r="AG643" s="297">
        <f t="shared" si="693"/>
        <v>0</v>
      </c>
      <c r="AH643" s="297">
        <f t="shared" si="693"/>
        <v>0</v>
      </c>
      <c r="AI643" s="297">
        <f t="shared" si="693"/>
        <v>1</v>
      </c>
      <c r="AJ643" s="297">
        <f t="shared" si="693"/>
        <v>0</v>
      </c>
      <c r="AK643" s="297">
        <f t="shared" si="693"/>
        <v>0</v>
      </c>
      <c r="AL643" s="297">
        <f t="shared" si="693"/>
        <v>0</v>
      </c>
      <c r="AM643" s="297">
        <f t="shared" si="658"/>
        <v>5</v>
      </c>
    </row>
    <row r="644" spans="4:39" x14ac:dyDescent="0.25">
      <c r="D644" s="297">
        <v>486</v>
      </c>
      <c r="E644" s="297" t="s">
        <v>39</v>
      </c>
      <c r="F644" s="297" t="s">
        <v>40</v>
      </c>
      <c r="G644" s="297" t="s">
        <v>41</v>
      </c>
      <c r="H644" s="297" t="s">
        <v>36</v>
      </c>
      <c r="I644" s="297" t="s">
        <v>42</v>
      </c>
      <c r="J644" s="297" t="s">
        <v>38</v>
      </c>
      <c r="M644" s="297" t="s">
        <v>162</v>
      </c>
      <c r="N644" s="297" t="s">
        <v>164</v>
      </c>
      <c r="R644" s="297" t="s">
        <v>230</v>
      </c>
      <c r="S644" s="297" t="s">
        <v>222</v>
      </c>
      <c r="T644" s="297" t="s">
        <v>231</v>
      </c>
      <c r="U644" s="297" t="s">
        <v>229</v>
      </c>
      <c r="V644" s="297" t="s">
        <v>232</v>
      </c>
      <c r="W644" s="297" t="s">
        <v>224</v>
      </c>
      <c r="X644" s="297" t="s">
        <v>221</v>
      </c>
      <c r="Y644" s="297" t="s">
        <v>223</v>
      </c>
      <c r="AA644" s="297">
        <f t="shared" ref="AA644:AL644" si="694">IF(AND(E644&lt;&gt;"",AA158=1),1,0)</f>
        <v>0</v>
      </c>
      <c r="AB644" s="297">
        <f t="shared" si="694"/>
        <v>0</v>
      </c>
      <c r="AC644" s="297">
        <f t="shared" si="694"/>
        <v>1</v>
      </c>
      <c r="AD644" s="297">
        <f t="shared" si="694"/>
        <v>1</v>
      </c>
      <c r="AE644" s="297">
        <f t="shared" si="694"/>
        <v>1</v>
      </c>
      <c r="AF644" s="297">
        <f t="shared" si="694"/>
        <v>1</v>
      </c>
      <c r="AG644" s="297">
        <f t="shared" si="694"/>
        <v>0</v>
      </c>
      <c r="AH644" s="297">
        <f t="shared" si="694"/>
        <v>0</v>
      </c>
      <c r="AI644" s="297">
        <f t="shared" si="694"/>
        <v>1</v>
      </c>
      <c r="AJ644" s="297">
        <f t="shared" si="694"/>
        <v>1</v>
      </c>
      <c r="AK644" s="297">
        <f t="shared" si="694"/>
        <v>0</v>
      </c>
      <c r="AL644" s="297">
        <f t="shared" si="694"/>
        <v>0</v>
      </c>
      <c r="AM644" s="297">
        <f t="shared" si="658"/>
        <v>6</v>
      </c>
    </row>
    <row r="645" spans="4:39" x14ac:dyDescent="0.25">
      <c r="D645" s="297">
        <v>487</v>
      </c>
      <c r="E645" s="297" t="s">
        <v>39</v>
      </c>
      <c r="F645" s="297" t="s">
        <v>40</v>
      </c>
      <c r="G645" s="297" t="s">
        <v>41</v>
      </c>
      <c r="H645" s="297" t="s">
        <v>36</v>
      </c>
      <c r="I645" s="297" t="s">
        <v>42</v>
      </c>
      <c r="J645" s="297" t="s">
        <v>38</v>
      </c>
      <c r="L645" s="297" t="s">
        <v>92</v>
      </c>
      <c r="P645" s="297" t="s">
        <v>37</v>
      </c>
      <c r="R645" s="297" t="s">
        <v>225</v>
      </c>
      <c r="S645" s="297" t="s">
        <v>224</v>
      </c>
      <c r="T645" s="297" t="s">
        <v>231</v>
      </c>
      <c r="U645" s="297" t="s">
        <v>230</v>
      </c>
      <c r="V645" s="297" t="s">
        <v>232</v>
      </c>
      <c r="W645" s="297" t="s">
        <v>229</v>
      </c>
      <c r="X645" s="297" t="s">
        <v>227</v>
      </c>
      <c r="Y645" s="297" t="s">
        <v>221</v>
      </c>
      <c r="AA645" s="297">
        <f t="shared" ref="AA645:AL645" si="695">IF(AND(E645&lt;&gt;"",AA158=1),1,0)</f>
        <v>0</v>
      </c>
      <c r="AB645" s="297">
        <f t="shared" si="695"/>
        <v>0</v>
      </c>
      <c r="AC645" s="297">
        <f t="shared" si="695"/>
        <v>1</v>
      </c>
      <c r="AD645" s="297">
        <f t="shared" si="695"/>
        <v>1</v>
      </c>
      <c r="AE645" s="297">
        <f t="shared" si="695"/>
        <v>1</v>
      </c>
      <c r="AF645" s="297">
        <f t="shared" si="695"/>
        <v>1</v>
      </c>
      <c r="AG645" s="297">
        <f t="shared" si="695"/>
        <v>0</v>
      </c>
      <c r="AH645" s="297">
        <f t="shared" si="695"/>
        <v>0</v>
      </c>
      <c r="AI645" s="297">
        <f t="shared" si="695"/>
        <v>0</v>
      </c>
      <c r="AJ645" s="297">
        <f t="shared" si="695"/>
        <v>0</v>
      </c>
      <c r="AK645" s="297">
        <f t="shared" si="695"/>
        <v>0</v>
      </c>
      <c r="AL645" s="297">
        <f t="shared" si="695"/>
        <v>1</v>
      </c>
      <c r="AM645" s="297">
        <f t="shared" si="658"/>
        <v>5</v>
      </c>
    </row>
    <row r="646" spans="4:39" x14ac:dyDescent="0.25">
      <c r="D646" s="297">
        <v>488</v>
      </c>
      <c r="E646" s="297" t="s">
        <v>39</v>
      </c>
      <c r="F646" s="297" t="s">
        <v>40</v>
      </c>
      <c r="G646" s="297" t="s">
        <v>41</v>
      </c>
      <c r="H646" s="297" t="s">
        <v>36</v>
      </c>
      <c r="I646" s="297" t="s">
        <v>42</v>
      </c>
      <c r="J646" s="297" t="s">
        <v>38</v>
      </c>
      <c r="L646" s="297" t="s">
        <v>92</v>
      </c>
      <c r="O646" s="298" t="s">
        <v>168</v>
      </c>
      <c r="R646" s="297" t="s">
        <v>225</v>
      </c>
      <c r="S646" s="297" t="s">
        <v>221</v>
      </c>
      <c r="T646" s="297" t="s">
        <v>231</v>
      </c>
      <c r="U646" s="297" t="s">
        <v>230</v>
      </c>
      <c r="V646" s="297" t="s">
        <v>232</v>
      </c>
      <c r="W646" s="297" t="s">
        <v>224</v>
      </c>
      <c r="X646" s="297" t="s">
        <v>229</v>
      </c>
      <c r="Y646" s="297" t="s">
        <v>228</v>
      </c>
      <c r="AA646" s="297">
        <f t="shared" ref="AA646:AL646" si="696">IF(AND(E646&lt;&gt;"",AA158=1),1,0)</f>
        <v>0</v>
      </c>
      <c r="AB646" s="297">
        <f t="shared" si="696"/>
        <v>0</v>
      </c>
      <c r="AC646" s="297">
        <f t="shared" si="696"/>
        <v>1</v>
      </c>
      <c r="AD646" s="297">
        <f t="shared" si="696"/>
        <v>1</v>
      </c>
      <c r="AE646" s="297">
        <f t="shared" si="696"/>
        <v>1</v>
      </c>
      <c r="AF646" s="297">
        <f t="shared" si="696"/>
        <v>1</v>
      </c>
      <c r="AG646" s="297">
        <f t="shared" si="696"/>
        <v>0</v>
      </c>
      <c r="AH646" s="297">
        <f t="shared" si="696"/>
        <v>0</v>
      </c>
      <c r="AI646" s="297">
        <f t="shared" si="696"/>
        <v>0</v>
      </c>
      <c r="AJ646" s="297">
        <f t="shared" si="696"/>
        <v>0</v>
      </c>
      <c r="AK646" s="297">
        <f t="shared" si="696"/>
        <v>0</v>
      </c>
      <c r="AL646" s="297">
        <f t="shared" si="696"/>
        <v>0</v>
      </c>
      <c r="AM646" s="297">
        <f t="shared" si="658"/>
        <v>4</v>
      </c>
    </row>
    <row r="647" spans="4:39" x14ac:dyDescent="0.25">
      <c r="D647" s="297">
        <v>489</v>
      </c>
      <c r="E647" s="297" t="s">
        <v>39</v>
      </c>
      <c r="F647" s="297" t="s">
        <v>40</v>
      </c>
      <c r="G647" s="297" t="s">
        <v>41</v>
      </c>
      <c r="H647" s="297" t="s">
        <v>36</v>
      </c>
      <c r="I647" s="297" t="s">
        <v>42</v>
      </c>
      <c r="J647" s="297" t="s">
        <v>38</v>
      </c>
      <c r="L647" s="297" t="s">
        <v>92</v>
      </c>
      <c r="N647" s="297" t="s">
        <v>164</v>
      </c>
      <c r="R647" s="297" t="s">
        <v>225</v>
      </c>
      <c r="S647" s="297" t="s">
        <v>222</v>
      </c>
      <c r="T647" s="297" t="s">
        <v>231</v>
      </c>
      <c r="U647" s="297" t="s">
        <v>230</v>
      </c>
      <c r="V647" s="297" t="s">
        <v>232</v>
      </c>
      <c r="W647" s="297" t="s">
        <v>224</v>
      </c>
      <c r="X647" s="297" t="s">
        <v>229</v>
      </c>
      <c r="Y647" s="297" t="s">
        <v>221</v>
      </c>
      <c r="AA647" s="297">
        <f t="shared" ref="AA647:AL647" si="697">IF(AND(E647&lt;&gt;"",AA158=1),1,0)</f>
        <v>0</v>
      </c>
      <c r="AB647" s="297">
        <f t="shared" si="697"/>
        <v>0</v>
      </c>
      <c r="AC647" s="297">
        <f t="shared" si="697"/>
        <v>1</v>
      </c>
      <c r="AD647" s="297">
        <f t="shared" si="697"/>
        <v>1</v>
      </c>
      <c r="AE647" s="297">
        <f t="shared" si="697"/>
        <v>1</v>
      </c>
      <c r="AF647" s="297">
        <f t="shared" si="697"/>
        <v>1</v>
      </c>
      <c r="AG647" s="297">
        <f t="shared" si="697"/>
        <v>0</v>
      </c>
      <c r="AH647" s="297">
        <f t="shared" si="697"/>
        <v>0</v>
      </c>
      <c r="AI647" s="297">
        <f t="shared" si="697"/>
        <v>0</v>
      </c>
      <c r="AJ647" s="297">
        <f t="shared" si="697"/>
        <v>1</v>
      </c>
      <c r="AK647" s="297">
        <f t="shared" si="697"/>
        <v>0</v>
      </c>
      <c r="AL647" s="297">
        <f t="shared" si="697"/>
        <v>0</v>
      </c>
      <c r="AM647" s="297">
        <f t="shared" si="658"/>
        <v>5</v>
      </c>
    </row>
    <row r="648" spans="4:39" x14ac:dyDescent="0.25">
      <c r="D648" s="297">
        <v>490</v>
      </c>
      <c r="E648" s="297" t="s">
        <v>39</v>
      </c>
      <c r="F648" s="297" t="s">
        <v>40</v>
      </c>
      <c r="G648" s="297" t="s">
        <v>41</v>
      </c>
      <c r="H648" s="297" t="s">
        <v>36</v>
      </c>
      <c r="I648" s="297" t="s">
        <v>42</v>
      </c>
      <c r="J648" s="297" t="s">
        <v>38</v>
      </c>
      <c r="L648" s="297" t="s">
        <v>92</v>
      </c>
      <c r="M648" s="297" t="s">
        <v>162</v>
      </c>
      <c r="R648" s="297" t="s">
        <v>225</v>
      </c>
      <c r="S648" s="297" t="s">
        <v>221</v>
      </c>
      <c r="T648" s="297" t="s">
        <v>231</v>
      </c>
      <c r="U648" s="297" t="s">
        <v>230</v>
      </c>
      <c r="V648" s="297" t="s">
        <v>232</v>
      </c>
      <c r="W648" s="297" t="s">
        <v>224</v>
      </c>
      <c r="X648" s="297" t="s">
        <v>229</v>
      </c>
      <c r="Y648" s="297" t="s">
        <v>223</v>
      </c>
      <c r="AA648" s="297">
        <f t="shared" ref="AA648:AL648" si="698">IF(AND(E648&lt;&gt;"",AA158=1),1,0)</f>
        <v>0</v>
      </c>
      <c r="AB648" s="297">
        <f t="shared" si="698"/>
        <v>0</v>
      </c>
      <c r="AC648" s="297">
        <f t="shared" si="698"/>
        <v>1</v>
      </c>
      <c r="AD648" s="297">
        <f t="shared" si="698"/>
        <v>1</v>
      </c>
      <c r="AE648" s="297">
        <f t="shared" si="698"/>
        <v>1</v>
      </c>
      <c r="AF648" s="297">
        <f t="shared" si="698"/>
        <v>1</v>
      </c>
      <c r="AG648" s="297">
        <f t="shared" si="698"/>
        <v>0</v>
      </c>
      <c r="AH648" s="297">
        <f t="shared" si="698"/>
        <v>0</v>
      </c>
      <c r="AI648" s="297">
        <f t="shared" si="698"/>
        <v>1</v>
      </c>
      <c r="AJ648" s="297">
        <f t="shared" si="698"/>
        <v>0</v>
      </c>
      <c r="AK648" s="297">
        <f t="shared" si="698"/>
        <v>0</v>
      </c>
      <c r="AL648" s="297">
        <f t="shared" si="698"/>
        <v>0</v>
      </c>
      <c r="AM648" s="297">
        <f t="shared" si="658"/>
        <v>5</v>
      </c>
    </row>
    <row r="649" spans="4:39" x14ac:dyDescent="0.25">
      <c r="D649" s="297">
        <v>491</v>
      </c>
      <c r="E649" s="297" t="s">
        <v>39</v>
      </c>
      <c r="F649" s="297" t="s">
        <v>40</v>
      </c>
      <c r="G649" s="297" t="s">
        <v>41</v>
      </c>
      <c r="H649" s="297" t="s">
        <v>36</v>
      </c>
      <c r="I649" s="297" t="s">
        <v>42</v>
      </c>
      <c r="J649" s="297" t="s">
        <v>38</v>
      </c>
      <c r="K649" s="297" t="s">
        <v>31</v>
      </c>
      <c r="P649" s="297" t="s">
        <v>37</v>
      </c>
      <c r="R649" s="297" t="s">
        <v>230</v>
      </c>
      <c r="S649" s="297" t="s">
        <v>226</v>
      </c>
      <c r="T649" s="297" t="s">
        <v>231</v>
      </c>
      <c r="U649" s="297" t="s">
        <v>229</v>
      </c>
      <c r="V649" s="297" t="s">
        <v>232</v>
      </c>
      <c r="W649" s="297" t="s">
        <v>224</v>
      </c>
      <c r="X649" s="297" t="s">
        <v>227</v>
      </c>
      <c r="Y649" s="297" t="s">
        <v>221</v>
      </c>
      <c r="AA649" s="297">
        <f t="shared" ref="AA649:AL649" si="699">IF(AND(E649&lt;&gt;"",AA158=1),1,0)</f>
        <v>0</v>
      </c>
      <c r="AB649" s="297">
        <f t="shared" si="699"/>
        <v>0</v>
      </c>
      <c r="AC649" s="297">
        <f t="shared" si="699"/>
        <v>1</v>
      </c>
      <c r="AD649" s="297">
        <f t="shared" si="699"/>
        <v>1</v>
      </c>
      <c r="AE649" s="297">
        <f t="shared" si="699"/>
        <v>1</v>
      </c>
      <c r="AF649" s="297">
        <f t="shared" si="699"/>
        <v>1</v>
      </c>
      <c r="AG649" s="297">
        <f t="shared" si="699"/>
        <v>1</v>
      </c>
      <c r="AH649" s="297">
        <f t="shared" si="699"/>
        <v>0</v>
      </c>
      <c r="AI649" s="297">
        <f t="shared" si="699"/>
        <v>0</v>
      </c>
      <c r="AJ649" s="297">
        <f t="shared" si="699"/>
        <v>0</v>
      </c>
      <c r="AK649" s="297">
        <f t="shared" si="699"/>
        <v>0</v>
      </c>
      <c r="AL649" s="297">
        <f t="shared" si="699"/>
        <v>1</v>
      </c>
      <c r="AM649" s="297">
        <f t="shared" si="658"/>
        <v>6</v>
      </c>
    </row>
    <row r="650" spans="4:39" x14ac:dyDescent="0.25">
      <c r="D650" s="297">
        <v>492</v>
      </c>
      <c r="E650" s="297" t="s">
        <v>39</v>
      </c>
      <c r="F650" s="297" t="s">
        <v>40</v>
      </c>
      <c r="G650" s="297" t="s">
        <v>41</v>
      </c>
      <c r="H650" s="297" t="s">
        <v>36</v>
      </c>
      <c r="I650" s="297" t="s">
        <v>42</v>
      </c>
      <c r="J650" s="297" t="s">
        <v>38</v>
      </c>
      <c r="K650" s="297" t="s">
        <v>31</v>
      </c>
      <c r="O650" s="298" t="s">
        <v>168</v>
      </c>
      <c r="R650" s="297" t="s">
        <v>230</v>
      </c>
      <c r="S650" s="297" t="s">
        <v>226</v>
      </c>
      <c r="T650" s="297" t="s">
        <v>231</v>
      </c>
      <c r="U650" s="297" t="s">
        <v>229</v>
      </c>
      <c r="V650" s="297" t="s">
        <v>232</v>
      </c>
      <c r="W650" s="297" t="s">
        <v>224</v>
      </c>
      <c r="X650" s="297" t="s">
        <v>221</v>
      </c>
      <c r="Y650" s="297" t="s">
        <v>228</v>
      </c>
      <c r="AA650" s="297">
        <f t="shared" ref="AA650:AL650" si="700">IF(AND(E650&lt;&gt;"",AA158=1),1,0)</f>
        <v>0</v>
      </c>
      <c r="AB650" s="297">
        <f t="shared" si="700"/>
        <v>0</v>
      </c>
      <c r="AC650" s="297">
        <f t="shared" si="700"/>
        <v>1</v>
      </c>
      <c r="AD650" s="297">
        <f t="shared" si="700"/>
        <v>1</v>
      </c>
      <c r="AE650" s="297">
        <f t="shared" si="700"/>
        <v>1</v>
      </c>
      <c r="AF650" s="297">
        <f t="shared" si="700"/>
        <v>1</v>
      </c>
      <c r="AG650" s="297">
        <f t="shared" si="700"/>
        <v>1</v>
      </c>
      <c r="AH650" s="297">
        <f t="shared" si="700"/>
        <v>0</v>
      </c>
      <c r="AI650" s="297">
        <f t="shared" si="700"/>
        <v>0</v>
      </c>
      <c r="AJ650" s="297">
        <f t="shared" si="700"/>
        <v>0</v>
      </c>
      <c r="AK650" s="297">
        <f t="shared" si="700"/>
        <v>0</v>
      </c>
      <c r="AL650" s="297">
        <f t="shared" si="700"/>
        <v>0</v>
      </c>
      <c r="AM650" s="297">
        <f t="shared" si="658"/>
        <v>5</v>
      </c>
    </row>
    <row r="651" spans="4:39" x14ac:dyDescent="0.25">
      <c r="D651" s="297">
        <v>493</v>
      </c>
      <c r="E651" s="297" t="s">
        <v>39</v>
      </c>
      <c r="F651" s="297" t="s">
        <v>40</v>
      </c>
      <c r="G651" s="297" t="s">
        <v>41</v>
      </c>
      <c r="H651" s="297" t="s">
        <v>36</v>
      </c>
      <c r="I651" s="297" t="s">
        <v>42</v>
      </c>
      <c r="J651" s="297" t="s">
        <v>38</v>
      </c>
      <c r="K651" s="297" t="s">
        <v>31</v>
      </c>
      <c r="N651" s="297" t="s">
        <v>164</v>
      </c>
      <c r="R651" s="297" t="s">
        <v>230</v>
      </c>
      <c r="S651" s="297" t="s">
        <v>226</v>
      </c>
      <c r="T651" s="297" t="s">
        <v>231</v>
      </c>
      <c r="U651" s="297" t="s">
        <v>229</v>
      </c>
      <c r="V651" s="297" t="s">
        <v>232</v>
      </c>
      <c r="W651" s="297" t="s">
        <v>224</v>
      </c>
      <c r="X651" s="297" t="s">
        <v>221</v>
      </c>
      <c r="Y651" s="297" t="s">
        <v>222</v>
      </c>
      <c r="AA651" s="297">
        <f t="shared" ref="AA651:AL651" si="701">IF(AND(E651&lt;&gt;"",AA158=1),1,0)</f>
        <v>0</v>
      </c>
      <c r="AB651" s="297">
        <f t="shared" si="701"/>
        <v>0</v>
      </c>
      <c r="AC651" s="297">
        <f t="shared" si="701"/>
        <v>1</v>
      </c>
      <c r="AD651" s="297">
        <f t="shared" si="701"/>
        <v>1</v>
      </c>
      <c r="AE651" s="297">
        <f t="shared" si="701"/>
        <v>1</v>
      </c>
      <c r="AF651" s="297">
        <f t="shared" si="701"/>
        <v>1</v>
      </c>
      <c r="AG651" s="297">
        <f t="shared" si="701"/>
        <v>1</v>
      </c>
      <c r="AH651" s="297">
        <f t="shared" si="701"/>
        <v>0</v>
      </c>
      <c r="AI651" s="297">
        <f t="shared" si="701"/>
        <v>0</v>
      </c>
      <c r="AJ651" s="297">
        <f t="shared" si="701"/>
        <v>1</v>
      </c>
      <c r="AK651" s="297">
        <f t="shared" si="701"/>
        <v>0</v>
      </c>
      <c r="AL651" s="297">
        <f t="shared" si="701"/>
        <v>0</v>
      </c>
      <c r="AM651" s="297">
        <f t="shared" si="658"/>
        <v>6</v>
      </c>
    </row>
    <row r="652" spans="4:39" x14ac:dyDescent="0.25">
      <c r="D652" s="297">
        <v>494</v>
      </c>
      <c r="E652" s="297" t="s">
        <v>39</v>
      </c>
      <c r="F652" s="297" t="s">
        <v>40</v>
      </c>
      <c r="G652" s="297" t="s">
        <v>41</v>
      </c>
      <c r="H652" s="297" t="s">
        <v>36</v>
      </c>
      <c r="I652" s="297" t="s">
        <v>42</v>
      </c>
      <c r="J652" s="297" t="s">
        <v>38</v>
      </c>
      <c r="K652" s="297" t="s">
        <v>31</v>
      </c>
      <c r="M652" s="297" t="s">
        <v>162</v>
      </c>
      <c r="R652" s="297" t="s">
        <v>230</v>
      </c>
      <c r="S652" s="297" t="s">
        <v>226</v>
      </c>
      <c r="T652" s="297" t="s">
        <v>231</v>
      </c>
      <c r="U652" s="297" t="s">
        <v>229</v>
      </c>
      <c r="V652" s="297" t="s">
        <v>232</v>
      </c>
      <c r="W652" s="297" t="s">
        <v>224</v>
      </c>
      <c r="X652" s="297" t="s">
        <v>221</v>
      </c>
      <c r="Y652" s="297" t="s">
        <v>223</v>
      </c>
      <c r="AA652" s="297">
        <f t="shared" ref="AA652:AL652" si="702">IF(AND(E652&lt;&gt;"",AA158=1),1,0)</f>
        <v>0</v>
      </c>
      <c r="AB652" s="297">
        <f t="shared" si="702"/>
        <v>0</v>
      </c>
      <c r="AC652" s="297">
        <f t="shared" si="702"/>
        <v>1</v>
      </c>
      <c r="AD652" s="297">
        <f t="shared" si="702"/>
        <v>1</v>
      </c>
      <c r="AE652" s="297">
        <f t="shared" si="702"/>
        <v>1</v>
      </c>
      <c r="AF652" s="297">
        <f t="shared" si="702"/>
        <v>1</v>
      </c>
      <c r="AG652" s="297">
        <f t="shared" si="702"/>
        <v>1</v>
      </c>
      <c r="AH652" s="297">
        <f t="shared" si="702"/>
        <v>0</v>
      </c>
      <c r="AI652" s="297">
        <f t="shared" si="702"/>
        <v>1</v>
      </c>
      <c r="AJ652" s="297">
        <f t="shared" si="702"/>
        <v>0</v>
      </c>
      <c r="AK652" s="297">
        <f t="shared" si="702"/>
        <v>0</v>
      </c>
      <c r="AL652" s="297">
        <f t="shared" si="702"/>
        <v>0</v>
      </c>
      <c r="AM652" s="297">
        <f t="shared" si="658"/>
        <v>6</v>
      </c>
    </row>
    <row r="653" spans="4:39" x14ac:dyDescent="0.25">
      <c r="D653" s="297">
        <v>495</v>
      </c>
      <c r="E653" s="297" t="s">
        <v>39</v>
      </c>
      <c r="F653" s="297" t="s">
        <v>40</v>
      </c>
      <c r="G653" s="297" t="s">
        <v>41</v>
      </c>
      <c r="H653" s="297" t="s">
        <v>36</v>
      </c>
      <c r="I653" s="297" t="s">
        <v>42</v>
      </c>
      <c r="J653" s="297" t="s">
        <v>38</v>
      </c>
      <c r="K653" s="297" t="s">
        <v>31</v>
      </c>
      <c r="L653" s="297" t="s">
        <v>92</v>
      </c>
      <c r="R653" s="297" t="s">
        <v>225</v>
      </c>
      <c r="S653" s="297" t="s">
        <v>226</v>
      </c>
      <c r="T653" s="297" t="s">
        <v>231</v>
      </c>
      <c r="U653" s="297" t="s">
        <v>230</v>
      </c>
      <c r="V653" s="297" t="s">
        <v>232</v>
      </c>
      <c r="W653" s="297" t="s">
        <v>224</v>
      </c>
      <c r="X653" s="297" t="s">
        <v>229</v>
      </c>
      <c r="Y653" s="297" t="s">
        <v>221</v>
      </c>
      <c r="AA653" s="297">
        <f t="shared" ref="AA653:AL653" si="703">IF(AND(E653&lt;&gt;"",AA158=1),1,0)</f>
        <v>0</v>
      </c>
      <c r="AB653" s="297">
        <f t="shared" si="703"/>
        <v>0</v>
      </c>
      <c r="AC653" s="297">
        <f t="shared" si="703"/>
        <v>1</v>
      </c>
      <c r="AD653" s="297">
        <f t="shared" si="703"/>
        <v>1</v>
      </c>
      <c r="AE653" s="297">
        <f t="shared" si="703"/>
        <v>1</v>
      </c>
      <c r="AF653" s="297">
        <f t="shared" si="703"/>
        <v>1</v>
      </c>
      <c r="AG653" s="297">
        <f t="shared" si="703"/>
        <v>1</v>
      </c>
      <c r="AH653" s="297">
        <f t="shared" si="703"/>
        <v>0</v>
      </c>
      <c r="AI653" s="297">
        <f t="shared" si="703"/>
        <v>0</v>
      </c>
      <c r="AJ653" s="297">
        <f t="shared" si="703"/>
        <v>0</v>
      </c>
      <c r="AK653" s="297">
        <f t="shared" si="703"/>
        <v>0</v>
      </c>
      <c r="AL653" s="297">
        <f t="shared" si="703"/>
        <v>0</v>
      </c>
      <c r="AM653" s="297">
        <f t="shared" si="658"/>
        <v>5</v>
      </c>
    </row>
    <row r="655" spans="4:39" x14ac:dyDescent="0.25">
      <c r="R655" s="297" t="str">
        <f>INDEX(R159:R653,MATCH(8,AM159:AM653,0),0)</f>
        <v>3C</v>
      </c>
      <c r="S655" s="297" t="str">
        <f>INDEX(S159:S653,MATCH(8,AM159:AM653,0),0)</f>
        <v>3G</v>
      </c>
      <c r="T655" s="297" t="str">
        <f>INDEX(T159:T653,MATCH(8,AM159:AM653,0),0)</f>
        <v>3E</v>
      </c>
      <c r="U655" s="297" t="str">
        <f>INDEX(U159:U653,MATCH(8,AM159:AM653,0),0)</f>
        <v>3D</v>
      </c>
      <c r="V655" s="297" t="str">
        <f>INDEX(V159:V653,MATCH(8,AM159:AM653,0),0)</f>
        <v>3J</v>
      </c>
      <c r="W655" s="297" t="str">
        <f>INDEX(W159:W653,MATCH(8,AM159:AM653,0),0)</f>
        <v>3F</v>
      </c>
      <c r="X655" s="297" t="str">
        <f>INDEX(X159:X653,MATCH(8,AM159:AM653,0),0)</f>
        <v>3L</v>
      </c>
      <c r="Y655" s="297" t="str">
        <f>INDEX(Y159:Y653,MATCH(8,AM159:AM653,0),0)</f>
        <v>3I</v>
      </c>
    </row>
    <row r="657" spans="4:1020 1114:2019 2113:3018 3112:4017 4111:5110 5124:6126 6220:7125 7219:8124 8218:9123 9217:10233 10327:11232" x14ac:dyDescent="0.25">
      <c r="D657" s="297" t="s">
        <v>233</v>
      </c>
      <c r="E657" s="297" t="s">
        <v>35</v>
      </c>
      <c r="F657" s="297" t="s">
        <v>36</v>
      </c>
      <c r="G657" s="297" t="s">
        <v>37</v>
      </c>
      <c r="H657" s="297" t="s">
        <v>187</v>
      </c>
      <c r="I657" s="297" t="s">
        <v>188</v>
      </c>
      <c r="J657" s="297" t="s">
        <v>203</v>
      </c>
      <c r="K657" s="297" t="s">
        <v>202</v>
      </c>
      <c r="L657" s="297" t="s">
        <v>201</v>
      </c>
      <c r="M657" s="297" t="s">
        <v>234</v>
      </c>
      <c r="N657" s="297" t="s">
        <v>235</v>
      </c>
      <c r="O657" s="298" t="s">
        <v>236</v>
      </c>
      <c r="P657" s="297" t="s">
        <v>237</v>
      </c>
      <c r="S657" s="297" t="s">
        <v>238</v>
      </c>
    </row>
    <row r="658" spans="4:1020 1114:2019 2113:3018 3112:4017 4111:5110 5124:6126 6220:7125 7219:8124 8218:9123 9217:10233 10327:11232" x14ac:dyDescent="0.25">
      <c r="D658" s="303" t="str">
        <f>INDEX(C4:C7,MATCH(3,B4:B7,0),0)</f>
        <v>Czechia</v>
      </c>
      <c r="E658" s="297">
        <f>IFERROR(INDEX(D4:D76,MATCH(D658,C4:C76,0),0),0)</f>
        <v>0</v>
      </c>
      <c r="F658" s="297">
        <f>IFERROR(INDEX(E4:E76,MATCH(D658,C4:C76,0),0),0)</f>
        <v>0</v>
      </c>
      <c r="G658" s="297">
        <f>IFERROR(INDEX(F4:F76,MATCH(D658,C4:C76,0),0),0)</f>
        <v>0</v>
      </c>
      <c r="H658" s="297">
        <f>IFERROR(INDEX(G4:G76,MATCH(D658,C4:C76,0),0),0)</f>
        <v>0</v>
      </c>
      <c r="I658" s="297">
        <f>IFERROR(INDEX(H4:H76,MATCH(D658,C4:C76,0),0),0)</f>
        <v>0</v>
      </c>
      <c r="J658" s="297">
        <f>H658-I658</f>
        <v>0</v>
      </c>
      <c r="K658" s="297">
        <f>IFERROR(INDEX(J4:J76,MATCH(D658,C4:C76,0),0),0)</f>
        <v>0</v>
      </c>
      <c r="L658" s="297">
        <f>-INDEX(A4:A76,MATCH(D658,C4:C76,0),0)</f>
        <v>-143</v>
      </c>
      <c r="M658" s="297">
        <f>RANK(K658,K658:K669)</f>
        <v>1</v>
      </c>
      <c r="N658" s="297">
        <f>SUMPRODUCT((M658:M669=M658)*(J658:J669&gt;J658))</f>
        <v>0</v>
      </c>
      <c r="O658" s="298">
        <f>SUMPRODUCT((M658:M669=M658)*(J658:J669=J658)*(H658:H669&gt;H658))</f>
        <v>0</v>
      </c>
      <c r="P658" s="297">
        <f>SUMPRODUCT((M658:M669=M658)*(J658:J669=J658)*(H658:H669=H658)*(L658:L669&gt;L658))</f>
        <v>8</v>
      </c>
      <c r="Q658" s="297">
        <f>SUM(M658:P658)</f>
        <v>9</v>
      </c>
      <c r="R658" s="298" t="s">
        <v>39</v>
      </c>
      <c r="S658" s="297">
        <v>1</v>
      </c>
      <c r="T658" s="297" t="str">
        <f>INDEX(R658:R669,MATCH(S658,Q658:Q669,0),0)</f>
        <v>D</v>
      </c>
      <c r="U658" s="298" t="str">
        <f>INDEX(D658:D669,MATCH(S658,Q658:Q669,0),0)</f>
        <v>Australia</v>
      </c>
      <c r="V658" s="297" t="str">
        <f>3&amp;T658</f>
        <v>3D</v>
      </c>
      <c r="W658" s="297" t="str">
        <f>INDEX(R158:Y158,0,MATCH(V658,R655:Y655,0))</f>
        <v>1E</v>
      </c>
      <c r="DK658" s="303"/>
      <c r="DY658" s="298"/>
      <c r="EB658" s="298"/>
      <c r="HR658" s="303"/>
      <c r="IF658" s="298"/>
      <c r="II658" s="298"/>
      <c r="LY658" s="303"/>
      <c r="MM658" s="298"/>
      <c r="MP658" s="298"/>
      <c r="QF658" s="303"/>
      <c r="QT658" s="298"/>
      <c r="QW658" s="298"/>
      <c r="UM658" s="303"/>
      <c r="VA658" s="298"/>
      <c r="VD658" s="298"/>
      <c r="YT658" s="303"/>
      <c r="ZH658" s="298"/>
      <c r="ZK658" s="298"/>
      <c r="ADA658" s="303"/>
      <c r="ADO658" s="298"/>
      <c r="ADR658" s="298"/>
      <c r="AHH658" s="303"/>
      <c r="AHV658" s="298"/>
      <c r="AHY658" s="298"/>
      <c r="ALO658" s="303"/>
      <c r="AMC658" s="298"/>
      <c r="AMF658" s="298"/>
      <c r="APV658" s="303"/>
      <c r="AQJ658" s="298"/>
      <c r="AQM658" s="298"/>
      <c r="AUC658" s="303"/>
      <c r="AUQ658" s="298"/>
      <c r="AUT658" s="298"/>
      <c r="AYJ658" s="303"/>
      <c r="AYX658" s="298"/>
      <c r="AZA658" s="298"/>
      <c r="BCQ658" s="303"/>
      <c r="BDE658" s="298"/>
      <c r="BDH658" s="298"/>
      <c r="BGX658" s="303"/>
      <c r="BHL658" s="298"/>
      <c r="BHO658" s="298"/>
      <c r="BLE658" s="303"/>
      <c r="BLS658" s="298"/>
      <c r="BLV658" s="298"/>
      <c r="BPL658" s="303"/>
      <c r="BPZ658" s="298"/>
      <c r="BQC658" s="298"/>
      <c r="BTS658" s="303"/>
      <c r="BUG658" s="298"/>
      <c r="BUJ658" s="298"/>
      <c r="BXZ658" s="303"/>
      <c r="BYN658" s="298"/>
      <c r="BYQ658" s="298"/>
      <c r="CCG658" s="303"/>
      <c r="CCU658" s="298"/>
      <c r="CCX658" s="298"/>
      <c r="CGN658" s="303"/>
      <c r="CHB658" s="298"/>
      <c r="CHE658" s="298"/>
      <c r="CKU658" s="303"/>
      <c r="CLI658" s="298"/>
      <c r="CLL658" s="298"/>
      <c r="CPB658" s="303"/>
      <c r="CPP658" s="298"/>
      <c r="CPS658" s="298"/>
      <c r="CTI658" s="303"/>
      <c r="CTW658" s="298"/>
      <c r="CTZ658" s="298"/>
      <c r="CXP658" s="303"/>
      <c r="CYD658" s="298"/>
      <c r="CYG658" s="298"/>
      <c r="DBW658" s="303"/>
      <c r="DCK658" s="298"/>
      <c r="DCN658" s="298"/>
      <c r="DGD658" s="303"/>
      <c r="DGR658" s="298"/>
      <c r="DGU658" s="298"/>
      <c r="DKK658" s="303"/>
      <c r="DKY658" s="298"/>
      <c r="DLB658" s="298"/>
      <c r="DOR658" s="303"/>
      <c r="DPF658" s="298"/>
      <c r="DPI658" s="298"/>
      <c r="DSY658" s="303"/>
      <c r="DTM658" s="298"/>
      <c r="DTP658" s="298"/>
      <c r="DXF658" s="303"/>
      <c r="DXT658" s="298"/>
      <c r="DXW658" s="298"/>
      <c r="EBM658" s="303"/>
      <c r="ECA658" s="298"/>
      <c r="ECD658" s="298"/>
      <c r="EFT658" s="303"/>
      <c r="EGH658" s="298"/>
      <c r="EGK658" s="298"/>
      <c r="EKA658" s="303"/>
      <c r="EKO658" s="298"/>
      <c r="EKR658" s="298"/>
      <c r="EOH658" s="303"/>
      <c r="EOV658" s="298"/>
      <c r="EOY658" s="298"/>
      <c r="ESO658" s="303"/>
      <c r="ETC658" s="298"/>
      <c r="ETF658" s="298"/>
      <c r="EWV658" s="303"/>
      <c r="EXJ658" s="298"/>
      <c r="EXM658" s="298"/>
      <c r="FBC658" s="303"/>
      <c r="FBQ658" s="298"/>
      <c r="FBT658" s="298"/>
      <c r="FFJ658" s="303"/>
      <c r="FFX658" s="298"/>
      <c r="FGA658" s="298"/>
      <c r="FJQ658" s="303"/>
      <c r="FKE658" s="298"/>
      <c r="FKH658" s="298"/>
      <c r="FNX658" s="303"/>
      <c r="FOL658" s="298"/>
      <c r="FOO658" s="298"/>
      <c r="FSE658" s="303"/>
      <c r="FSS658" s="298"/>
      <c r="FSV658" s="298"/>
      <c r="FWL658" s="303"/>
      <c r="FWZ658" s="298"/>
      <c r="FXC658" s="298"/>
      <c r="GAS658" s="303"/>
      <c r="GBG658" s="298"/>
      <c r="GBJ658" s="298"/>
      <c r="GEZ658" s="303"/>
      <c r="GFN658" s="298"/>
      <c r="GFQ658" s="298"/>
      <c r="GJG658" s="303"/>
      <c r="GJU658" s="298"/>
      <c r="GJX658" s="298"/>
      <c r="GNN658" s="303"/>
      <c r="GOB658" s="298"/>
      <c r="GOE658" s="298"/>
      <c r="GRU658" s="303"/>
      <c r="GSI658" s="298"/>
      <c r="GSL658" s="298"/>
      <c r="GWB658" s="303"/>
      <c r="GWP658" s="298"/>
      <c r="GWS658" s="298"/>
      <c r="HAI658" s="303"/>
      <c r="HAW658" s="298"/>
      <c r="HAZ658" s="298"/>
      <c r="HEP658" s="303"/>
      <c r="HFD658" s="298"/>
      <c r="HFG658" s="298"/>
      <c r="HIW658" s="303"/>
      <c r="HJK658" s="298"/>
      <c r="HJN658" s="298"/>
      <c r="HND658" s="303"/>
      <c r="HNR658" s="298"/>
      <c r="HNU658" s="298"/>
      <c r="HRK658" s="303"/>
      <c r="HRY658" s="298"/>
      <c r="HSB658" s="298"/>
      <c r="HVR658" s="303"/>
      <c r="HWF658" s="298"/>
      <c r="HWI658" s="298"/>
      <c r="HZY658" s="303"/>
      <c r="IAM658" s="298"/>
      <c r="IAP658" s="298"/>
      <c r="IEF658" s="303"/>
      <c r="IET658" s="298"/>
      <c r="IEW658" s="298"/>
      <c r="IIM658" s="303"/>
      <c r="IJA658" s="298"/>
      <c r="IJD658" s="298"/>
      <c r="IMT658" s="303"/>
      <c r="INH658" s="298"/>
      <c r="INK658" s="298"/>
      <c r="IRA658" s="303"/>
      <c r="IRO658" s="298"/>
      <c r="IRR658" s="298"/>
      <c r="IVH658" s="303"/>
      <c r="IVV658" s="298"/>
      <c r="IVY658" s="298"/>
      <c r="IZO658" s="303"/>
      <c r="JAC658" s="298"/>
      <c r="JAF658" s="298"/>
      <c r="JDV658" s="303"/>
      <c r="JEJ658" s="298"/>
      <c r="JEM658" s="298"/>
      <c r="JIC658" s="303"/>
      <c r="JIQ658" s="298"/>
      <c r="JIT658" s="298"/>
      <c r="JMJ658" s="303"/>
      <c r="JMX658" s="298"/>
      <c r="JNA658" s="298"/>
      <c r="JQQ658" s="303"/>
      <c r="JRE658" s="298"/>
      <c r="JRH658" s="298"/>
      <c r="JUX658" s="303"/>
      <c r="JVL658" s="298"/>
      <c r="JVO658" s="298"/>
      <c r="JZE658" s="303"/>
      <c r="JZS658" s="298"/>
      <c r="JZV658" s="298"/>
      <c r="KDL658" s="303"/>
      <c r="KDZ658" s="298"/>
      <c r="KEC658" s="298"/>
      <c r="KHS658" s="303"/>
      <c r="KIG658" s="298"/>
      <c r="KIJ658" s="298"/>
      <c r="KLZ658" s="303"/>
      <c r="KMN658" s="298"/>
      <c r="KMQ658" s="298"/>
      <c r="KQG658" s="303"/>
      <c r="KQU658" s="298"/>
      <c r="KQX658" s="298"/>
      <c r="KUN658" s="303"/>
      <c r="KVB658" s="298"/>
      <c r="KVE658" s="298"/>
      <c r="KYU658" s="303"/>
      <c r="KZI658" s="298"/>
      <c r="KZL658" s="298"/>
      <c r="LDB658" s="303"/>
      <c r="LDP658" s="298"/>
      <c r="LDS658" s="298"/>
      <c r="LHI658" s="303"/>
      <c r="LHW658" s="298"/>
      <c r="LHZ658" s="298"/>
      <c r="LLP658" s="303"/>
      <c r="LMD658" s="298"/>
      <c r="LMG658" s="298"/>
      <c r="LPW658" s="303"/>
      <c r="LQK658" s="298"/>
      <c r="LQN658" s="298"/>
      <c r="LUD658" s="303"/>
      <c r="LUR658" s="298"/>
      <c r="LUU658" s="298"/>
      <c r="LYK658" s="303"/>
      <c r="LYY658" s="298"/>
      <c r="LZB658" s="298"/>
      <c r="MCR658" s="303"/>
      <c r="MDF658" s="298"/>
      <c r="MDI658" s="298"/>
      <c r="MGY658" s="303"/>
      <c r="MHM658" s="298"/>
      <c r="MHP658" s="298"/>
      <c r="MLF658" s="303"/>
      <c r="MLT658" s="298"/>
      <c r="MLW658" s="298"/>
      <c r="MPM658" s="303"/>
      <c r="MQA658" s="298"/>
      <c r="MQD658" s="298"/>
      <c r="MTT658" s="303"/>
      <c r="MUH658" s="298"/>
      <c r="MUK658" s="298"/>
      <c r="MYA658" s="303"/>
      <c r="MYO658" s="298"/>
      <c r="MYR658" s="298"/>
      <c r="NCH658" s="303"/>
      <c r="NCV658" s="298"/>
      <c r="NCY658" s="298"/>
      <c r="NGO658" s="303"/>
      <c r="NHC658" s="298"/>
      <c r="NHF658" s="298"/>
      <c r="NKV658" s="303"/>
      <c r="NLJ658" s="298"/>
      <c r="NLM658" s="298"/>
      <c r="NPC658" s="303"/>
      <c r="NPQ658" s="298"/>
      <c r="NPT658" s="298"/>
      <c r="NTJ658" s="303"/>
      <c r="NTX658" s="298"/>
      <c r="NUA658" s="298"/>
      <c r="NXQ658" s="303"/>
      <c r="NYE658" s="298"/>
      <c r="NYH658" s="298"/>
      <c r="OBX658" s="303"/>
      <c r="OCL658" s="298"/>
      <c r="OCO658" s="298"/>
      <c r="OGE658" s="303"/>
      <c r="OGS658" s="298"/>
      <c r="OGV658" s="298"/>
      <c r="OKL658" s="303"/>
      <c r="OKZ658" s="298"/>
      <c r="OLC658" s="298"/>
      <c r="OOS658" s="303"/>
      <c r="OPG658" s="298"/>
      <c r="OPJ658" s="298"/>
      <c r="OSZ658" s="303"/>
      <c r="OTN658" s="298"/>
      <c r="OTQ658" s="298"/>
      <c r="OXG658" s="303"/>
      <c r="OXU658" s="298"/>
      <c r="OXX658" s="298"/>
      <c r="PBN658" s="303"/>
      <c r="PCB658" s="298"/>
      <c r="PCE658" s="298"/>
      <c r="PFU658" s="303"/>
      <c r="PGI658" s="298"/>
      <c r="PGL658" s="298"/>
      <c r="PKB658" s="303"/>
      <c r="PKP658" s="298"/>
      <c r="PKS658" s="298"/>
      <c r="POI658" s="303"/>
      <c r="POW658" s="298"/>
      <c r="POZ658" s="298"/>
    </row>
    <row r="659" spans="4:1020 1114:2019 2113:3018 3112:4017 4111:5110 5124:6126 6220:7125 7219:8124 8218:9123 9217:10233 10327:11232" x14ac:dyDescent="0.25">
      <c r="D659" s="303" t="str">
        <f>INDEX(C11:C14,MATCH(3,B11:B14,0),0)</f>
        <v>Qatar</v>
      </c>
      <c r="E659" s="297">
        <f>IFERROR(INDEX(D4:D76,MATCH(D659,C4:C76,0),0),0)</f>
        <v>0</v>
      </c>
      <c r="F659" s="297">
        <f>IFERROR(INDEX(E4:E76,MATCH(D659,C4:C76,0),0),0)</f>
        <v>0</v>
      </c>
      <c r="G659" s="297">
        <f>IFERROR(INDEX(F4:F76,MATCH(D659,C4:C76,0),0),0)</f>
        <v>0</v>
      </c>
      <c r="H659" s="297">
        <f>IFERROR(INDEX(G4:G76,MATCH(D659,C4:C76,0),0),0)</f>
        <v>0</v>
      </c>
      <c r="I659" s="297">
        <f>IFERROR(INDEX(H4:H76,MATCH(D659,C4:C76,0),0),0)</f>
        <v>0</v>
      </c>
      <c r="J659" s="297">
        <f t="shared" ref="J659:J669" si="704">H659-I659</f>
        <v>0</v>
      </c>
      <c r="K659" s="297">
        <f>IFERROR(INDEX(J4:J76,MATCH(D659,C4:C76,0),0),0)</f>
        <v>0</v>
      </c>
      <c r="L659" s="297">
        <f>-INDEX(A4:A76,MATCH(D659,C4:C76,0),0)</f>
        <v>-156</v>
      </c>
      <c r="M659" s="297">
        <f>RANK(K659,K658:K669)</f>
        <v>1</v>
      </c>
      <c r="N659" s="297">
        <f>SUMPRODUCT((M658:M669=M659)*(J658:J669&gt;J659))</f>
        <v>0</v>
      </c>
      <c r="O659" s="298">
        <f>SUMPRODUCT((M658:M669=M659)*(J658:J669=J659)*(H658:H669&gt;H659))</f>
        <v>0</v>
      </c>
      <c r="P659" s="297">
        <f>SUMPRODUCT((M658:M669=M659)*(J658:J669=J659)*(H658:H669=H659)*(L658:L669&gt;L659))</f>
        <v>10</v>
      </c>
      <c r="Q659" s="297">
        <f t="shared" ref="Q659:Q669" si="705">SUM(M659:P659)</f>
        <v>11</v>
      </c>
      <c r="R659" s="298" t="s">
        <v>40</v>
      </c>
      <c r="S659" s="297">
        <v>2</v>
      </c>
      <c r="T659" s="297" t="str">
        <f>INDEX(R658:R669,MATCH(S659,Q658:Q669,0),0)</f>
        <v>J</v>
      </c>
      <c r="U659" s="298" t="str">
        <f>INDEX(D658:D669,MATCH(S659,Q658:Q669,0),0)</f>
        <v>Algeria</v>
      </c>
      <c r="V659" s="297" t="str">
        <f t="shared" ref="V659:V669" si="706">3&amp;T659</f>
        <v>3J</v>
      </c>
      <c r="W659" s="297" t="str">
        <f>INDEX(R158:Y158,0,MATCH(V659,R655:Y655,0))</f>
        <v>1G</v>
      </c>
      <c r="DK659" s="303"/>
      <c r="DY659" s="298"/>
      <c r="EB659" s="298"/>
      <c r="HR659" s="303"/>
      <c r="IF659" s="298"/>
      <c r="II659" s="298"/>
      <c r="LY659" s="303"/>
      <c r="MM659" s="298"/>
      <c r="MP659" s="298"/>
      <c r="QF659" s="303"/>
      <c r="QT659" s="298"/>
      <c r="QW659" s="298"/>
      <c r="UM659" s="303"/>
      <c r="VA659" s="298"/>
      <c r="VD659" s="298"/>
      <c r="YT659" s="303"/>
      <c r="ZH659" s="298"/>
      <c r="ZK659" s="298"/>
      <c r="ADA659" s="303"/>
      <c r="ADO659" s="298"/>
      <c r="ADR659" s="298"/>
      <c r="AHH659" s="303"/>
      <c r="AHV659" s="298"/>
      <c r="AHY659" s="298"/>
      <c r="ALO659" s="303"/>
      <c r="AMC659" s="298"/>
      <c r="AMF659" s="298"/>
      <c r="APV659" s="303"/>
      <c r="AQJ659" s="298"/>
      <c r="AQM659" s="298"/>
      <c r="AUC659" s="303"/>
      <c r="AUQ659" s="298"/>
      <c r="AUT659" s="298"/>
      <c r="AYJ659" s="303"/>
      <c r="AYX659" s="298"/>
      <c r="AZA659" s="298"/>
      <c r="BCQ659" s="303"/>
      <c r="BDE659" s="298"/>
      <c r="BDH659" s="298"/>
      <c r="BGX659" s="303"/>
      <c r="BHL659" s="298"/>
      <c r="BHO659" s="298"/>
      <c r="BLE659" s="303"/>
      <c r="BLS659" s="298"/>
      <c r="BLV659" s="298"/>
      <c r="BPL659" s="303"/>
      <c r="BPZ659" s="298"/>
      <c r="BQC659" s="298"/>
      <c r="BTS659" s="303"/>
      <c r="BUG659" s="298"/>
      <c r="BUJ659" s="298"/>
      <c r="BXZ659" s="303"/>
      <c r="BYN659" s="298"/>
      <c r="BYQ659" s="298"/>
      <c r="CCG659" s="303"/>
      <c r="CCU659" s="298"/>
      <c r="CCX659" s="298"/>
      <c r="CGN659" s="303"/>
      <c r="CHB659" s="298"/>
      <c r="CHE659" s="298"/>
      <c r="CKU659" s="303"/>
      <c r="CLI659" s="298"/>
      <c r="CLL659" s="298"/>
      <c r="CPB659" s="303"/>
      <c r="CPP659" s="298"/>
      <c r="CPS659" s="298"/>
      <c r="CTI659" s="303"/>
      <c r="CTW659" s="298"/>
      <c r="CTZ659" s="298"/>
      <c r="CXP659" s="303"/>
      <c r="CYD659" s="298"/>
      <c r="CYG659" s="298"/>
      <c r="DBW659" s="303"/>
      <c r="DCK659" s="298"/>
      <c r="DCN659" s="298"/>
      <c r="DGD659" s="303"/>
      <c r="DGR659" s="298"/>
      <c r="DGU659" s="298"/>
      <c r="DKK659" s="303"/>
      <c r="DKY659" s="298"/>
      <c r="DLB659" s="298"/>
      <c r="DOR659" s="303"/>
      <c r="DPF659" s="298"/>
      <c r="DPI659" s="298"/>
      <c r="DSY659" s="303"/>
      <c r="DTM659" s="298"/>
      <c r="DTP659" s="298"/>
      <c r="DXF659" s="303"/>
      <c r="DXT659" s="298"/>
      <c r="DXW659" s="298"/>
      <c r="EBM659" s="303"/>
      <c r="ECA659" s="298"/>
      <c r="ECD659" s="298"/>
      <c r="EFT659" s="303"/>
      <c r="EGH659" s="298"/>
      <c r="EGK659" s="298"/>
      <c r="EKA659" s="303"/>
      <c r="EKO659" s="298"/>
      <c r="EKR659" s="298"/>
      <c r="EOH659" s="303"/>
      <c r="EOV659" s="298"/>
      <c r="EOY659" s="298"/>
      <c r="ESO659" s="303"/>
      <c r="ETC659" s="298"/>
      <c r="ETF659" s="298"/>
      <c r="EWV659" s="303"/>
      <c r="EXJ659" s="298"/>
      <c r="EXM659" s="298"/>
      <c r="FBC659" s="303"/>
      <c r="FBQ659" s="298"/>
      <c r="FBT659" s="298"/>
      <c r="FFJ659" s="303"/>
      <c r="FFX659" s="298"/>
      <c r="FGA659" s="298"/>
      <c r="FJQ659" s="303"/>
      <c r="FKE659" s="298"/>
      <c r="FKH659" s="298"/>
      <c r="FNX659" s="303"/>
      <c r="FOL659" s="298"/>
      <c r="FOO659" s="298"/>
      <c r="FSE659" s="303"/>
      <c r="FSS659" s="298"/>
      <c r="FSV659" s="298"/>
      <c r="FWL659" s="303"/>
      <c r="FWZ659" s="298"/>
      <c r="FXC659" s="298"/>
      <c r="GAS659" s="303"/>
      <c r="GBG659" s="298"/>
      <c r="GBJ659" s="298"/>
      <c r="GEZ659" s="303"/>
      <c r="GFN659" s="298"/>
      <c r="GFQ659" s="298"/>
      <c r="GJG659" s="303"/>
      <c r="GJU659" s="298"/>
      <c r="GJX659" s="298"/>
      <c r="GNN659" s="303"/>
      <c r="GOB659" s="298"/>
      <c r="GOE659" s="298"/>
      <c r="GRU659" s="303"/>
      <c r="GSI659" s="298"/>
      <c r="GSL659" s="298"/>
      <c r="GWB659" s="303"/>
      <c r="GWP659" s="298"/>
      <c r="GWS659" s="298"/>
      <c r="HAI659" s="303"/>
      <c r="HAW659" s="298"/>
      <c r="HAZ659" s="298"/>
      <c r="HEP659" s="303"/>
      <c r="HFD659" s="298"/>
      <c r="HFG659" s="298"/>
      <c r="HIW659" s="303"/>
      <c r="HJK659" s="298"/>
      <c r="HJN659" s="298"/>
      <c r="HND659" s="303"/>
      <c r="HNR659" s="298"/>
      <c r="HNU659" s="298"/>
      <c r="HRK659" s="303"/>
      <c r="HRY659" s="298"/>
      <c r="HSB659" s="298"/>
      <c r="HVR659" s="303"/>
      <c r="HWF659" s="298"/>
      <c r="HWI659" s="298"/>
      <c r="HZY659" s="303"/>
      <c r="IAM659" s="298"/>
      <c r="IAP659" s="298"/>
      <c r="IEF659" s="303"/>
      <c r="IET659" s="298"/>
      <c r="IEW659" s="298"/>
      <c r="IIM659" s="303"/>
      <c r="IJA659" s="298"/>
      <c r="IJD659" s="298"/>
      <c r="IMT659" s="303"/>
      <c r="INH659" s="298"/>
      <c r="INK659" s="298"/>
      <c r="IRA659" s="303"/>
      <c r="IRO659" s="298"/>
      <c r="IRR659" s="298"/>
      <c r="IVH659" s="303"/>
      <c r="IVV659" s="298"/>
      <c r="IVY659" s="298"/>
      <c r="IZO659" s="303"/>
      <c r="JAC659" s="298"/>
      <c r="JAF659" s="298"/>
      <c r="JDV659" s="303"/>
      <c r="JEJ659" s="298"/>
      <c r="JEM659" s="298"/>
      <c r="JIC659" s="303"/>
      <c r="JIQ659" s="298"/>
      <c r="JIT659" s="298"/>
      <c r="JMJ659" s="303"/>
      <c r="JMX659" s="298"/>
      <c r="JNA659" s="298"/>
      <c r="JQQ659" s="303"/>
      <c r="JRE659" s="298"/>
      <c r="JRH659" s="298"/>
      <c r="JUX659" s="303"/>
      <c r="JVL659" s="298"/>
      <c r="JVO659" s="298"/>
      <c r="JZE659" s="303"/>
      <c r="JZS659" s="298"/>
      <c r="JZV659" s="298"/>
      <c r="KDL659" s="303"/>
      <c r="KDZ659" s="298"/>
      <c r="KEC659" s="298"/>
      <c r="KHS659" s="303"/>
      <c r="KIG659" s="298"/>
      <c r="KIJ659" s="298"/>
      <c r="KLZ659" s="303"/>
      <c r="KMN659" s="298"/>
      <c r="KMQ659" s="298"/>
      <c r="KQG659" s="303"/>
      <c r="KQU659" s="298"/>
      <c r="KQX659" s="298"/>
      <c r="KUN659" s="303"/>
      <c r="KVB659" s="298"/>
      <c r="KVE659" s="298"/>
      <c r="KYU659" s="303"/>
      <c r="KZI659" s="298"/>
      <c r="KZL659" s="298"/>
      <c r="LDB659" s="303"/>
      <c r="LDP659" s="298"/>
      <c r="LDS659" s="298"/>
      <c r="LHI659" s="303"/>
      <c r="LHW659" s="298"/>
      <c r="LHZ659" s="298"/>
      <c r="LLP659" s="303"/>
      <c r="LMD659" s="298"/>
      <c r="LMG659" s="298"/>
      <c r="LPW659" s="303"/>
      <c r="LQK659" s="298"/>
      <c r="LQN659" s="298"/>
      <c r="LUD659" s="303"/>
      <c r="LUR659" s="298"/>
      <c r="LUU659" s="298"/>
      <c r="LYK659" s="303"/>
      <c r="LYY659" s="298"/>
      <c r="LZB659" s="298"/>
      <c r="MCR659" s="303"/>
      <c r="MDF659" s="298"/>
      <c r="MDI659" s="298"/>
      <c r="MGY659" s="303"/>
      <c r="MHM659" s="298"/>
      <c r="MHP659" s="298"/>
      <c r="MLF659" s="303"/>
      <c r="MLT659" s="298"/>
      <c r="MLW659" s="298"/>
      <c r="MPM659" s="303"/>
      <c r="MQA659" s="298"/>
      <c r="MQD659" s="298"/>
      <c r="MTT659" s="303"/>
      <c r="MUH659" s="298"/>
      <c r="MUK659" s="298"/>
      <c r="MYA659" s="303"/>
      <c r="MYO659" s="298"/>
      <c r="MYR659" s="298"/>
      <c r="NCH659" s="303"/>
      <c r="NCV659" s="298"/>
      <c r="NCY659" s="298"/>
      <c r="NGO659" s="303"/>
      <c r="NHC659" s="298"/>
      <c r="NHF659" s="298"/>
      <c r="NKV659" s="303"/>
      <c r="NLJ659" s="298"/>
      <c r="NLM659" s="298"/>
      <c r="NPC659" s="303"/>
      <c r="NPQ659" s="298"/>
      <c r="NPT659" s="298"/>
      <c r="NTJ659" s="303"/>
      <c r="NTX659" s="298"/>
      <c r="NUA659" s="298"/>
      <c r="NXQ659" s="303"/>
      <c r="NYE659" s="298"/>
      <c r="NYH659" s="298"/>
      <c r="OBX659" s="303"/>
      <c r="OCL659" s="298"/>
      <c r="OCO659" s="298"/>
      <c r="OGE659" s="303"/>
      <c r="OGS659" s="298"/>
      <c r="OGV659" s="298"/>
      <c r="OKL659" s="303"/>
      <c r="OKZ659" s="298"/>
      <c r="OLC659" s="298"/>
      <c r="OOS659" s="303"/>
      <c r="OPG659" s="298"/>
      <c r="OPJ659" s="298"/>
      <c r="OSZ659" s="303"/>
      <c r="OTN659" s="298"/>
      <c r="OTQ659" s="298"/>
      <c r="OXG659" s="303"/>
      <c r="OXU659" s="298"/>
      <c r="OXX659" s="298"/>
      <c r="PBN659" s="303"/>
      <c r="PCB659" s="298"/>
      <c r="PCE659" s="298"/>
      <c r="PFU659" s="303"/>
      <c r="PGI659" s="298"/>
      <c r="PGL659" s="298"/>
      <c r="PKB659" s="303"/>
      <c r="PKP659" s="298"/>
      <c r="PKS659" s="298"/>
      <c r="POI659" s="303"/>
      <c r="POW659" s="298"/>
      <c r="POZ659" s="298"/>
    </row>
    <row r="660" spans="4:1020 1114:2019 2113:3018 3112:4017 4111:5110 5124:6126 6220:7125 7219:8124 8218:9123 9217:10233 10327:11232" x14ac:dyDescent="0.25">
      <c r="D660" s="303" t="str">
        <f>INDEX(C18:C21,MATCH(3,B18:B21,0),0)</f>
        <v>Scotland</v>
      </c>
      <c r="E660" s="297">
        <f>IFERROR(INDEX(D4:D76,MATCH(D660,C4:C76,0),0),0)</f>
        <v>0</v>
      </c>
      <c r="F660" s="297">
        <f>IFERROR(INDEX(E4:E76,MATCH(D660,C4:C76,0),0),0)</f>
        <v>0</v>
      </c>
      <c r="G660" s="297">
        <f>IFERROR(INDEX(F4:F76,MATCH(D660,C4:C76,0),0),0)</f>
        <v>0</v>
      </c>
      <c r="H660" s="297">
        <f>IFERROR(INDEX(G4:G76,MATCH(D660,C4:C76,0),0),0)</f>
        <v>0</v>
      </c>
      <c r="I660" s="297">
        <f>IFERROR(INDEX(H4:H76,MATCH(D660,C4:C76,0),0),0)</f>
        <v>0</v>
      </c>
      <c r="J660" s="297">
        <f t="shared" si="704"/>
        <v>0</v>
      </c>
      <c r="K660" s="297">
        <f>IFERROR(INDEX(J4:J76,MATCH(D660,C4:C76,0),0),0)</f>
        <v>0</v>
      </c>
      <c r="L660" s="297">
        <f>-INDEX(A4:A76,MATCH(D660,C4:C76,0),0)</f>
        <v>-138</v>
      </c>
      <c r="M660" s="297">
        <f>RANK(K660,K658:K669)</f>
        <v>1</v>
      </c>
      <c r="N660" s="297">
        <f>SUMPRODUCT((M658:M669=M660)*(J658:J669&gt;J660))</f>
        <v>0</v>
      </c>
      <c r="O660" s="298">
        <f>SUMPRODUCT((M658:M669=M660)*(J658:J669=J660)*(H658:H669&gt;H660))</f>
        <v>0</v>
      </c>
      <c r="P660" s="297">
        <f>SUMPRODUCT((M658:M669=M660)*(J658:J669=J660)*(H658:H669=H660)*(L658:L669&gt;L660))</f>
        <v>6</v>
      </c>
      <c r="Q660" s="297">
        <f t="shared" si="705"/>
        <v>7</v>
      </c>
      <c r="R660" s="298" t="s">
        <v>41</v>
      </c>
      <c r="S660" s="297">
        <v>3</v>
      </c>
      <c r="T660" s="297" t="str">
        <f>INDEX(R658:R669,MATCH(S660,Q658:Q669,0),0)</f>
        <v>G</v>
      </c>
      <c r="U660" s="298" t="str">
        <f>INDEX(D658:D669,MATCH(S660,Q658:Q669,0),0)</f>
        <v>Egypt</v>
      </c>
      <c r="V660" s="297" t="str">
        <f t="shared" si="706"/>
        <v>3G</v>
      </c>
      <c r="W660" s="297" t="str">
        <f>INDEX(R158:Y158,0,MATCH(V660,R655:Y655,0))</f>
        <v>1B</v>
      </c>
      <c r="DK660" s="303"/>
      <c r="DY660" s="298"/>
      <c r="EB660" s="298"/>
      <c r="HR660" s="303"/>
      <c r="IF660" s="298"/>
      <c r="II660" s="298"/>
      <c r="LY660" s="303"/>
      <c r="MM660" s="298"/>
      <c r="MP660" s="298"/>
      <c r="QF660" s="303"/>
      <c r="QT660" s="298"/>
      <c r="QW660" s="298"/>
      <c r="UM660" s="303"/>
      <c r="VA660" s="298"/>
      <c r="VD660" s="298"/>
      <c r="YT660" s="303"/>
      <c r="ZH660" s="298"/>
      <c r="ZK660" s="298"/>
      <c r="ADA660" s="303"/>
      <c r="ADO660" s="298"/>
      <c r="ADR660" s="298"/>
      <c r="AHH660" s="303"/>
      <c r="AHV660" s="298"/>
      <c r="AHY660" s="298"/>
      <c r="ALO660" s="303"/>
      <c r="AMC660" s="298"/>
      <c r="AMF660" s="298"/>
      <c r="APV660" s="303"/>
      <c r="AQJ660" s="298"/>
      <c r="AQM660" s="298"/>
      <c r="AUC660" s="303"/>
      <c r="AUQ660" s="298"/>
      <c r="AUT660" s="298"/>
      <c r="AYJ660" s="303"/>
      <c r="AYX660" s="298"/>
      <c r="AZA660" s="298"/>
      <c r="BCQ660" s="303"/>
      <c r="BDE660" s="298"/>
      <c r="BDH660" s="298"/>
      <c r="BGX660" s="303"/>
      <c r="BHL660" s="298"/>
      <c r="BHO660" s="298"/>
      <c r="BLE660" s="303"/>
      <c r="BLS660" s="298"/>
      <c r="BLV660" s="298"/>
      <c r="BPL660" s="303"/>
      <c r="BPZ660" s="298"/>
      <c r="BQC660" s="298"/>
      <c r="BTS660" s="303"/>
      <c r="BUG660" s="298"/>
      <c r="BUJ660" s="298"/>
      <c r="BXZ660" s="303"/>
      <c r="BYN660" s="298"/>
      <c r="BYQ660" s="298"/>
      <c r="CCG660" s="303"/>
      <c r="CCU660" s="298"/>
      <c r="CCX660" s="298"/>
      <c r="CGN660" s="303"/>
      <c r="CHB660" s="298"/>
      <c r="CHE660" s="298"/>
      <c r="CKU660" s="303"/>
      <c r="CLI660" s="298"/>
      <c r="CLL660" s="298"/>
      <c r="CPB660" s="303"/>
      <c r="CPP660" s="298"/>
      <c r="CPS660" s="298"/>
      <c r="CTI660" s="303"/>
      <c r="CTW660" s="298"/>
      <c r="CTZ660" s="298"/>
      <c r="CXP660" s="303"/>
      <c r="CYD660" s="298"/>
      <c r="CYG660" s="298"/>
      <c r="DBW660" s="303"/>
      <c r="DCK660" s="298"/>
      <c r="DCN660" s="298"/>
      <c r="DGD660" s="303"/>
      <c r="DGR660" s="298"/>
      <c r="DGU660" s="298"/>
      <c r="DKK660" s="303"/>
      <c r="DKY660" s="298"/>
      <c r="DLB660" s="298"/>
      <c r="DOR660" s="303"/>
      <c r="DPF660" s="298"/>
      <c r="DPI660" s="298"/>
      <c r="DSY660" s="303"/>
      <c r="DTM660" s="298"/>
      <c r="DTP660" s="298"/>
      <c r="DXF660" s="303"/>
      <c r="DXT660" s="298"/>
      <c r="DXW660" s="298"/>
      <c r="EBM660" s="303"/>
      <c r="ECA660" s="298"/>
      <c r="ECD660" s="298"/>
      <c r="EFT660" s="303"/>
      <c r="EGH660" s="298"/>
      <c r="EGK660" s="298"/>
      <c r="EKA660" s="303"/>
      <c r="EKO660" s="298"/>
      <c r="EKR660" s="298"/>
      <c r="EOH660" s="303"/>
      <c r="EOV660" s="298"/>
      <c r="EOY660" s="298"/>
      <c r="ESO660" s="303"/>
      <c r="ETC660" s="298"/>
      <c r="ETF660" s="298"/>
      <c r="EWV660" s="303"/>
      <c r="EXJ660" s="298"/>
      <c r="EXM660" s="298"/>
      <c r="FBC660" s="303"/>
      <c r="FBQ660" s="298"/>
      <c r="FBT660" s="298"/>
      <c r="FFJ660" s="303"/>
      <c r="FFX660" s="298"/>
      <c r="FGA660" s="298"/>
      <c r="FJQ660" s="303"/>
      <c r="FKE660" s="298"/>
      <c r="FKH660" s="298"/>
      <c r="FNX660" s="303"/>
      <c r="FOL660" s="298"/>
      <c r="FOO660" s="298"/>
      <c r="FSE660" s="303"/>
      <c r="FSS660" s="298"/>
      <c r="FSV660" s="298"/>
      <c r="FWL660" s="303"/>
      <c r="FWZ660" s="298"/>
      <c r="FXC660" s="298"/>
      <c r="GAS660" s="303"/>
      <c r="GBG660" s="298"/>
      <c r="GBJ660" s="298"/>
      <c r="GEZ660" s="303"/>
      <c r="GFN660" s="298"/>
      <c r="GFQ660" s="298"/>
      <c r="GJG660" s="303"/>
      <c r="GJU660" s="298"/>
      <c r="GJX660" s="298"/>
      <c r="GNN660" s="303"/>
      <c r="GOB660" s="298"/>
      <c r="GOE660" s="298"/>
      <c r="GRU660" s="303"/>
      <c r="GSI660" s="298"/>
      <c r="GSL660" s="298"/>
      <c r="GWB660" s="303"/>
      <c r="GWP660" s="298"/>
      <c r="GWS660" s="298"/>
      <c r="HAI660" s="303"/>
      <c r="HAW660" s="298"/>
      <c r="HAZ660" s="298"/>
      <c r="HEP660" s="303"/>
      <c r="HFD660" s="298"/>
      <c r="HFG660" s="298"/>
      <c r="HIW660" s="303"/>
      <c r="HJK660" s="298"/>
      <c r="HJN660" s="298"/>
      <c r="HND660" s="303"/>
      <c r="HNR660" s="298"/>
      <c r="HNU660" s="298"/>
      <c r="HRK660" s="303"/>
      <c r="HRY660" s="298"/>
      <c r="HSB660" s="298"/>
      <c r="HVR660" s="303"/>
      <c r="HWF660" s="298"/>
      <c r="HWI660" s="298"/>
      <c r="HZY660" s="303"/>
      <c r="IAM660" s="298"/>
      <c r="IAP660" s="298"/>
      <c r="IEF660" s="303"/>
      <c r="IET660" s="298"/>
      <c r="IEW660" s="298"/>
      <c r="IIM660" s="303"/>
      <c r="IJA660" s="298"/>
      <c r="IJD660" s="298"/>
      <c r="IMT660" s="303"/>
      <c r="INH660" s="298"/>
      <c r="INK660" s="298"/>
      <c r="IRA660" s="303"/>
      <c r="IRO660" s="298"/>
      <c r="IRR660" s="298"/>
      <c r="IVH660" s="303"/>
      <c r="IVV660" s="298"/>
      <c r="IVY660" s="298"/>
      <c r="IZO660" s="303"/>
      <c r="JAC660" s="298"/>
      <c r="JAF660" s="298"/>
      <c r="JDV660" s="303"/>
      <c r="JEJ660" s="298"/>
      <c r="JEM660" s="298"/>
      <c r="JIC660" s="303"/>
      <c r="JIQ660" s="298"/>
      <c r="JIT660" s="298"/>
      <c r="JMJ660" s="303"/>
      <c r="JMX660" s="298"/>
      <c r="JNA660" s="298"/>
      <c r="JQQ660" s="303"/>
      <c r="JRE660" s="298"/>
      <c r="JRH660" s="298"/>
      <c r="JUX660" s="303"/>
      <c r="JVL660" s="298"/>
      <c r="JVO660" s="298"/>
      <c r="JZE660" s="303"/>
      <c r="JZS660" s="298"/>
      <c r="JZV660" s="298"/>
      <c r="KDL660" s="303"/>
      <c r="KDZ660" s="298"/>
      <c r="KEC660" s="298"/>
      <c r="KHS660" s="303"/>
      <c r="KIG660" s="298"/>
      <c r="KIJ660" s="298"/>
      <c r="KLZ660" s="303"/>
      <c r="KMN660" s="298"/>
      <c r="KMQ660" s="298"/>
      <c r="KQG660" s="303"/>
      <c r="KQU660" s="298"/>
      <c r="KQX660" s="298"/>
      <c r="KUN660" s="303"/>
      <c r="KVB660" s="298"/>
      <c r="KVE660" s="298"/>
      <c r="KYU660" s="303"/>
      <c r="KZI660" s="298"/>
      <c r="KZL660" s="298"/>
      <c r="LDB660" s="303"/>
      <c r="LDP660" s="298"/>
      <c r="LDS660" s="298"/>
      <c r="LHI660" s="303"/>
      <c r="LHW660" s="298"/>
      <c r="LHZ660" s="298"/>
      <c r="LLP660" s="303"/>
      <c r="LMD660" s="298"/>
      <c r="LMG660" s="298"/>
      <c r="LPW660" s="303"/>
      <c r="LQK660" s="298"/>
      <c r="LQN660" s="298"/>
      <c r="LUD660" s="303"/>
      <c r="LUR660" s="298"/>
      <c r="LUU660" s="298"/>
      <c r="LYK660" s="303"/>
      <c r="LYY660" s="298"/>
      <c r="LZB660" s="298"/>
      <c r="MCR660" s="303"/>
      <c r="MDF660" s="298"/>
      <c r="MDI660" s="298"/>
      <c r="MGY660" s="303"/>
      <c r="MHM660" s="298"/>
      <c r="MHP660" s="298"/>
      <c r="MLF660" s="303"/>
      <c r="MLT660" s="298"/>
      <c r="MLW660" s="298"/>
      <c r="MPM660" s="303"/>
      <c r="MQA660" s="298"/>
      <c r="MQD660" s="298"/>
      <c r="MTT660" s="303"/>
      <c r="MUH660" s="298"/>
      <c r="MUK660" s="298"/>
      <c r="MYA660" s="303"/>
      <c r="MYO660" s="298"/>
      <c r="MYR660" s="298"/>
      <c r="NCH660" s="303"/>
      <c r="NCV660" s="298"/>
      <c r="NCY660" s="298"/>
      <c r="NGO660" s="303"/>
      <c r="NHC660" s="298"/>
      <c r="NHF660" s="298"/>
      <c r="NKV660" s="303"/>
      <c r="NLJ660" s="298"/>
      <c r="NLM660" s="298"/>
      <c r="NPC660" s="303"/>
      <c r="NPQ660" s="298"/>
      <c r="NPT660" s="298"/>
      <c r="NTJ660" s="303"/>
      <c r="NTX660" s="298"/>
      <c r="NUA660" s="298"/>
      <c r="NXQ660" s="303"/>
      <c r="NYE660" s="298"/>
      <c r="NYH660" s="298"/>
      <c r="OBX660" s="303"/>
      <c r="OCL660" s="298"/>
      <c r="OCO660" s="298"/>
      <c r="OGE660" s="303"/>
      <c r="OGS660" s="298"/>
      <c r="OGV660" s="298"/>
      <c r="OKL660" s="303"/>
      <c r="OKZ660" s="298"/>
      <c r="OLC660" s="298"/>
      <c r="OOS660" s="303"/>
      <c r="OPG660" s="298"/>
      <c r="OPJ660" s="298"/>
      <c r="OSZ660" s="303"/>
      <c r="OTN660" s="298"/>
      <c r="OTQ660" s="298"/>
      <c r="OXG660" s="303"/>
      <c r="OXU660" s="298"/>
      <c r="OXX660" s="298"/>
      <c r="PBN660" s="303"/>
      <c r="PCB660" s="298"/>
      <c r="PCE660" s="298"/>
      <c r="PFU660" s="303"/>
      <c r="PGI660" s="298"/>
      <c r="PGL660" s="298"/>
      <c r="PKB660" s="303"/>
      <c r="PKP660" s="298"/>
      <c r="PKS660" s="298"/>
      <c r="POI660" s="303"/>
      <c r="POW660" s="298"/>
      <c r="POZ660" s="298"/>
    </row>
    <row r="661" spans="4:1020 1114:2019 2113:3018 3112:4017 4111:5110 5124:6126 6220:7125 7219:8124 8218:9123 9217:10233 10327:11232" x14ac:dyDescent="0.25">
      <c r="D661" s="303" t="str">
        <f>INDEX(C25:C28,MATCH(3,B25:B28,0),0)</f>
        <v>Australia</v>
      </c>
      <c r="E661" s="297">
        <f>IFERROR(INDEX(D4:D76,MATCH(D661,C4:C76,0),0),0)</f>
        <v>0</v>
      </c>
      <c r="F661" s="297">
        <f>IFERROR(INDEX(E4:E76,MATCH(D661,C4:C76,0),0),0)</f>
        <v>0</v>
      </c>
      <c r="G661" s="297">
        <f>IFERROR(INDEX(F4:F76,MATCH(D661,C4:C76,0),0),0)</f>
        <v>0</v>
      </c>
      <c r="H661" s="297">
        <f>IFERROR(INDEX(G4:G76,MATCH(D661,C4:C76,0),0),0)</f>
        <v>0</v>
      </c>
      <c r="I661" s="297">
        <f>IFERROR(INDEX(H4:H76,MATCH(D661,C4:C76,0),0),0)</f>
        <v>0</v>
      </c>
      <c r="J661" s="297">
        <f t="shared" si="704"/>
        <v>0</v>
      </c>
      <c r="K661" s="297">
        <f>IFERROR(INDEX(J4:J76,MATCH(D661,C4:C76,0),0),0)</f>
        <v>0</v>
      </c>
      <c r="L661" s="297">
        <f>-INDEX(A4:A76,MATCH(D661,C4:C76,0),0)</f>
        <v>-127</v>
      </c>
      <c r="M661" s="297">
        <f>RANK(K661,K658:K669)</f>
        <v>1</v>
      </c>
      <c r="N661" s="297">
        <f>SUMPRODUCT((M658:M669=M661)*(J658:J669&gt;J661))</f>
        <v>0</v>
      </c>
      <c r="O661" s="298">
        <f>SUMPRODUCT((M658:M669=M661)*(J658:J669=J661)*(H658:H669&gt;H661))</f>
        <v>0</v>
      </c>
      <c r="P661" s="297">
        <f>SUMPRODUCT((M658:M669=M661)*(J658:J669=J661)*(H658:H669=H661)*(L658:L669&gt;L661))</f>
        <v>0</v>
      </c>
      <c r="Q661" s="297">
        <f t="shared" si="705"/>
        <v>1</v>
      </c>
      <c r="R661" s="298" t="s">
        <v>36</v>
      </c>
      <c r="S661" s="297">
        <v>4</v>
      </c>
      <c r="T661" s="297" t="str">
        <f>INDEX(R658:R669,MATCH(S661,Q658:Q669,0),0)</f>
        <v>I</v>
      </c>
      <c r="U661" s="298" t="str">
        <f>INDEX(D658:D669,MATCH(S661,Q658:Q669,0),0)</f>
        <v>Norway</v>
      </c>
      <c r="V661" s="297" t="str">
        <f t="shared" si="706"/>
        <v>3I</v>
      </c>
      <c r="W661" s="297" t="str">
        <f>INDEX(R158:Y158,0,MATCH(V661,R655:Y655,0))</f>
        <v>1L</v>
      </c>
      <c r="DK661" s="303"/>
      <c r="DY661" s="298"/>
      <c r="EB661" s="298"/>
      <c r="HR661" s="303"/>
      <c r="IF661" s="298"/>
      <c r="II661" s="298"/>
      <c r="LY661" s="303"/>
      <c r="MM661" s="298"/>
      <c r="MP661" s="298"/>
      <c r="QF661" s="303"/>
      <c r="QT661" s="298"/>
      <c r="QW661" s="298"/>
      <c r="UM661" s="303"/>
      <c r="VA661" s="298"/>
      <c r="VD661" s="298"/>
      <c r="YT661" s="303"/>
      <c r="ZH661" s="298"/>
      <c r="ZK661" s="298"/>
      <c r="ADA661" s="303"/>
      <c r="ADO661" s="298"/>
      <c r="ADR661" s="298"/>
      <c r="AHH661" s="303"/>
      <c r="AHV661" s="298"/>
      <c r="AHY661" s="298"/>
      <c r="ALO661" s="303"/>
      <c r="AMC661" s="298"/>
      <c r="AMF661" s="298"/>
      <c r="APV661" s="303"/>
      <c r="AQJ661" s="298"/>
      <c r="AQM661" s="298"/>
      <c r="AUC661" s="303"/>
      <c r="AUQ661" s="298"/>
      <c r="AUT661" s="298"/>
      <c r="AYJ661" s="303"/>
      <c r="AYX661" s="298"/>
      <c r="AZA661" s="298"/>
      <c r="BCQ661" s="303"/>
      <c r="BDE661" s="298"/>
      <c r="BDH661" s="298"/>
      <c r="BGX661" s="303"/>
      <c r="BHL661" s="298"/>
      <c r="BHO661" s="298"/>
      <c r="BLE661" s="303"/>
      <c r="BLS661" s="298"/>
      <c r="BLV661" s="298"/>
      <c r="BPL661" s="303"/>
      <c r="BPZ661" s="298"/>
      <c r="BQC661" s="298"/>
      <c r="BTS661" s="303"/>
      <c r="BUG661" s="298"/>
      <c r="BUJ661" s="298"/>
      <c r="BXZ661" s="303"/>
      <c r="BYN661" s="298"/>
      <c r="BYQ661" s="298"/>
      <c r="CCG661" s="303"/>
      <c r="CCU661" s="298"/>
      <c r="CCX661" s="298"/>
      <c r="CGN661" s="303"/>
      <c r="CHB661" s="298"/>
      <c r="CHE661" s="298"/>
      <c r="CKU661" s="303"/>
      <c r="CLI661" s="298"/>
      <c r="CLL661" s="298"/>
      <c r="CPB661" s="303"/>
      <c r="CPP661" s="298"/>
      <c r="CPS661" s="298"/>
      <c r="CTI661" s="303"/>
      <c r="CTW661" s="298"/>
      <c r="CTZ661" s="298"/>
      <c r="CXP661" s="303"/>
      <c r="CYD661" s="298"/>
      <c r="CYG661" s="298"/>
      <c r="DBW661" s="303"/>
      <c r="DCK661" s="298"/>
      <c r="DCN661" s="298"/>
      <c r="DGD661" s="303"/>
      <c r="DGR661" s="298"/>
      <c r="DGU661" s="298"/>
      <c r="DKK661" s="303"/>
      <c r="DKY661" s="298"/>
      <c r="DLB661" s="298"/>
      <c r="DOR661" s="303"/>
      <c r="DPF661" s="298"/>
      <c r="DPI661" s="298"/>
      <c r="DSY661" s="303"/>
      <c r="DTM661" s="298"/>
      <c r="DTP661" s="298"/>
      <c r="DXF661" s="303"/>
      <c r="DXT661" s="298"/>
      <c r="DXW661" s="298"/>
      <c r="EBM661" s="303"/>
      <c r="ECA661" s="298"/>
      <c r="ECD661" s="298"/>
      <c r="EFT661" s="303"/>
      <c r="EGH661" s="298"/>
      <c r="EGK661" s="298"/>
      <c r="EKA661" s="303"/>
      <c r="EKO661" s="298"/>
      <c r="EKR661" s="298"/>
      <c r="EOH661" s="303"/>
      <c r="EOV661" s="298"/>
      <c r="EOY661" s="298"/>
      <c r="ESO661" s="303"/>
      <c r="ETC661" s="298"/>
      <c r="ETF661" s="298"/>
      <c r="EWV661" s="303"/>
      <c r="EXJ661" s="298"/>
      <c r="EXM661" s="298"/>
      <c r="FBC661" s="303"/>
      <c r="FBQ661" s="298"/>
      <c r="FBT661" s="298"/>
      <c r="FFJ661" s="303"/>
      <c r="FFX661" s="298"/>
      <c r="FGA661" s="298"/>
      <c r="FJQ661" s="303"/>
      <c r="FKE661" s="298"/>
      <c r="FKH661" s="298"/>
      <c r="FNX661" s="303"/>
      <c r="FOL661" s="298"/>
      <c r="FOO661" s="298"/>
      <c r="FSE661" s="303"/>
      <c r="FSS661" s="298"/>
      <c r="FSV661" s="298"/>
      <c r="FWL661" s="303"/>
      <c r="FWZ661" s="298"/>
      <c r="FXC661" s="298"/>
      <c r="GAS661" s="303"/>
      <c r="GBG661" s="298"/>
      <c r="GBJ661" s="298"/>
      <c r="GEZ661" s="303"/>
      <c r="GFN661" s="298"/>
      <c r="GFQ661" s="298"/>
      <c r="GJG661" s="303"/>
      <c r="GJU661" s="298"/>
      <c r="GJX661" s="298"/>
      <c r="GNN661" s="303"/>
      <c r="GOB661" s="298"/>
      <c r="GOE661" s="298"/>
      <c r="GRU661" s="303"/>
      <c r="GSI661" s="298"/>
      <c r="GSL661" s="298"/>
      <c r="GWB661" s="303"/>
      <c r="GWP661" s="298"/>
      <c r="GWS661" s="298"/>
      <c r="HAI661" s="303"/>
      <c r="HAW661" s="298"/>
      <c r="HAZ661" s="298"/>
      <c r="HEP661" s="303"/>
      <c r="HFD661" s="298"/>
      <c r="HFG661" s="298"/>
      <c r="HIW661" s="303"/>
      <c r="HJK661" s="298"/>
      <c r="HJN661" s="298"/>
      <c r="HND661" s="303"/>
      <c r="HNR661" s="298"/>
      <c r="HNU661" s="298"/>
      <c r="HRK661" s="303"/>
      <c r="HRY661" s="298"/>
      <c r="HSB661" s="298"/>
      <c r="HVR661" s="303"/>
      <c r="HWF661" s="298"/>
      <c r="HWI661" s="298"/>
      <c r="HZY661" s="303"/>
      <c r="IAM661" s="298"/>
      <c r="IAP661" s="298"/>
      <c r="IEF661" s="303"/>
      <c r="IET661" s="298"/>
      <c r="IEW661" s="298"/>
      <c r="IIM661" s="303"/>
      <c r="IJA661" s="298"/>
      <c r="IJD661" s="298"/>
      <c r="IMT661" s="303"/>
      <c r="INH661" s="298"/>
      <c r="INK661" s="298"/>
      <c r="IRA661" s="303"/>
      <c r="IRO661" s="298"/>
      <c r="IRR661" s="298"/>
      <c r="IVH661" s="303"/>
      <c r="IVV661" s="298"/>
      <c r="IVY661" s="298"/>
      <c r="IZO661" s="303"/>
      <c r="JAC661" s="298"/>
      <c r="JAF661" s="298"/>
      <c r="JDV661" s="303"/>
      <c r="JEJ661" s="298"/>
      <c r="JEM661" s="298"/>
      <c r="JIC661" s="303"/>
      <c r="JIQ661" s="298"/>
      <c r="JIT661" s="298"/>
      <c r="JMJ661" s="303"/>
      <c r="JMX661" s="298"/>
      <c r="JNA661" s="298"/>
      <c r="JQQ661" s="303"/>
      <c r="JRE661" s="298"/>
      <c r="JRH661" s="298"/>
      <c r="JUX661" s="303"/>
      <c r="JVL661" s="298"/>
      <c r="JVO661" s="298"/>
      <c r="JZE661" s="303"/>
      <c r="JZS661" s="298"/>
      <c r="JZV661" s="298"/>
      <c r="KDL661" s="303"/>
      <c r="KDZ661" s="298"/>
      <c r="KEC661" s="298"/>
      <c r="KHS661" s="303"/>
      <c r="KIG661" s="298"/>
      <c r="KIJ661" s="298"/>
      <c r="KLZ661" s="303"/>
      <c r="KMN661" s="298"/>
      <c r="KMQ661" s="298"/>
      <c r="KQG661" s="303"/>
      <c r="KQU661" s="298"/>
      <c r="KQX661" s="298"/>
      <c r="KUN661" s="303"/>
      <c r="KVB661" s="298"/>
      <c r="KVE661" s="298"/>
      <c r="KYU661" s="303"/>
      <c r="KZI661" s="298"/>
      <c r="KZL661" s="298"/>
      <c r="LDB661" s="303"/>
      <c r="LDP661" s="298"/>
      <c r="LDS661" s="298"/>
      <c r="LHI661" s="303"/>
      <c r="LHW661" s="298"/>
      <c r="LHZ661" s="298"/>
      <c r="LLP661" s="303"/>
      <c r="LMD661" s="298"/>
      <c r="LMG661" s="298"/>
      <c r="LPW661" s="303"/>
      <c r="LQK661" s="298"/>
      <c r="LQN661" s="298"/>
      <c r="LUD661" s="303"/>
      <c r="LUR661" s="298"/>
      <c r="LUU661" s="298"/>
      <c r="LYK661" s="303"/>
      <c r="LYY661" s="298"/>
      <c r="LZB661" s="298"/>
      <c r="MCR661" s="303"/>
      <c r="MDF661" s="298"/>
      <c r="MDI661" s="298"/>
      <c r="MGY661" s="303"/>
      <c r="MHM661" s="298"/>
      <c r="MHP661" s="298"/>
      <c r="MLF661" s="303"/>
      <c r="MLT661" s="298"/>
      <c r="MLW661" s="298"/>
      <c r="MPM661" s="303"/>
      <c r="MQA661" s="298"/>
      <c r="MQD661" s="298"/>
      <c r="MTT661" s="303"/>
      <c r="MUH661" s="298"/>
      <c r="MUK661" s="298"/>
      <c r="MYA661" s="303"/>
      <c r="MYO661" s="298"/>
      <c r="MYR661" s="298"/>
      <c r="NCH661" s="303"/>
      <c r="NCV661" s="298"/>
      <c r="NCY661" s="298"/>
      <c r="NGO661" s="303"/>
      <c r="NHC661" s="298"/>
      <c r="NHF661" s="298"/>
      <c r="NKV661" s="303"/>
      <c r="NLJ661" s="298"/>
      <c r="NLM661" s="298"/>
      <c r="NPC661" s="303"/>
      <c r="NPQ661" s="298"/>
      <c r="NPT661" s="298"/>
      <c r="NTJ661" s="303"/>
      <c r="NTX661" s="298"/>
      <c r="NUA661" s="298"/>
      <c r="NXQ661" s="303"/>
      <c r="NYE661" s="298"/>
      <c r="NYH661" s="298"/>
      <c r="OBX661" s="303"/>
      <c r="OCL661" s="298"/>
      <c r="OCO661" s="298"/>
      <c r="OGE661" s="303"/>
      <c r="OGS661" s="298"/>
      <c r="OGV661" s="298"/>
      <c r="OKL661" s="303"/>
      <c r="OKZ661" s="298"/>
      <c r="OLC661" s="298"/>
      <c r="OOS661" s="303"/>
      <c r="OPG661" s="298"/>
      <c r="OPJ661" s="298"/>
      <c r="OSZ661" s="303"/>
      <c r="OTN661" s="298"/>
      <c r="OTQ661" s="298"/>
      <c r="OXG661" s="303"/>
      <c r="OXU661" s="298"/>
      <c r="OXX661" s="298"/>
      <c r="PBN661" s="303"/>
      <c r="PCB661" s="298"/>
      <c r="PCE661" s="298"/>
      <c r="PFU661" s="303"/>
      <c r="PGI661" s="298"/>
      <c r="PGL661" s="298"/>
      <c r="PKB661" s="303"/>
      <c r="PKP661" s="298"/>
      <c r="PKS661" s="298"/>
      <c r="POI661" s="303"/>
      <c r="POW661" s="298"/>
      <c r="POZ661" s="298"/>
    </row>
    <row r="662" spans="4:1020 1114:2019 2113:3018 3112:4017 4111:5110 5124:6126 6220:7125 7219:8124 8218:9123 9217:10233 10327:11232" x14ac:dyDescent="0.25">
      <c r="D662" s="303" t="str">
        <f>INDEX(C31:C34,MATCH(3,B31:B34,0),0)</f>
        <v>Cote D'Voire</v>
      </c>
      <c r="E662" s="297">
        <f>IFERROR(INDEX(D4:D76,MATCH(D662,C4:C76,0),0),0)</f>
        <v>0</v>
      </c>
      <c r="F662" s="297">
        <f>IFERROR(INDEX(E4:E76,MATCH(D662,C4:C76,0),0),0)</f>
        <v>0</v>
      </c>
      <c r="G662" s="297">
        <f>IFERROR(INDEX(F4:F76,MATCH(D662,C4:C76,0),0),0)</f>
        <v>0</v>
      </c>
      <c r="H662" s="297">
        <f>IFERROR(INDEX(G4:G76,MATCH(D662,C4:C76,0),0),0)</f>
        <v>0</v>
      </c>
      <c r="I662" s="297">
        <f>IFERROR(INDEX(H4:H76,MATCH(D662,C4:C76,0),0),0)</f>
        <v>0</v>
      </c>
      <c r="J662" s="297">
        <f t="shared" si="704"/>
        <v>0</v>
      </c>
      <c r="K662" s="297">
        <f>IFERROR(INDEX(J4:J76,MATCH(D662,C4:C76,0),0),0)</f>
        <v>0</v>
      </c>
      <c r="L662" s="297">
        <f>-INDEX(A4:A76,MATCH(D662,C4:C76,0),0)</f>
        <v>-137</v>
      </c>
      <c r="M662" s="297">
        <f>RANK(K662,K658:K669)</f>
        <v>1</v>
      </c>
      <c r="N662" s="297">
        <f>SUMPRODUCT((M658:M669=M662)*(J658:J669&gt;J662))</f>
        <v>0</v>
      </c>
      <c r="O662" s="298">
        <f>SUMPRODUCT((M658:M669=M662)*(J658:J669=J662)*(H658:H669&gt;H662))</f>
        <v>0</v>
      </c>
      <c r="P662" s="297">
        <f>SUMPRODUCT((M658:M669=M662)*(J658:J669=J662)*(H658:H669=H662)*(L658:L669&gt;L662))</f>
        <v>5</v>
      </c>
      <c r="Q662" s="297">
        <f t="shared" si="705"/>
        <v>6</v>
      </c>
      <c r="R662" s="298" t="s">
        <v>42</v>
      </c>
      <c r="S662" s="297">
        <v>5</v>
      </c>
      <c r="T662" s="297" t="str">
        <f>INDEX(R658:R669,MATCH(S662,Q658:Q669,0),0)</f>
        <v>L</v>
      </c>
      <c r="U662" s="298" t="str">
        <f>INDEX(D658:D669,MATCH(S662,Q658:Q669,0),0)</f>
        <v>Panama</v>
      </c>
      <c r="V662" s="297" t="str">
        <f t="shared" si="706"/>
        <v>3L</v>
      </c>
      <c r="W662" s="297" t="str">
        <f>INDEX(R158:Y158,0,MATCH(V662,R655:Y655,0))</f>
        <v>1K</v>
      </c>
      <c r="DK662" s="303"/>
      <c r="DY662" s="298"/>
      <c r="EB662" s="298"/>
      <c r="HR662" s="303"/>
      <c r="IF662" s="298"/>
      <c r="II662" s="298"/>
      <c r="LY662" s="303"/>
      <c r="MM662" s="298"/>
      <c r="MP662" s="298"/>
      <c r="QF662" s="303"/>
      <c r="QT662" s="298"/>
      <c r="QW662" s="298"/>
      <c r="UM662" s="303"/>
      <c r="VA662" s="298"/>
      <c r="VD662" s="298"/>
      <c r="YT662" s="303"/>
      <c r="ZH662" s="298"/>
      <c r="ZK662" s="298"/>
      <c r="ADA662" s="303"/>
      <c r="ADO662" s="298"/>
      <c r="ADR662" s="298"/>
      <c r="AHH662" s="303"/>
      <c r="AHV662" s="298"/>
      <c r="AHY662" s="298"/>
      <c r="ALO662" s="303"/>
      <c r="AMC662" s="298"/>
      <c r="AMF662" s="298"/>
      <c r="APV662" s="303"/>
      <c r="AQJ662" s="298"/>
      <c r="AQM662" s="298"/>
      <c r="AUC662" s="303"/>
      <c r="AUQ662" s="298"/>
      <c r="AUT662" s="298"/>
      <c r="AYJ662" s="303"/>
      <c r="AYX662" s="298"/>
      <c r="AZA662" s="298"/>
      <c r="BCQ662" s="303"/>
      <c r="BDE662" s="298"/>
      <c r="BDH662" s="298"/>
      <c r="BGX662" s="303"/>
      <c r="BHL662" s="298"/>
      <c r="BHO662" s="298"/>
      <c r="BLE662" s="303"/>
      <c r="BLS662" s="298"/>
      <c r="BLV662" s="298"/>
      <c r="BPL662" s="303"/>
      <c r="BPZ662" s="298"/>
      <c r="BQC662" s="298"/>
      <c r="BTS662" s="303"/>
      <c r="BUG662" s="298"/>
      <c r="BUJ662" s="298"/>
      <c r="BXZ662" s="303"/>
      <c r="BYN662" s="298"/>
      <c r="BYQ662" s="298"/>
      <c r="CCG662" s="303"/>
      <c r="CCU662" s="298"/>
      <c r="CCX662" s="298"/>
      <c r="CGN662" s="303"/>
      <c r="CHB662" s="298"/>
      <c r="CHE662" s="298"/>
      <c r="CKU662" s="303"/>
      <c r="CLI662" s="298"/>
      <c r="CLL662" s="298"/>
      <c r="CPB662" s="303"/>
      <c r="CPP662" s="298"/>
      <c r="CPS662" s="298"/>
      <c r="CTI662" s="303"/>
      <c r="CTW662" s="298"/>
      <c r="CTZ662" s="298"/>
      <c r="CXP662" s="303"/>
      <c r="CYD662" s="298"/>
      <c r="CYG662" s="298"/>
      <c r="DBW662" s="303"/>
      <c r="DCK662" s="298"/>
      <c r="DCN662" s="298"/>
      <c r="DGD662" s="303"/>
      <c r="DGR662" s="298"/>
      <c r="DGU662" s="298"/>
      <c r="DKK662" s="303"/>
      <c r="DKY662" s="298"/>
      <c r="DLB662" s="298"/>
      <c r="DOR662" s="303"/>
      <c r="DPF662" s="298"/>
      <c r="DPI662" s="298"/>
      <c r="DSY662" s="303"/>
      <c r="DTM662" s="298"/>
      <c r="DTP662" s="298"/>
      <c r="DXF662" s="303"/>
      <c r="DXT662" s="298"/>
      <c r="DXW662" s="298"/>
      <c r="EBM662" s="303"/>
      <c r="ECA662" s="298"/>
      <c r="ECD662" s="298"/>
      <c r="EFT662" s="303"/>
      <c r="EGH662" s="298"/>
      <c r="EGK662" s="298"/>
      <c r="EKA662" s="303"/>
      <c r="EKO662" s="298"/>
      <c r="EKR662" s="298"/>
      <c r="EOH662" s="303"/>
      <c r="EOV662" s="298"/>
      <c r="EOY662" s="298"/>
      <c r="ESO662" s="303"/>
      <c r="ETC662" s="298"/>
      <c r="ETF662" s="298"/>
      <c r="EWV662" s="303"/>
      <c r="EXJ662" s="298"/>
      <c r="EXM662" s="298"/>
      <c r="FBC662" s="303"/>
      <c r="FBQ662" s="298"/>
      <c r="FBT662" s="298"/>
      <c r="FFJ662" s="303"/>
      <c r="FFX662" s="298"/>
      <c r="FGA662" s="298"/>
      <c r="FJQ662" s="303"/>
      <c r="FKE662" s="298"/>
      <c r="FKH662" s="298"/>
      <c r="FNX662" s="303"/>
      <c r="FOL662" s="298"/>
      <c r="FOO662" s="298"/>
      <c r="FSE662" s="303"/>
      <c r="FSS662" s="298"/>
      <c r="FSV662" s="298"/>
      <c r="FWL662" s="303"/>
      <c r="FWZ662" s="298"/>
      <c r="FXC662" s="298"/>
      <c r="GAS662" s="303"/>
      <c r="GBG662" s="298"/>
      <c r="GBJ662" s="298"/>
      <c r="GEZ662" s="303"/>
      <c r="GFN662" s="298"/>
      <c r="GFQ662" s="298"/>
      <c r="GJG662" s="303"/>
      <c r="GJU662" s="298"/>
      <c r="GJX662" s="298"/>
      <c r="GNN662" s="303"/>
      <c r="GOB662" s="298"/>
      <c r="GOE662" s="298"/>
      <c r="GRU662" s="303"/>
      <c r="GSI662" s="298"/>
      <c r="GSL662" s="298"/>
      <c r="GWB662" s="303"/>
      <c r="GWP662" s="298"/>
      <c r="GWS662" s="298"/>
      <c r="HAI662" s="303"/>
      <c r="HAW662" s="298"/>
      <c r="HAZ662" s="298"/>
      <c r="HEP662" s="303"/>
      <c r="HFD662" s="298"/>
      <c r="HFG662" s="298"/>
      <c r="HIW662" s="303"/>
      <c r="HJK662" s="298"/>
      <c r="HJN662" s="298"/>
      <c r="HND662" s="303"/>
      <c r="HNR662" s="298"/>
      <c r="HNU662" s="298"/>
      <c r="HRK662" s="303"/>
      <c r="HRY662" s="298"/>
      <c r="HSB662" s="298"/>
      <c r="HVR662" s="303"/>
      <c r="HWF662" s="298"/>
      <c r="HWI662" s="298"/>
      <c r="HZY662" s="303"/>
      <c r="IAM662" s="298"/>
      <c r="IAP662" s="298"/>
      <c r="IEF662" s="303"/>
      <c r="IET662" s="298"/>
      <c r="IEW662" s="298"/>
      <c r="IIM662" s="303"/>
      <c r="IJA662" s="298"/>
      <c r="IJD662" s="298"/>
      <c r="IMT662" s="303"/>
      <c r="INH662" s="298"/>
      <c r="INK662" s="298"/>
      <c r="IRA662" s="303"/>
      <c r="IRO662" s="298"/>
      <c r="IRR662" s="298"/>
      <c r="IVH662" s="303"/>
      <c r="IVV662" s="298"/>
      <c r="IVY662" s="298"/>
      <c r="IZO662" s="303"/>
      <c r="JAC662" s="298"/>
      <c r="JAF662" s="298"/>
      <c r="JDV662" s="303"/>
      <c r="JEJ662" s="298"/>
      <c r="JEM662" s="298"/>
      <c r="JIC662" s="303"/>
      <c r="JIQ662" s="298"/>
      <c r="JIT662" s="298"/>
      <c r="JMJ662" s="303"/>
      <c r="JMX662" s="298"/>
      <c r="JNA662" s="298"/>
      <c r="JQQ662" s="303"/>
      <c r="JRE662" s="298"/>
      <c r="JRH662" s="298"/>
      <c r="JUX662" s="303"/>
      <c r="JVL662" s="298"/>
      <c r="JVO662" s="298"/>
      <c r="JZE662" s="303"/>
      <c r="JZS662" s="298"/>
      <c r="JZV662" s="298"/>
      <c r="KDL662" s="303"/>
      <c r="KDZ662" s="298"/>
      <c r="KEC662" s="298"/>
      <c r="KHS662" s="303"/>
      <c r="KIG662" s="298"/>
      <c r="KIJ662" s="298"/>
      <c r="KLZ662" s="303"/>
      <c r="KMN662" s="298"/>
      <c r="KMQ662" s="298"/>
      <c r="KQG662" s="303"/>
      <c r="KQU662" s="298"/>
      <c r="KQX662" s="298"/>
      <c r="KUN662" s="303"/>
      <c r="KVB662" s="298"/>
      <c r="KVE662" s="298"/>
      <c r="KYU662" s="303"/>
      <c r="KZI662" s="298"/>
      <c r="KZL662" s="298"/>
      <c r="LDB662" s="303"/>
      <c r="LDP662" s="298"/>
      <c r="LDS662" s="298"/>
      <c r="LHI662" s="303"/>
      <c r="LHW662" s="298"/>
      <c r="LHZ662" s="298"/>
      <c r="LLP662" s="303"/>
      <c r="LMD662" s="298"/>
      <c r="LMG662" s="298"/>
      <c r="LPW662" s="303"/>
      <c r="LQK662" s="298"/>
      <c r="LQN662" s="298"/>
      <c r="LUD662" s="303"/>
      <c r="LUR662" s="298"/>
      <c r="LUU662" s="298"/>
      <c r="LYK662" s="303"/>
      <c r="LYY662" s="298"/>
      <c r="LZB662" s="298"/>
      <c r="MCR662" s="303"/>
      <c r="MDF662" s="298"/>
      <c r="MDI662" s="298"/>
      <c r="MGY662" s="303"/>
      <c r="MHM662" s="298"/>
      <c r="MHP662" s="298"/>
      <c r="MLF662" s="303"/>
      <c r="MLT662" s="298"/>
      <c r="MLW662" s="298"/>
      <c r="MPM662" s="303"/>
      <c r="MQA662" s="298"/>
      <c r="MQD662" s="298"/>
      <c r="MTT662" s="303"/>
      <c r="MUH662" s="298"/>
      <c r="MUK662" s="298"/>
      <c r="MYA662" s="303"/>
      <c r="MYO662" s="298"/>
      <c r="MYR662" s="298"/>
      <c r="NCH662" s="303"/>
      <c r="NCV662" s="298"/>
      <c r="NCY662" s="298"/>
      <c r="NGO662" s="303"/>
      <c r="NHC662" s="298"/>
      <c r="NHF662" s="298"/>
      <c r="NKV662" s="303"/>
      <c r="NLJ662" s="298"/>
      <c r="NLM662" s="298"/>
      <c r="NPC662" s="303"/>
      <c r="NPQ662" s="298"/>
      <c r="NPT662" s="298"/>
      <c r="NTJ662" s="303"/>
      <c r="NTX662" s="298"/>
      <c r="NUA662" s="298"/>
      <c r="NXQ662" s="303"/>
      <c r="NYE662" s="298"/>
      <c r="NYH662" s="298"/>
      <c r="OBX662" s="303"/>
      <c r="OCL662" s="298"/>
      <c r="OCO662" s="298"/>
      <c r="OGE662" s="303"/>
      <c r="OGS662" s="298"/>
      <c r="OGV662" s="298"/>
      <c r="OKL662" s="303"/>
      <c r="OKZ662" s="298"/>
      <c r="OLC662" s="298"/>
      <c r="OOS662" s="303"/>
      <c r="OPG662" s="298"/>
      <c r="OPJ662" s="298"/>
      <c r="OSZ662" s="303"/>
      <c r="OTN662" s="298"/>
      <c r="OTQ662" s="298"/>
      <c r="OXG662" s="303"/>
      <c r="OXU662" s="298"/>
      <c r="OXX662" s="298"/>
      <c r="PBN662" s="303"/>
      <c r="PCB662" s="298"/>
      <c r="PCE662" s="298"/>
      <c r="PFU662" s="303"/>
      <c r="PGI662" s="298"/>
      <c r="PGL662" s="298"/>
      <c r="PKB662" s="303"/>
      <c r="PKP662" s="298"/>
      <c r="PKS662" s="298"/>
      <c r="POI662" s="303"/>
      <c r="POW662" s="298"/>
      <c r="POZ662" s="298"/>
    </row>
    <row r="663" spans="4:1020 1114:2019 2113:3018 3112:4017 4111:5110 5124:6126 6220:7125 7219:8124 8218:9123 9217:10233 10327:11232" x14ac:dyDescent="0.25">
      <c r="D663" s="303" t="str">
        <f>INDEX(C37:C40,MATCH(3,B37:B40,0),0)</f>
        <v>Sweden</v>
      </c>
      <c r="E663" s="297">
        <f>IFERROR(INDEX(D4:D76,MATCH(D663,C4:C76,0),0),0)</f>
        <v>0</v>
      </c>
      <c r="F663" s="297">
        <f>IFERROR(INDEX(E4:E76,MATCH(D663,C4:C76,0),0),0)</f>
        <v>0</v>
      </c>
      <c r="G663" s="297">
        <f>IFERROR(INDEX(F4:F76,MATCH(D663,C4:C76,0),0),0)</f>
        <v>0</v>
      </c>
      <c r="H663" s="297">
        <f>IFERROR(INDEX(G4:G76,MATCH(D663,C4:C76,0),0),0)</f>
        <v>0</v>
      </c>
      <c r="I663" s="297">
        <f>IFERROR(INDEX(H4:H76,MATCH(D663,C4:C76,0),0),0)</f>
        <v>0</v>
      </c>
      <c r="J663" s="297">
        <f t="shared" si="704"/>
        <v>0</v>
      </c>
      <c r="K663" s="297">
        <f>IFERROR(INDEX(J4:J76,MATCH(D663,C4:C76,0),0),0)</f>
        <v>0</v>
      </c>
      <c r="L663" s="297">
        <f>-INDEX(A4:A76,MATCH(D663,C4:C76,0),0)</f>
        <v>-142</v>
      </c>
      <c r="M663" s="297">
        <f>RANK(K663,K658:K669)</f>
        <v>1</v>
      </c>
      <c r="N663" s="297">
        <f>SUMPRODUCT((M658:M669=M663)*(J658:J669&gt;J663))</f>
        <v>0</v>
      </c>
      <c r="O663" s="298">
        <f>SUMPRODUCT((M658:M669=M663)*(J658:J669=J663)*(H658:H669&gt;H663))</f>
        <v>0</v>
      </c>
      <c r="P663" s="297">
        <f>SUMPRODUCT((M658:M669=M663)*(J658:J669=J663)*(H658:H669=H663)*(L658:L669&gt;L663))</f>
        <v>7</v>
      </c>
      <c r="Q663" s="297">
        <f t="shared" si="705"/>
        <v>8</v>
      </c>
      <c r="R663" s="298" t="s">
        <v>38</v>
      </c>
      <c r="S663" s="297">
        <v>6</v>
      </c>
      <c r="T663" s="297" t="str">
        <f>INDEX(R658:R669,MATCH(S663,Q658:Q669,0),0)</f>
        <v>E</v>
      </c>
      <c r="U663" s="298" t="str">
        <f>INDEX(D658:D669,MATCH(S663,Q658:Q669,0),0)</f>
        <v>Cote D'Voire</v>
      </c>
      <c r="V663" s="297" t="str">
        <f t="shared" si="706"/>
        <v>3E</v>
      </c>
      <c r="W663" s="297" t="str">
        <f>INDEX(R158:Y158,0,MATCH(V663,R655:Y655,0))</f>
        <v>1D</v>
      </c>
      <c r="DK663" s="303"/>
      <c r="DY663" s="298"/>
      <c r="EB663" s="298"/>
      <c r="HR663" s="303"/>
      <c r="IF663" s="298"/>
      <c r="II663" s="298"/>
      <c r="LY663" s="303"/>
      <c r="MM663" s="298"/>
      <c r="MP663" s="298"/>
      <c r="QF663" s="303"/>
      <c r="QT663" s="298"/>
      <c r="QW663" s="298"/>
      <c r="UM663" s="303"/>
      <c r="VA663" s="298"/>
      <c r="VD663" s="298"/>
      <c r="YT663" s="303"/>
      <c r="ZH663" s="298"/>
      <c r="ZK663" s="298"/>
      <c r="ADA663" s="303"/>
      <c r="ADO663" s="298"/>
      <c r="ADR663" s="298"/>
      <c r="AHH663" s="303"/>
      <c r="AHV663" s="298"/>
      <c r="AHY663" s="298"/>
      <c r="ALO663" s="303"/>
      <c r="AMC663" s="298"/>
      <c r="AMF663" s="298"/>
      <c r="APV663" s="303"/>
      <c r="AQJ663" s="298"/>
      <c r="AQM663" s="298"/>
      <c r="AUC663" s="303"/>
      <c r="AUQ663" s="298"/>
      <c r="AUT663" s="298"/>
      <c r="AYJ663" s="303"/>
      <c r="AYX663" s="298"/>
      <c r="AZA663" s="298"/>
      <c r="BCQ663" s="303"/>
      <c r="BDE663" s="298"/>
      <c r="BDH663" s="298"/>
      <c r="BGX663" s="303"/>
      <c r="BHL663" s="298"/>
      <c r="BHO663" s="298"/>
      <c r="BLE663" s="303"/>
      <c r="BLS663" s="298"/>
      <c r="BLV663" s="298"/>
      <c r="BPL663" s="303"/>
      <c r="BPZ663" s="298"/>
      <c r="BQC663" s="298"/>
      <c r="BTS663" s="303"/>
      <c r="BUG663" s="298"/>
      <c r="BUJ663" s="298"/>
      <c r="BXZ663" s="303"/>
      <c r="BYN663" s="298"/>
      <c r="BYQ663" s="298"/>
      <c r="CCG663" s="303"/>
      <c r="CCU663" s="298"/>
      <c r="CCX663" s="298"/>
      <c r="CGN663" s="303"/>
      <c r="CHB663" s="298"/>
      <c r="CHE663" s="298"/>
      <c r="CKU663" s="303"/>
      <c r="CLI663" s="298"/>
      <c r="CLL663" s="298"/>
      <c r="CPB663" s="303"/>
      <c r="CPP663" s="298"/>
      <c r="CPS663" s="298"/>
      <c r="CTI663" s="303"/>
      <c r="CTW663" s="298"/>
      <c r="CTZ663" s="298"/>
      <c r="CXP663" s="303"/>
      <c r="CYD663" s="298"/>
      <c r="CYG663" s="298"/>
      <c r="DBW663" s="303"/>
      <c r="DCK663" s="298"/>
      <c r="DCN663" s="298"/>
      <c r="DGD663" s="303"/>
      <c r="DGR663" s="298"/>
      <c r="DGU663" s="298"/>
      <c r="DKK663" s="303"/>
      <c r="DKY663" s="298"/>
      <c r="DLB663" s="298"/>
      <c r="DOR663" s="303"/>
      <c r="DPF663" s="298"/>
      <c r="DPI663" s="298"/>
      <c r="DSY663" s="303"/>
      <c r="DTM663" s="298"/>
      <c r="DTP663" s="298"/>
      <c r="DXF663" s="303"/>
      <c r="DXT663" s="298"/>
      <c r="DXW663" s="298"/>
      <c r="EBM663" s="303"/>
      <c r="ECA663" s="298"/>
      <c r="ECD663" s="298"/>
      <c r="EFT663" s="303"/>
      <c r="EGH663" s="298"/>
      <c r="EGK663" s="298"/>
      <c r="EKA663" s="303"/>
      <c r="EKO663" s="298"/>
      <c r="EKR663" s="298"/>
      <c r="EOH663" s="303"/>
      <c r="EOV663" s="298"/>
      <c r="EOY663" s="298"/>
      <c r="ESO663" s="303"/>
      <c r="ETC663" s="298"/>
      <c r="ETF663" s="298"/>
      <c r="EWV663" s="303"/>
      <c r="EXJ663" s="298"/>
      <c r="EXM663" s="298"/>
      <c r="FBC663" s="303"/>
      <c r="FBQ663" s="298"/>
      <c r="FBT663" s="298"/>
      <c r="FFJ663" s="303"/>
      <c r="FFX663" s="298"/>
      <c r="FGA663" s="298"/>
      <c r="FJQ663" s="303"/>
      <c r="FKE663" s="298"/>
      <c r="FKH663" s="298"/>
      <c r="FNX663" s="303"/>
      <c r="FOL663" s="298"/>
      <c r="FOO663" s="298"/>
      <c r="FSE663" s="303"/>
      <c r="FSS663" s="298"/>
      <c r="FSV663" s="298"/>
      <c r="FWL663" s="303"/>
      <c r="FWZ663" s="298"/>
      <c r="FXC663" s="298"/>
      <c r="GAS663" s="303"/>
      <c r="GBG663" s="298"/>
      <c r="GBJ663" s="298"/>
      <c r="GEZ663" s="303"/>
      <c r="GFN663" s="298"/>
      <c r="GFQ663" s="298"/>
      <c r="GJG663" s="303"/>
      <c r="GJU663" s="298"/>
      <c r="GJX663" s="298"/>
      <c r="GNN663" s="303"/>
      <c r="GOB663" s="298"/>
      <c r="GOE663" s="298"/>
      <c r="GRU663" s="303"/>
      <c r="GSI663" s="298"/>
      <c r="GSL663" s="298"/>
      <c r="GWB663" s="303"/>
      <c r="GWP663" s="298"/>
      <c r="GWS663" s="298"/>
      <c r="HAI663" s="303"/>
      <c r="HAW663" s="298"/>
      <c r="HAZ663" s="298"/>
      <c r="HEP663" s="303"/>
      <c r="HFD663" s="298"/>
      <c r="HFG663" s="298"/>
      <c r="HIW663" s="303"/>
      <c r="HJK663" s="298"/>
      <c r="HJN663" s="298"/>
      <c r="HND663" s="303"/>
      <c r="HNR663" s="298"/>
      <c r="HNU663" s="298"/>
      <c r="HRK663" s="303"/>
      <c r="HRY663" s="298"/>
      <c r="HSB663" s="298"/>
      <c r="HVR663" s="303"/>
      <c r="HWF663" s="298"/>
      <c r="HWI663" s="298"/>
      <c r="HZY663" s="303"/>
      <c r="IAM663" s="298"/>
      <c r="IAP663" s="298"/>
      <c r="IEF663" s="303"/>
      <c r="IET663" s="298"/>
      <c r="IEW663" s="298"/>
      <c r="IIM663" s="303"/>
      <c r="IJA663" s="298"/>
      <c r="IJD663" s="298"/>
      <c r="IMT663" s="303"/>
      <c r="INH663" s="298"/>
      <c r="INK663" s="298"/>
      <c r="IRA663" s="303"/>
      <c r="IRO663" s="298"/>
      <c r="IRR663" s="298"/>
      <c r="IVH663" s="303"/>
      <c r="IVV663" s="298"/>
      <c r="IVY663" s="298"/>
      <c r="IZO663" s="303"/>
      <c r="JAC663" s="298"/>
      <c r="JAF663" s="298"/>
      <c r="JDV663" s="303"/>
      <c r="JEJ663" s="298"/>
      <c r="JEM663" s="298"/>
      <c r="JIC663" s="303"/>
      <c r="JIQ663" s="298"/>
      <c r="JIT663" s="298"/>
      <c r="JMJ663" s="303"/>
      <c r="JMX663" s="298"/>
      <c r="JNA663" s="298"/>
      <c r="JQQ663" s="303"/>
      <c r="JRE663" s="298"/>
      <c r="JRH663" s="298"/>
      <c r="JUX663" s="303"/>
      <c r="JVL663" s="298"/>
      <c r="JVO663" s="298"/>
      <c r="JZE663" s="303"/>
      <c r="JZS663" s="298"/>
      <c r="JZV663" s="298"/>
      <c r="KDL663" s="303"/>
      <c r="KDZ663" s="298"/>
      <c r="KEC663" s="298"/>
      <c r="KHS663" s="303"/>
      <c r="KIG663" s="298"/>
      <c r="KIJ663" s="298"/>
      <c r="KLZ663" s="303"/>
      <c r="KMN663" s="298"/>
      <c r="KMQ663" s="298"/>
      <c r="KQG663" s="303"/>
      <c r="KQU663" s="298"/>
      <c r="KQX663" s="298"/>
      <c r="KUN663" s="303"/>
      <c r="KVB663" s="298"/>
      <c r="KVE663" s="298"/>
      <c r="KYU663" s="303"/>
      <c r="KZI663" s="298"/>
      <c r="KZL663" s="298"/>
      <c r="LDB663" s="303"/>
      <c r="LDP663" s="298"/>
      <c r="LDS663" s="298"/>
      <c r="LHI663" s="303"/>
      <c r="LHW663" s="298"/>
      <c r="LHZ663" s="298"/>
      <c r="LLP663" s="303"/>
      <c r="LMD663" s="298"/>
      <c r="LMG663" s="298"/>
      <c r="LPW663" s="303"/>
      <c r="LQK663" s="298"/>
      <c r="LQN663" s="298"/>
      <c r="LUD663" s="303"/>
      <c r="LUR663" s="298"/>
      <c r="LUU663" s="298"/>
      <c r="LYK663" s="303"/>
      <c r="LYY663" s="298"/>
      <c r="LZB663" s="298"/>
      <c r="MCR663" s="303"/>
      <c r="MDF663" s="298"/>
      <c r="MDI663" s="298"/>
      <c r="MGY663" s="303"/>
      <c r="MHM663" s="298"/>
      <c r="MHP663" s="298"/>
      <c r="MLF663" s="303"/>
      <c r="MLT663" s="298"/>
      <c r="MLW663" s="298"/>
      <c r="MPM663" s="303"/>
      <c r="MQA663" s="298"/>
      <c r="MQD663" s="298"/>
      <c r="MTT663" s="303"/>
      <c r="MUH663" s="298"/>
      <c r="MUK663" s="298"/>
      <c r="MYA663" s="303"/>
      <c r="MYO663" s="298"/>
      <c r="MYR663" s="298"/>
      <c r="NCH663" s="303"/>
      <c r="NCV663" s="298"/>
      <c r="NCY663" s="298"/>
      <c r="NGO663" s="303"/>
      <c r="NHC663" s="298"/>
      <c r="NHF663" s="298"/>
      <c r="NKV663" s="303"/>
      <c r="NLJ663" s="298"/>
      <c r="NLM663" s="298"/>
      <c r="NPC663" s="303"/>
      <c r="NPQ663" s="298"/>
      <c r="NPT663" s="298"/>
      <c r="NTJ663" s="303"/>
      <c r="NTX663" s="298"/>
      <c r="NUA663" s="298"/>
      <c r="NXQ663" s="303"/>
      <c r="NYE663" s="298"/>
      <c r="NYH663" s="298"/>
      <c r="OBX663" s="303"/>
      <c r="OCL663" s="298"/>
      <c r="OCO663" s="298"/>
      <c r="OGE663" s="303"/>
      <c r="OGS663" s="298"/>
      <c r="OGV663" s="298"/>
      <c r="OKL663" s="303"/>
      <c r="OKZ663" s="298"/>
      <c r="OLC663" s="298"/>
      <c r="OOS663" s="303"/>
      <c r="OPG663" s="298"/>
      <c r="OPJ663" s="298"/>
      <c r="OSZ663" s="303"/>
      <c r="OTN663" s="298"/>
      <c r="OTQ663" s="298"/>
      <c r="OXG663" s="303"/>
      <c r="OXU663" s="298"/>
      <c r="OXX663" s="298"/>
      <c r="PBN663" s="303"/>
      <c r="PCB663" s="298"/>
      <c r="PCE663" s="298"/>
      <c r="PFU663" s="303"/>
      <c r="PGI663" s="298"/>
      <c r="PGL663" s="298"/>
      <c r="PKB663" s="303"/>
      <c r="PKP663" s="298"/>
      <c r="PKS663" s="298"/>
      <c r="POI663" s="303"/>
      <c r="POW663" s="298"/>
      <c r="POZ663" s="298"/>
    </row>
    <row r="664" spans="4:1020 1114:2019 2113:3018 3112:4017 4111:5110 5124:6126 6220:7125 7219:8124 8218:9123 9217:10233 10327:11232" x14ac:dyDescent="0.25">
      <c r="D664" s="303" t="str">
        <f>INDEX(C43:C46,MATCH(3,B43:B46,0),0)</f>
        <v>Egypt</v>
      </c>
      <c r="E664" s="297">
        <f>IFERROR(INDEX(D4:D76,MATCH(D664,C4:C76,0),0),0)</f>
        <v>0</v>
      </c>
      <c r="F664" s="297">
        <f>IFERROR(INDEX(E4:E76,MATCH(D664,C4:C76,0),0),0)</f>
        <v>0</v>
      </c>
      <c r="G664" s="297">
        <f>IFERROR(INDEX(F4:F76,MATCH(D664,C4:C76,0),0),0)</f>
        <v>0</v>
      </c>
      <c r="H664" s="297">
        <f>IFERROR(INDEX(G4:G76,MATCH(D664,C4:C76,0),0),0)</f>
        <v>0</v>
      </c>
      <c r="I664" s="297">
        <f>IFERROR(INDEX(H4:H76,MATCH(D664,C4:C76,0),0),0)</f>
        <v>0</v>
      </c>
      <c r="J664" s="297">
        <f t="shared" si="704"/>
        <v>0</v>
      </c>
      <c r="K664" s="297">
        <f>IFERROR(INDEX(J4:J76,MATCH(D664,C4:C76,0),0),0)</f>
        <v>0</v>
      </c>
      <c r="L664" s="297">
        <f>-INDEX(A4:A76,MATCH(D664,C4:C76,0),0)</f>
        <v>-131</v>
      </c>
      <c r="M664" s="297">
        <f>RANK(K664,K658:K669)</f>
        <v>1</v>
      </c>
      <c r="N664" s="297">
        <f>SUMPRODUCT((M658:M669=M664)*(J658:J669&gt;J664))</f>
        <v>0</v>
      </c>
      <c r="O664" s="298">
        <f>SUMPRODUCT((M658:M669=M664)*(J658:J669=J664)*(H658:H669&gt;H664))</f>
        <v>0</v>
      </c>
      <c r="P664" s="297">
        <f>SUMPRODUCT((M658:M669=M664)*(J658:J669=J664)*(H658:H669=H664)*(L658:L669&gt;L664))</f>
        <v>2</v>
      </c>
      <c r="Q664" s="297">
        <f t="shared" si="705"/>
        <v>3</v>
      </c>
      <c r="R664" s="298" t="s">
        <v>31</v>
      </c>
      <c r="S664" s="297">
        <v>7</v>
      </c>
      <c r="T664" s="297" t="str">
        <f>INDEX(R658:R669,MATCH(S664,Q658:Q669,0),0)</f>
        <v>C</v>
      </c>
      <c r="U664" s="298" t="str">
        <f>INDEX(D658:D669,MATCH(S664,Q658:Q669,0),0)</f>
        <v>Scotland</v>
      </c>
      <c r="V664" s="297" t="str">
        <f t="shared" si="706"/>
        <v>3C</v>
      </c>
      <c r="W664" s="297" t="str">
        <f>INDEX(R158:Y158,0,MATCH(V664,R655:Y655,0))</f>
        <v>1A</v>
      </c>
      <c r="DK664" s="303"/>
      <c r="DY664" s="298"/>
      <c r="EB664" s="298"/>
      <c r="HR664" s="303"/>
      <c r="IF664" s="298"/>
      <c r="II664" s="298"/>
      <c r="LY664" s="303"/>
      <c r="MM664" s="298"/>
      <c r="MP664" s="298"/>
      <c r="QF664" s="303"/>
      <c r="QT664" s="298"/>
      <c r="QW664" s="298"/>
      <c r="UM664" s="303"/>
      <c r="VA664" s="298"/>
      <c r="VD664" s="298"/>
      <c r="YT664" s="303"/>
      <c r="ZH664" s="298"/>
      <c r="ZK664" s="298"/>
      <c r="ADA664" s="303"/>
      <c r="ADO664" s="298"/>
      <c r="ADR664" s="298"/>
      <c r="AHH664" s="303"/>
      <c r="AHV664" s="298"/>
      <c r="AHY664" s="298"/>
      <c r="ALO664" s="303"/>
      <c r="AMC664" s="298"/>
      <c r="AMF664" s="298"/>
      <c r="APV664" s="303"/>
      <c r="AQJ664" s="298"/>
      <c r="AQM664" s="298"/>
      <c r="AUC664" s="303"/>
      <c r="AUQ664" s="298"/>
      <c r="AUT664" s="298"/>
      <c r="AYJ664" s="303"/>
      <c r="AYX664" s="298"/>
      <c r="AZA664" s="298"/>
      <c r="BCQ664" s="303"/>
      <c r="BDE664" s="298"/>
      <c r="BDH664" s="298"/>
      <c r="BGX664" s="303"/>
      <c r="BHL664" s="298"/>
      <c r="BHO664" s="298"/>
      <c r="BLE664" s="303"/>
      <c r="BLS664" s="298"/>
      <c r="BLV664" s="298"/>
      <c r="BPL664" s="303"/>
      <c r="BPZ664" s="298"/>
      <c r="BQC664" s="298"/>
      <c r="BTS664" s="303"/>
      <c r="BUG664" s="298"/>
      <c r="BUJ664" s="298"/>
      <c r="BXZ664" s="303"/>
      <c r="BYN664" s="298"/>
      <c r="BYQ664" s="298"/>
      <c r="CCG664" s="303"/>
      <c r="CCU664" s="298"/>
      <c r="CCX664" s="298"/>
      <c r="CGN664" s="303"/>
      <c r="CHB664" s="298"/>
      <c r="CHE664" s="298"/>
      <c r="CKU664" s="303"/>
      <c r="CLI664" s="298"/>
      <c r="CLL664" s="298"/>
      <c r="CPB664" s="303"/>
      <c r="CPP664" s="298"/>
      <c r="CPS664" s="298"/>
      <c r="CTI664" s="303"/>
      <c r="CTW664" s="298"/>
      <c r="CTZ664" s="298"/>
      <c r="CXP664" s="303"/>
      <c r="CYD664" s="298"/>
      <c r="CYG664" s="298"/>
      <c r="DBW664" s="303"/>
      <c r="DCK664" s="298"/>
      <c r="DCN664" s="298"/>
      <c r="DGD664" s="303"/>
      <c r="DGR664" s="298"/>
      <c r="DGU664" s="298"/>
      <c r="DKK664" s="303"/>
      <c r="DKY664" s="298"/>
      <c r="DLB664" s="298"/>
      <c r="DOR664" s="303"/>
      <c r="DPF664" s="298"/>
      <c r="DPI664" s="298"/>
      <c r="DSY664" s="303"/>
      <c r="DTM664" s="298"/>
      <c r="DTP664" s="298"/>
      <c r="DXF664" s="303"/>
      <c r="DXT664" s="298"/>
      <c r="DXW664" s="298"/>
      <c r="EBM664" s="303"/>
      <c r="ECA664" s="298"/>
      <c r="ECD664" s="298"/>
      <c r="EFT664" s="303"/>
      <c r="EGH664" s="298"/>
      <c r="EGK664" s="298"/>
      <c r="EKA664" s="303"/>
      <c r="EKO664" s="298"/>
      <c r="EKR664" s="298"/>
      <c r="EOH664" s="303"/>
      <c r="EOV664" s="298"/>
      <c r="EOY664" s="298"/>
      <c r="ESO664" s="303"/>
      <c r="ETC664" s="298"/>
      <c r="ETF664" s="298"/>
      <c r="EWV664" s="303"/>
      <c r="EXJ664" s="298"/>
      <c r="EXM664" s="298"/>
      <c r="FBC664" s="303"/>
      <c r="FBQ664" s="298"/>
      <c r="FBT664" s="298"/>
      <c r="FFJ664" s="303"/>
      <c r="FFX664" s="298"/>
      <c r="FGA664" s="298"/>
      <c r="FJQ664" s="303"/>
      <c r="FKE664" s="298"/>
      <c r="FKH664" s="298"/>
      <c r="FNX664" s="303"/>
      <c r="FOL664" s="298"/>
      <c r="FOO664" s="298"/>
      <c r="FSE664" s="303"/>
      <c r="FSS664" s="298"/>
      <c r="FSV664" s="298"/>
      <c r="FWL664" s="303"/>
      <c r="FWZ664" s="298"/>
      <c r="FXC664" s="298"/>
      <c r="GAS664" s="303"/>
      <c r="GBG664" s="298"/>
      <c r="GBJ664" s="298"/>
      <c r="GEZ664" s="303"/>
      <c r="GFN664" s="298"/>
      <c r="GFQ664" s="298"/>
      <c r="GJG664" s="303"/>
      <c r="GJU664" s="298"/>
      <c r="GJX664" s="298"/>
      <c r="GNN664" s="303"/>
      <c r="GOB664" s="298"/>
      <c r="GOE664" s="298"/>
      <c r="GRU664" s="303"/>
      <c r="GSI664" s="298"/>
      <c r="GSL664" s="298"/>
      <c r="GWB664" s="303"/>
      <c r="GWP664" s="298"/>
      <c r="GWS664" s="298"/>
      <c r="HAI664" s="303"/>
      <c r="HAW664" s="298"/>
      <c r="HAZ664" s="298"/>
      <c r="HEP664" s="303"/>
      <c r="HFD664" s="298"/>
      <c r="HFG664" s="298"/>
      <c r="HIW664" s="303"/>
      <c r="HJK664" s="298"/>
      <c r="HJN664" s="298"/>
      <c r="HND664" s="303"/>
      <c r="HNR664" s="298"/>
      <c r="HNU664" s="298"/>
      <c r="HRK664" s="303"/>
      <c r="HRY664" s="298"/>
      <c r="HSB664" s="298"/>
      <c r="HVR664" s="303"/>
      <c r="HWF664" s="298"/>
      <c r="HWI664" s="298"/>
      <c r="HZY664" s="303"/>
      <c r="IAM664" s="298"/>
      <c r="IAP664" s="298"/>
      <c r="IEF664" s="303"/>
      <c r="IET664" s="298"/>
      <c r="IEW664" s="298"/>
      <c r="IIM664" s="303"/>
      <c r="IJA664" s="298"/>
      <c r="IJD664" s="298"/>
      <c r="IMT664" s="303"/>
      <c r="INH664" s="298"/>
      <c r="INK664" s="298"/>
      <c r="IRA664" s="303"/>
      <c r="IRO664" s="298"/>
      <c r="IRR664" s="298"/>
      <c r="IVH664" s="303"/>
      <c r="IVV664" s="298"/>
      <c r="IVY664" s="298"/>
      <c r="IZO664" s="303"/>
      <c r="JAC664" s="298"/>
      <c r="JAF664" s="298"/>
      <c r="JDV664" s="303"/>
      <c r="JEJ664" s="298"/>
      <c r="JEM664" s="298"/>
      <c r="JIC664" s="303"/>
      <c r="JIQ664" s="298"/>
      <c r="JIT664" s="298"/>
      <c r="JMJ664" s="303"/>
      <c r="JMX664" s="298"/>
      <c r="JNA664" s="298"/>
      <c r="JQQ664" s="303"/>
      <c r="JRE664" s="298"/>
      <c r="JRH664" s="298"/>
      <c r="JUX664" s="303"/>
      <c r="JVL664" s="298"/>
      <c r="JVO664" s="298"/>
      <c r="JZE664" s="303"/>
      <c r="JZS664" s="298"/>
      <c r="JZV664" s="298"/>
      <c r="KDL664" s="303"/>
      <c r="KDZ664" s="298"/>
      <c r="KEC664" s="298"/>
      <c r="KHS664" s="303"/>
      <c r="KIG664" s="298"/>
      <c r="KIJ664" s="298"/>
      <c r="KLZ664" s="303"/>
      <c r="KMN664" s="298"/>
      <c r="KMQ664" s="298"/>
      <c r="KQG664" s="303"/>
      <c r="KQU664" s="298"/>
      <c r="KQX664" s="298"/>
      <c r="KUN664" s="303"/>
      <c r="KVB664" s="298"/>
      <c r="KVE664" s="298"/>
      <c r="KYU664" s="303"/>
      <c r="KZI664" s="298"/>
      <c r="KZL664" s="298"/>
      <c r="LDB664" s="303"/>
      <c r="LDP664" s="298"/>
      <c r="LDS664" s="298"/>
      <c r="LHI664" s="303"/>
      <c r="LHW664" s="298"/>
      <c r="LHZ664" s="298"/>
      <c r="LLP664" s="303"/>
      <c r="LMD664" s="298"/>
      <c r="LMG664" s="298"/>
      <c r="LPW664" s="303"/>
      <c r="LQK664" s="298"/>
      <c r="LQN664" s="298"/>
      <c r="LUD664" s="303"/>
      <c r="LUR664" s="298"/>
      <c r="LUU664" s="298"/>
      <c r="LYK664" s="303"/>
      <c r="LYY664" s="298"/>
      <c r="LZB664" s="298"/>
      <c r="MCR664" s="303"/>
      <c r="MDF664" s="298"/>
      <c r="MDI664" s="298"/>
      <c r="MGY664" s="303"/>
      <c r="MHM664" s="298"/>
      <c r="MHP664" s="298"/>
      <c r="MLF664" s="303"/>
      <c r="MLT664" s="298"/>
      <c r="MLW664" s="298"/>
      <c r="MPM664" s="303"/>
      <c r="MQA664" s="298"/>
      <c r="MQD664" s="298"/>
      <c r="MTT664" s="303"/>
      <c r="MUH664" s="298"/>
      <c r="MUK664" s="298"/>
      <c r="MYA664" s="303"/>
      <c r="MYO664" s="298"/>
      <c r="MYR664" s="298"/>
      <c r="NCH664" s="303"/>
      <c r="NCV664" s="298"/>
      <c r="NCY664" s="298"/>
      <c r="NGO664" s="303"/>
      <c r="NHC664" s="298"/>
      <c r="NHF664" s="298"/>
      <c r="NKV664" s="303"/>
      <c r="NLJ664" s="298"/>
      <c r="NLM664" s="298"/>
      <c r="NPC664" s="303"/>
      <c r="NPQ664" s="298"/>
      <c r="NPT664" s="298"/>
      <c r="NTJ664" s="303"/>
      <c r="NTX664" s="298"/>
      <c r="NUA664" s="298"/>
      <c r="NXQ664" s="303"/>
      <c r="NYE664" s="298"/>
      <c r="NYH664" s="298"/>
      <c r="OBX664" s="303"/>
      <c r="OCL664" s="298"/>
      <c r="OCO664" s="298"/>
      <c r="OGE664" s="303"/>
      <c r="OGS664" s="298"/>
      <c r="OGV664" s="298"/>
      <c r="OKL664" s="303"/>
      <c r="OKZ664" s="298"/>
      <c r="OLC664" s="298"/>
      <c r="OOS664" s="303"/>
      <c r="OPG664" s="298"/>
      <c r="OPJ664" s="298"/>
      <c r="OSZ664" s="303"/>
      <c r="OTN664" s="298"/>
      <c r="OTQ664" s="298"/>
      <c r="OXG664" s="303"/>
      <c r="OXU664" s="298"/>
      <c r="OXX664" s="298"/>
      <c r="PBN664" s="303"/>
      <c r="PCB664" s="298"/>
      <c r="PCE664" s="298"/>
      <c r="PFU664" s="303"/>
      <c r="PGI664" s="298"/>
      <c r="PGL664" s="298"/>
      <c r="PKB664" s="303"/>
      <c r="PKP664" s="298"/>
      <c r="PKS664" s="298"/>
      <c r="POI664" s="303"/>
      <c r="POW664" s="298"/>
      <c r="POZ664" s="298"/>
    </row>
    <row r="665" spans="4:1020 1114:2019 2113:3018 3112:4017 4111:5110 5124:6126 6220:7125 7219:8124 8218:9123 9217:10233 10327:11232" x14ac:dyDescent="0.25">
      <c r="D665" s="303" t="str">
        <f>INDEX(C49:C52,MATCH(3,B49:B52,0),0)</f>
        <v>Saudi Arabia</v>
      </c>
      <c r="E665" s="297">
        <f>IFERROR(INDEX(D4:D76,MATCH(D665,C4:C76,0),0),0)</f>
        <v>0</v>
      </c>
      <c r="F665" s="297">
        <f>IFERROR(INDEX(E4:E76,MATCH(D665,C4:C76,0),0),0)</f>
        <v>0</v>
      </c>
      <c r="G665" s="297">
        <f>IFERROR(INDEX(F4:F76,MATCH(D665,C4:C76,0),0),0)</f>
        <v>0</v>
      </c>
      <c r="H665" s="297">
        <f>IFERROR(INDEX(G4:G76,MATCH(D665,C4:C76,0),0),0)</f>
        <v>0</v>
      </c>
      <c r="I665" s="297">
        <f>IFERROR(INDEX(H4:H76,MATCH(D665,C4:C76,0),0),0)</f>
        <v>0</v>
      </c>
      <c r="J665" s="297">
        <f t="shared" si="704"/>
        <v>0</v>
      </c>
      <c r="K665" s="297">
        <f>IFERROR(INDEX(J4:J76,MATCH(D665,C4:C76,0),0),0)</f>
        <v>0</v>
      </c>
      <c r="L665" s="297">
        <f>-INDEX(A4:A76,MATCH(D665,C4:C76,0),0)</f>
        <v>-161</v>
      </c>
      <c r="M665" s="297">
        <f>RANK(K665,K658:K669)</f>
        <v>1</v>
      </c>
      <c r="N665" s="297">
        <f>SUMPRODUCT((M658:M669=M665)*(J658:J669&gt;J665))</f>
        <v>0</v>
      </c>
      <c r="O665" s="298">
        <f>SUMPRODUCT((M658:M669=M665)*(J658:J669=J665)*(H658:H669&gt;H665))</f>
        <v>0</v>
      </c>
      <c r="P665" s="297">
        <f>SUMPRODUCT((M658:M669=M665)*(J658:J669=J665)*(H658:H669=H665)*(L658:L669&gt;L665))</f>
        <v>11</v>
      </c>
      <c r="Q665" s="297">
        <f t="shared" si="705"/>
        <v>12</v>
      </c>
      <c r="R665" s="298" t="s">
        <v>92</v>
      </c>
      <c r="S665" s="297">
        <v>8</v>
      </c>
      <c r="T665" s="297" t="str">
        <f>INDEX(R658:R669,MATCH(S665,Q658:Q669,0),0)</f>
        <v>F</v>
      </c>
      <c r="U665" s="298" t="str">
        <f>INDEX(D658:D669,MATCH(S665,Q658:Q669,0),0)</f>
        <v>Sweden</v>
      </c>
      <c r="V665" s="297" t="str">
        <f t="shared" si="706"/>
        <v>3F</v>
      </c>
      <c r="W665" s="297" t="str">
        <f>INDEX(R158:Y158,0,MATCH(V665,R655:Y655,0))</f>
        <v>1I</v>
      </c>
      <c r="DK665" s="303"/>
      <c r="DY665" s="298"/>
      <c r="EB665" s="298"/>
      <c r="HR665" s="303"/>
      <c r="IF665" s="298"/>
      <c r="II665" s="298"/>
      <c r="LY665" s="303"/>
      <c r="MM665" s="298"/>
      <c r="MP665" s="298"/>
      <c r="QF665" s="303"/>
      <c r="QT665" s="298"/>
      <c r="QW665" s="298"/>
      <c r="UM665" s="303"/>
      <c r="VA665" s="298"/>
      <c r="VD665" s="298"/>
      <c r="YT665" s="303"/>
      <c r="ZH665" s="298"/>
      <c r="ZK665" s="298"/>
      <c r="ADA665" s="303"/>
      <c r="ADO665" s="298"/>
      <c r="ADR665" s="298"/>
      <c r="AHH665" s="303"/>
      <c r="AHV665" s="298"/>
      <c r="AHY665" s="298"/>
      <c r="ALO665" s="303"/>
      <c r="AMC665" s="298"/>
      <c r="AMF665" s="298"/>
      <c r="APV665" s="303"/>
      <c r="AQJ665" s="298"/>
      <c r="AQM665" s="298"/>
      <c r="AUC665" s="303"/>
      <c r="AUQ665" s="298"/>
      <c r="AUT665" s="298"/>
      <c r="AYJ665" s="303"/>
      <c r="AYX665" s="298"/>
      <c r="AZA665" s="298"/>
      <c r="BCQ665" s="303"/>
      <c r="BDE665" s="298"/>
      <c r="BDH665" s="298"/>
      <c r="BGX665" s="303"/>
      <c r="BHL665" s="298"/>
      <c r="BHO665" s="298"/>
      <c r="BLE665" s="303"/>
      <c r="BLS665" s="298"/>
      <c r="BLV665" s="298"/>
      <c r="BPL665" s="303"/>
      <c r="BPZ665" s="298"/>
      <c r="BQC665" s="298"/>
      <c r="BTS665" s="303"/>
      <c r="BUG665" s="298"/>
      <c r="BUJ665" s="298"/>
      <c r="BXZ665" s="303"/>
      <c r="BYN665" s="298"/>
      <c r="BYQ665" s="298"/>
      <c r="CCG665" s="303"/>
      <c r="CCU665" s="298"/>
      <c r="CCX665" s="298"/>
      <c r="CGN665" s="303"/>
      <c r="CHB665" s="298"/>
      <c r="CHE665" s="298"/>
      <c r="CKU665" s="303"/>
      <c r="CLI665" s="298"/>
      <c r="CLL665" s="298"/>
      <c r="CPB665" s="303"/>
      <c r="CPP665" s="298"/>
      <c r="CPS665" s="298"/>
      <c r="CTI665" s="303"/>
      <c r="CTW665" s="298"/>
      <c r="CTZ665" s="298"/>
      <c r="CXP665" s="303"/>
      <c r="CYD665" s="298"/>
      <c r="CYG665" s="298"/>
      <c r="DBW665" s="303"/>
      <c r="DCK665" s="298"/>
      <c r="DCN665" s="298"/>
      <c r="DGD665" s="303"/>
      <c r="DGR665" s="298"/>
      <c r="DGU665" s="298"/>
      <c r="DKK665" s="303"/>
      <c r="DKY665" s="298"/>
      <c r="DLB665" s="298"/>
      <c r="DOR665" s="303"/>
      <c r="DPF665" s="298"/>
      <c r="DPI665" s="298"/>
      <c r="DSY665" s="303"/>
      <c r="DTM665" s="298"/>
      <c r="DTP665" s="298"/>
      <c r="DXF665" s="303"/>
      <c r="DXT665" s="298"/>
      <c r="DXW665" s="298"/>
      <c r="EBM665" s="303"/>
      <c r="ECA665" s="298"/>
      <c r="ECD665" s="298"/>
      <c r="EFT665" s="303"/>
      <c r="EGH665" s="298"/>
      <c r="EGK665" s="298"/>
      <c r="EKA665" s="303"/>
      <c r="EKO665" s="298"/>
      <c r="EKR665" s="298"/>
      <c r="EOH665" s="303"/>
      <c r="EOV665" s="298"/>
      <c r="EOY665" s="298"/>
      <c r="ESO665" s="303"/>
      <c r="ETC665" s="298"/>
      <c r="ETF665" s="298"/>
      <c r="EWV665" s="303"/>
      <c r="EXJ665" s="298"/>
      <c r="EXM665" s="298"/>
      <c r="FBC665" s="303"/>
      <c r="FBQ665" s="298"/>
      <c r="FBT665" s="298"/>
      <c r="FFJ665" s="303"/>
      <c r="FFX665" s="298"/>
      <c r="FGA665" s="298"/>
      <c r="FJQ665" s="303"/>
      <c r="FKE665" s="298"/>
      <c r="FKH665" s="298"/>
      <c r="FNX665" s="303"/>
      <c r="FOL665" s="298"/>
      <c r="FOO665" s="298"/>
      <c r="FSE665" s="303"/>
      <c r="FSS665" s="298"/>
      <c r="FSV665" s="298"/>
      <c r="FWL665" s="303"/>
      <c r="FWZ665" s="298"/>
      <c r="FXC665" s="298"/>
      <c r="GAS665" s="303"/>
      <c r="GBG665" s="298"/>
      <c r="GBJ665" s="298"/>
      <c r="GEZ665" s="303"/>
      <c r="GFN665" s="298"/>
      <c r="GFQ665" s="298"/>
      <c r="GJG665" s="303"/>
      <c r="GJU665" s="298"/>
      <c r="GJX665" s="298"/>
      <c r="GNN665" s="303"/>
      <c r="GOB665" s="298"/>
      <c r="GOE665" s="298"/>
      <c r="GRU665" s="303"/>
      <c r="GSI665" s="298"/>
      <c r="GSL665" s="298"/>
      <c r="GWB665" s="303"/>
      <c r="GWP665" s="298"/>
      <c r="GWS665" s="298"/>
      <c r="HAI665" s="303"/>
      <c r="HAW665" s="298"/>
      <c r="HAZ665" s="298"/>
      <c r="HEP665" s="303"/>
      <c r="HFD665" s="298"/>
      <c r="HFG665" s="298"/>
      <c r="HIW665" s="303"/>
      <c r="HJK665" s="298"/>
      <c r="HJN665" s="298"/>
      <c r="HND665" s="303"/>
      <c r="HNR665" s="298"/>
      <c r="HNU665" s="298"/>
      <c r="HRK665" s="303"/>
      <c r="HRY665" s="298"/>
      <c r="HSB665" s="298"/>
      <c r="HVR665" s="303"/>
      <c r="HWF665" s="298"/>
      <c r="HWI665" s="298"/>
      <c r="HZY665" s="303"/>
      <c r="IAM665" s="298"/>
      <c r="IAP665" s="298"/>
      <c r="IEF665" s="303"/>
      <c r="IET665" s="298"/>
      <c r="IEW665" s="298"/>
      <c r="IIM665" s="303"/>
      <c r="IJA665" s="298"/>
      <c r="IJD665" s="298"/>
      <c r="IMT665" s="303"/>
      <c r="INH665" s="298"/>
      <c r="INK665" s="298"/>
      <c r="IRA665" s="303"/>
      <c r="IRO665" s="298"/>
      <c r="IRR665" s="298"/>
      <c r="IVH665" s="303"/>
      <c r="IVV665" s="298"/>
      <c r="IVY665" s="298"/>
      <c r="IZO665" s="303"/>
      <c r="JAC665" s="298"/>
      <c r="JAF665" s="298"/>
      <c r="JDV665" s="303"/>
      <c r="JEJ665" s="298"/>
      <c r="JEM665" s="298"/>
      <c r="JIC665" s="303"/>
      <c r="JIQ665" s="298"/>
      <c r="JIT665" s="298"/>
      <c r="JMJ665" s="303"/>
      <c r="JMX665" s="298"/>
      <c r="JNA665" s="298"/>
      <c r="JQQ665" s="303"/>
      <c r="JRE665" s="298"/>
      <c r="JRH665" s="298"/>
      <c r="JUX665" s="303"/>
      <c r="JVL665" s="298"/>
      <c r="JVO665" s="298"/>
      <c r="JZE665" s="303"/>
      <c r="JZS665" s="298"/>
      <c r="JZV665" s="298"/>
      <c r="KDL665" s="303"/>
      <c r="KDZ665" s="298"/>
      <c r="KEC665" s="298"/>
      <c r="KHS665" s="303"/>
      <c r="KIG665" s="298"/>
      <c r="KIJ665" s="298"/>
      <c r="KLZ665" s="303"/>
      <c r="KMN665" s="298"/>
      <c r="KMQ665" s="298"/>
      <c r="KQG665" s="303"/>
      <c r="KQU665" s="298"/>
      <c r="KQX665" s="298"/>
      <c r="KUN665" s="303"/>
      <c r="KVB665" s="298"/>
      <c r="KVE665" s="298"/>
      <c r="KYU665" s="303"/>
      <c r="KZI665" s="298"/>
      <c r="KZL665" s="298"/>
      <c r="LDB665" s="303"/>
      <c r="LDP665" s="298"/>
      <c r="LDS665" s="298"/>
      <c r="LHI665" s="303"/>
      <c r="LHW665" s="298"/>
      <c r="LHZ665" s="298"/>
      <c r="LLP665" s="303"/>
      <c r="LMD665" s="298"/>
      <c r="LMG665" s="298"/>
      <c r="LPW665" s="303"/>
      <c r="LQK665" s="298"/>
      <c r="LQN665" s="298"/>
      <c r="LUD665" s="303"/>
      <c r="LUR665" s="298"/>
      <c r="LUU665" s="298"/>
      <c r="LYK665" s="303"/>
      <c r="LYY665" s="298"/>
      <c r="LZB665" s="298"/>
      <c r="MCR665" s="303"/>
      <c r="MDF665" s="298"/>
      <c r="MDI665" s="298"/>
      <c r="MGY665" s="303"/>
      <c r="MHM665" s="298"/>
      <c r="MHP665" s="298"/>
      <c r="MLF665" s="303"/>
      <c r="MLT665" s="298"/>
      <c r="MLW665" s="298"/>
      <c r="MPM665" s="303"/>
      <c r="MQA665" s="298"/>
      <c r="MQD665" s="298"/>
      <c r="MTT665" s="303"/>
      <c r="MUH665" s="298"/>
      <c r="MUK665" s="298"/>
      <c r="MYA665" s="303"/>
      <c r="MYO665" s="298"/>
      <c r="MYR665" s="298"/>
      <c r="NCH665" s="303"/>
      <c r="NCV665" s="298"/>
      <c r="NCY665" s="298"/>
      <c r="NGO665" s="303"/>
      <c r="NHC665" s="298"/>
      <c r="NHF665" s="298"/>
      <c r="NKV665" s="303"/>
      <c r="NLJ665" s="298"/>
      <c r="NLM665" s="298"/>
      <c r="NPC665" s="303"/>
      <c r="NPQ665" s="298"/>
      <c r="NPT665" s="298"/>
      <c r="NTJ665" s="303"/>
      <c r="NTX665" s="298"/>
      <c r="NUA665" s="298"/>
      <c r="NXQ665" s="303"/>
      <c r="NYE665" s="298"/>
      <c r="NYH665" s="298"/>
      <c r="OBX665" s="303"/>
      <c r="OCL665" s="298"/>
      <c r="OCO665" s="298"/>
      <c r="OGE665" s="303"/>
      <c r="OGS665" s="298"/>
      <c r="OGV665" s="298"/>
      <c r="OKL665" s="303"/>
      <c r="OKZ665" s="298"/>
      <c r="OLC665" s="298"/>
      <c r="OOS665" s="303"/>
      <c r="OPG665" s="298"/>
      <c r="OPJ665" s="298"/>
      <c r="OSZ665" s="303"/>
      <c r="OTN665" s="298"/>
      <c r="OTQ665" s="298"/>
      <c r="OXG665" s="303"/>
      <c r="OXU665" s="298"/>
      <c r="OXX665" s="298"/>
      <c r="PBN665" s="303"/>
      <c r="PCB665" s="298"/>
      <c r="PCE665" s="298"/>
      <c r="PFU665" s="303"/>
      <c r="PGI665" s="298"/>
      <c r="PGL665" s="298"/>
      <c r="PKB665" s="303"/>
      <c r="PKP665" s="298"/>
      <c r="PKS665" s="298"/>
      <c r="POI665" s="303"/>
      <c r="POW665" s="298"/>
      <c r="POZ665" s="298"/>
    </row>
    <row r="666" spans="4:1020 1114:2019 2113:3018 3112:4017 4111:5110 5124:6126 6220:7125 7219:8124 8218:9123 9217:10233 10327:11232" x14ac:dyDescent="0.25">
      <c r="D666" s="303" t="str">
        <f>INDEX(C55:C58,MATCH(3,B55:B58,0),0)</f>
        <v>Norway</v>
      </c>
      <c r="E666" s="297">
        <f>IFERROR(INDEX(D4:D76,MATCH(D666,C4:C76,0),0),0)</f>
        <v>0</v>
      </c>
      <c r="F666" s="297">
        <f>IFERROR(INDEX(E4:E76,MATCH(D666,C4:C76,0),0),0)</f>
        <v>0</v>
      </c>
      <c r="G666" s="297">
        <f>IFERROR(INDEX(F4:F76,MATCH(D666,C4:C76,0),0),0)</f>
        <v>0</v>
      </c>
      <c r="H666" s="297">
        <f>IFERROR(INDEX(G4:G76,MATCH(D666,C4:C76,0),0),0)</f>
        <v>0</v>
      </c>
      <c r="I666" s="297">
        <f>IFERROR(INDEX(H4:H76,MATCH(D666,C4:C76,0),0),0)</f>
        <v>0</v>
      </c>
      <c r="J666" s="297">
        <f t="shared" si="704"/>
        <v>0</v>
      </c>
      <c r="K666" s="297">
        <f>IFERROR(INDEX(J4:J76,MATCH(D666,C4:C76,0),0),0)</f>
        <v>0</v>
      </c>
      <c r="L666" s="297">
        <f>-INDEX(A4:A76,MATCH(D666,C4:C76,0),0)</f>
        <v>-132</v>
      </c>
      <c r="M666" s="297">
        <f>RANK(K666,K658:K669)</f>
        <v>1</v>
      </c>
      <c r="N666" s="297">
        <f>SUMPRODUCT((M658:M669=M666)*(J658:J669&gt;J666))</f>
        <v>0</v>
      </c>
      <c r="O666" s="298">
        <f>SUMPRODUCT((M658:M669=M666)*(J658:J669=J666)*(H658:H669&gt;H666))</f>
        <v>0</v>
      </c>
      <c r="P666" s="297">
        <f>SUMPRODUCT((M658:M669=M666)*(J658:J669=J666)*(H658:H669=H666)*(L658:L669&gt;L666))</f>
        <v>3</v>
      </c>
      <c r="Q666" s="297">
        <f t="shared" si="705"/>
        <v>4</v>
      </c>
      <c r="R666" s="298" t="s">
        <v>162</v>
      </c>
      <c r="S666" s="297">
        <v>9</v>
      </c>
      <c r="T666" s="297" t="str">
        <f>INDEX(R658:R669,MATCH(S666,Q658:Q669,0),0)</f>
        <v>A</v>
      </c>
      <c r="U666" s="298" t="str">
        <f>INDEX(D658:D669,MATCH(S666,Q658:Q669,0),0)</f>
        <v>Czechia</v>
      </c>
      <c r="V666" s="297" t="str">
        <f t="shared" si="706"/>
        <v>3A</v>
      </c>
      <c r="DK666" s="303"/>
      <c r="DY666" s="298"/>
      <c r="EB666" s="298"/>
      <c r="HR666" s="303"/>
      <c r="IF666" s="298"/>
      <c r="II666" s="298"/>
      <c r="LY666" s="303"/>
      <c r="MM666" s="298"/>
      <c r="MP666" s="298"/>
      <c r="QF666" s="303"/>
      <c r="QT666" s="298"/>
      <c r="QW666" s="298"/>
      <c r="UM666" s="303"/>
      <c r="VA666" s="298"/>
      <c r="VD666" s="298"/>
      <c r="YT666" s="303"/>
      <c r="ZH666" s="298"/>
      <c r="ZK666" s="298"/>
      <c r="ADA666" s="303"/>
      <c r="ADO666" s="298"/>
      <c r="ADR666" s="298"/>
      <c r="AHH666" s="303"/>
      <c r="AHV666" s="298"/>
      <c r="AHY666" s="298"/>
      <c r="ALO666" s="303"/>
      <c r="AMC666" s="298"/>
      <c r="AMF666" s="298"/>
      <c r="APV666" s="303"/>
      <c r="AQJ666" s="298"/>
      <c r="AQM666" s="298"/>
      <c r="AUC666" s="303"/>
      <c r="AUQ666" s="298"/>
      <c r="AUT666" s="298"/>
      <c r="AYJ666" s="303"/>
      <c r="AYX666" s="298"/>
      <c r="AZA666" s="298"/>
      <c r="BCQ666" s="303"/>
      <c r="BDE666" s="298"/>
      <c r="BDH666" s="298"/>
      <c r="BGX666" s="303"/>
      <c r="BHL666" s="298"/>
      <c r="BHO666" s="298"/>
      <c r="BLE666" s="303"/>
      <c r="BLS666" s="298"/>
      <c r="BLV666" s="298"/>
      <c r="BPL666" s="303"/>
      <c r="BPZ666" s="298"/>
      <c r="BQC666" s="298"/>
      <c r="BTS666" s="303"/>
      <c r="BUG666" s="298"/>
      <c r="BUJ666" s="298"/>
      <c r="BXZ666" s="303"/>
      <c r="BYN666" s="298"/>
      <c r="BYQ666" s="298"/>
      <c r="CCG666" s="303"/>
      <c r="CCU666" s="298"/>
      <c r="CCX666" s="298"/>
      <c r="CGN666" s="303"/>
      <c r="CHB666" s="298"/>
      <c r="CHE666" s="298"/>
      <c r="CKU666" s="303"/>
      <c r="CLI666" s="298"/>
      <c r="CLL666" s="298"/>
      <c r="CPB666" s="303"/>
      <c r="CPP666" s="298"/>
      <c r="CPS666" s="298"/>
      <c r="CTI666" s="303"/>
      <c r="CTW666" s="298"/>
      <c r="CTZ666" s="298"/>
      <c r="CXP666" s="303"/>
      <c r="CYD666" s="298"/>
      <c r="CYG666" s="298"/>
      <c r="DBW666" s="303"/>
      <c r="DCK666" s="298"/>
      <c r="DCN666" s="298"/>
      <c r="DGD666" s="303"/>
      <c r="DGR666" s="298"/>
      <c r="DGU666" s="298"/>
      <c r="DKK666" s="303"/>
      <c r="DKY666" s="298"/>
      <c r="DLB666" s="298"/>
      <c r="DOR666" s="303"/>
      <c r="DPF666" s="298"/>
      <c r="DPI666" s="298"/>
      <c r="DSY666" s="303"/>
      <c r="DTM666" s="298"/>
      <c r="DTP666" s="298"/>
      <c r="DXF666" s="303"/>
      <c r="DXT666" s="298"/>
      <c r="DXW666" s="298"/>
      <c r="EBM666" s="303"/>
      <c r="ECA666" s="298"/>
      <c r="ECD666" s="298"/>
      <c r="EFT666" s="303"/>
      <c r="EGH666" s="298"/>
      <c r="EGK666" s="298"/>
      <c r="EKA666" s="303"/>
      <c r="EKO666" s="298"/>
      <c r="EKR666" s="298"/>
      <c r="EOH666" s="303"/>
      <c r="EOV666" s="298"/>
      <c r="EOY666" s="298"/>
      <c r="ESO666" s="303"/>
      <c r="ETC666" s="298"/>
      <c r="ETF666" s="298"/>
      <c r="EWV666" s="303"/>
      <c r="EXJ666" s="298"/>
      <c r="EXM666" s="298"/>
      <c r="FBC666" s="303"/>
      <c r="FBQ666" s="298"/>
      <c r="FBT666" s="298"/>
      <c r="FFJ666" s="303"/>
      <c r="FFX666" s="298"/>
      <c r="FGA666" s="298"/>
      <c r="FJQ666" s="303"/>
      <c r="FKE666" s="298"/>
      <c r="FKH666" s="298"/>
      <c r="FNX666" s="303"/>
      <c r="FOL666" s="298"/>
      <c r="FOO666" s="298"/>
      <c r="FSE666" s="303"/>
      <c r="FSS666" s="298"/>
      <c r="FSV666" s="298"/>
      <c r="FWL666" s="303"/>
      <c r="FWZ666" s="298"/>
      <c r="FXC666" s="298"/>
      <c r="GAS666" s="303"/>
      <c r="GBG666" s="298"/>
      <c r="GBJ666" s="298"/>
      <c r="GEZ666" s="303"/>
      <c r="GFN666" s="298"/>
      <c r="GFQ666" s="298"/>
      <c r="GJG666" s="303"/>
      <c r="GJU666" s="298"/>
      <c r="GJX666" s="298"/>
      <c r="GNN666" s="303"/>
      <c r="GOB666" s="298"/>
      <c r="GOE666" s="298"/>
      <c r="GRU666" s="303"/>
      <c r="GSI666" s="298"/>
      <c r="GSL666" s="298"/>
      <c r="GWB666" s="303"/>
      <c r="GWP666" s="298"/>
      <c r="GWS666" s="298"/>
      <c r="HAI666" s="303"/>
      <c r="HAW666" s="298"/>
      <c r="HAZ666" s="298"/>
      <c r="HEP666" s="303"/>
      <c r="HFD666" s="298"/>
      <c r="HFG666" s="298"/>
      <c r="HIW666" s="303"/>
      <c r="HJK666" s="298"/>
      <c r="HJN666" s="298"/>
      <c r="HND666" s="303"/>
      <c r="HNR666" s="298"/>
      <c r="HNU666" s="298"/>
      <c r="HRK666" s="303"/>
      <c r="HRY666" s="298"/>
      <c r="HSB666" s="298"/>
      <c r="HVR666" s="303"/>
      <c r="HWF666" s="298"/>
      <c r="HWI666" s="298"/>
      <c r="HZY666" s="303"/>
      <c r="IAM666" s="298"/>
      <c r="IAP666" s="298"/>
      <c r="IEF666" s="303"/>
      <c r="IET666" s="298"/>
      <c r="IEW666" s="298"/>
      <c r="IIM666" s="303"/>
      <c r="IJA666" s="298"/>
      <c r="IJD666" s="298"/>
      <c r="IMT666" s="303"/>
      <c r="INH666" s="298"/>
      <c r="INK666" s="298"/>
      <c r="IRA666" s="303"/>
      <c r="IRO666" s="298"/>
      <c r="IRR666" s="298"/>
      <c r="IVH666" s="303"/>
      <c r="IVV666" s="298"/>
      <c r="IVY666" s="298"/>
      <c r="IZO666" s="303"/>
      <c r="JAC666" s="298"/>
      <c r="JAF666" s="298"/>
      <c r="JDV666" s="303"/>
      <c r="JEJ666" s="298"/>
      <c r="JEM666" s="298"/>
      <c r="JIC666" s="303"/>
      <c r="JIQ666" s="298"/>
      <c r="JIT666" s="298"/>
      <c r="JMJ666" s="303"/>
      <c r="JMX666" s="298"/>
      <c r="JNA666" s="298"/>
      <c r="JQQ666" s="303"/>
      <c r="JRE666" s="298"/>
      <c r="JRH666" s="298"/>
      <c r="JUX666" s="303"/>
      <c r="JVL666" s="298"/>
      <c r="JVO666" s="298"/>
      <c r="JZE666" s="303"/>
      <c r="JZS666" s="298"/>
      <c r="JZV666" s="298"/>
      <c r="KDL666" s="303"/>
      <c r="KDZ666" s="298"/>
      <c r="KEC666" s="298"/>
      <c r="KHS666" s="303"/>
      <c r="KIG666" s="298"/>
      <c r="KIJ666" s="298"/>
      <c r="KLZ666" s="303"/>
      <c r="KMN666" s="298"/>
      <c r="KMQ666" s="298"/>
      <c r="KQG666" s="303"/>
      <c r="KQU666" s="298"/>
      <c r="KQX666" s="298"/>
      <c r="KUN666" s="303"/>
      <c r="KVB666" s="298"/>
      <c r="KVE666" s="298"/>
      <c r="KYU666" s="303"/>
      <c r="KZI666" s="298"/>
      <c r="KZL666" s="298"/>
      <c r="LDB666" s="303"/>
      <c r="LDP666" s="298"/>
      <c r="LDS666" s="298"/>
      <c r="LHI666" s="303"/>
      <c r="LHW666" s="298"/>
      <c r="LHZ666" s="298"/>
      <c r="LLP666" s="303"/>
      <c r="LMD666" s="298"/>
      <c r="LMG666" s="298"/>
      <c r="LPW666" s="303"/>
      <c r="LQK666" s="298"/>
      <c r="LQN666" s="298"/>
      <c r="LUD666" s="303"/>
      <c r="LUR666" s="298"/>
      <c r="LUU666" s="298"/>
      <c r="LYK666" s="303"/>
      <c r="LYY666" s="298"/>
      <c r="LZB666" s="298"/>
      <c r="MCR666" s="303"/>
      <c r="MDF666" s="298"/>
      <c r="MDI666" s="298"/>
      <c r="MGY666" s="303"/>
      <c r="MHM666" s="298"/>
      <c r="MHP666" s="298"/>
      <c r="MLF666" s="303"/>
      <c r="MLT666" s="298"/>
      <c r="MLW666" s="298"/>
      <c r="MPM666" s="303"/>
      <c r="MQA666" s="298"/>
      <c r="MQD666" s="298"/>
      <c r="MTT666" s="303"/>
      <c r="MUH666" s="298"/>
      <c r="MUK666" s="298"/>
      <c r="MYA666" s="303"/>
      <c r="MYO666" s="298"/>
      <c r="MYR666" s="298"/>
      <c r="NCH666" s="303"/>
      <c r="NCV666" s="298"/>
      <c r="NCY666" s="298"/>
      <c r="NGO666" s="303"/>
      <c r="NHC666" s="298"/>
      <c r="NHF666" s="298"/>
      <c r="NKV666" s="303"/>
      <c r="NLJ666" s="298"/>
      <c r="NLM666" s="298"/>
      <c r="NPC666" s="303"/>
      <c r="NPQ666" s="298"/>
      <c r="NPT666" s="298"/>
      <c r="NTJ666" s="303"/>
      <c r="NTX666" s="298"/>
      <c r="NUA666" s="298"/>
      <c r="NXQ666" s="303"/>
      <c r="NYE666" s="298"/>
      <c r="NYH666" s="298"/>
      <c r="OBX666" s="303"/>
      <c r="OCL666" s="298"/>
      <c r="OCO666" s="298"/>
      <c r="OGE666" s="303"/>
      <c r="OGS666" s="298"/>
      <c r="OGV666" s="298"/>
      <c r="OKL666" s="303"/>
      <c r="OKZ666" s="298"/>
      <c r="OLC666" s="298"/>
      <c r="OOS666" s="303"/>
      <c r="OPG666" s="298"/>
      <c r="OPJ666" s="298"/>
      <c r="OSZ666" s="303"/>
      <c r="OTN666" s="298"/>
      <c r="OTQ666" s="298"/>
      <c r="OXG666" s="303"/>
      <c r="OXU666" s="298"/>
      <c r="OXX666" s="298"/>
      <c r="PBN666" s="303"/>
      <c r="PCB666" s="298"/>
      <c r="PCE666" s="298"/>
      <c r="PFU666" s="303"/>
      <c r="PGI666" s="298"/>
      <c r="PGL666" s="298"/>
      <c r="PKB666" s="303"/>
      <c r="PKP666" s="298"/>
      <c r="PKS666" s="298"/>
      <c r="POI666" s="303"/>
      <c r="POW666" s="298"/>
      <c r="POZ666" s="298"/>
    </row>
    <row r="667" spans="4:1020 1114:2019 2113:3018 3112:4017 4111:5110 5124:6126 6220:7125 7219:8124 8218:9123 9217:10233 10327:11232" x14ac:dyDescent="0.25">
      <c r="D667" s="303" t="str">
        <f>INDEX(C61:C64,MATCH(3,B61:B64,0),0)</f>
        <v>Algeria</v>
      </c>
      <c r="E667" s="297">
        <f>IFERROR(INDEX(D4:D76,MATCH(D667,C4:C76,0),0),0)</f>
        <v>0</v>
      </c>
      <c r="F667" s="297">
        <f>IFERROR(INDEX(E4:E76,MATCH(D667,C4:C76,0),0),0)</f>
        <v>0</v>
      </c>
      <c r="G667" s="297">
        <f>IFERROR(INDEX(F4:F76,MATCH(D667,C4:C76,0),0),0)</f>
        <v>0</v>
      </c>
      <c r="H667" s="297">
        <f>IFERROR(INDEX(G4:G76,MATCH(D667,C4:C76,0),0),0)</f>
        <v>0</v>
      </c>
      <c r="I667" s="297">
        <f>IFERROR(INDEX(H4:H76,MATCH(D667,C4:C76,0),0),0)</f>
        <v>0</v>
      </c>
      <c r="J667" s="297">
        <f t="shared" si="704"/>
        <v>0</v>
      </c>
      <c r="K667" s="297">
        <f>IFERROR(INDEX(J4:J76,MATCH(D667,C4:C76,0),0),0)</f>
        <v>0</v>
      </c>
      <c r="L667" s="297">
        <f>-INDEX(A4:A76,MATCH(D667,C4:C76,0),0)</f>
        <v>-128</v>
      </c>
      <c r="M667" s="297">
        <f>RANK(K667,K658:K669)</f>
        <v>1</v>
      </c>
      <c r="N667" s="297">
        <f>SUMPRODUCT((M658:M669=M667)*(J658:J669&gt;J667))</f>
        <v>0</v>
      </c>
      <c r="O667" s="298">
        <f>SUMPRODUCT((M658:M669=M667)*(J658:J669=J667)*(H658:H669&gt;H667))</f>
        <v>0</v>
      </c>
      <c r="P667" s="297">
        <f>SUMPRODUCT((M658:M669=M667)*(J658:J669=J667)*(H658:H669=H667)*(L658:L669&gt;L667))</f>
        <v>1</v>
      </c>
      <c r="Q667" s="297">
        <f t="shared" si="705"/>
        <v>2</v>
      </c>
      <c r="R667" s="298" t="s">
        <v>164</v>
      </c>
      <c r="S667" s="297">
        <v>10</v>
      </c>
      <c r="T667" s="297" t="str">
        <f>INDEX(R658:R669,MATCH(S667,Q658:Q669,0),0)</f>
        <v>K</v>
      </c>
      <c r="U667" s="298" t="str">
        <f>INDEX(D658:D669,MATCH(S667,Q658:Q669,0),0)</f>
        <v>DR Congo</v>
      </c>
      <c r="V667" s="297" t="str">
        <f t="shared" si="706"/>
        <v>3K</v>
      </c>
      <c r="DK667" s="303"/>
      <c r="DY667" s="298"/>
      <c r="EB667" s="298"/>
      <c r="HR667" s="303"/>
      <c r="IF667" s="298"/>
      <c r="II667" s="298"/>
      <c r="LY667" s="303"/>
      <c r="MM667" s="298"/>
      <c r="MP667" s="298"/>
      <c r="QF667" s="303"/>
      <c r="QT667" s="298"/>
      <c r="QW667" s="298"/>
      <c r="UM667" s="303"/>
      <c r="VA667" s="298"/>
      <c r="VD667" s="298"/>
      <c r="YT667" s="303"/>
      <c r="ZH667" s="298"/>
      <c r="ZK667" s="298"/>
      <c r="ADA667" s="303"/>
      <c r="ADO667" s="298"/>
      <c r="ADR667" s="298"/>
      <c r="AHH667" s="303"/>
      <c r="AHV667" s="298"/>
      <c r="AHY667" s="298"/>
      <c r="ALO667" s="303"/>
      <c r="AMC667" s="298"/>
      <c r="AMF667" s="298"/>
      <c r="APV667" s="303"/>
      <c r="AQJ667" s="298"/>
      <c r="AQM667" s="298"/>
      <c r="AUC667" s="303"/>
      <c r="AUQ667" s="298"/>
      <c r="AUT667" s="298"/>
      <c r="AYJ667" s="303"/>
      <c r="AYX667" s="298"/>
      <c r="AZA667" s="298"/>
      <c r="BCQ667" s="303"/>
      <c r="BDE667" s="298"/>
      <c r="BDH667" s="298"/>
      <c r="BGX667" s="303"/>
      <c r="BHL667" s="298"/>
      <c r="BHO667" s="298"/>
      <c r="BLE667" s="303"/>
      <c r="BLS667" s="298"/>
      <c r="BLV667" s="298"/>
      <c r="BPL667" s="303"/>
      <c r="BPZ667" s="298"/>
      <c r="BQC667" s="298"/>
      <c r="BTS667" s="303"/>
      <c r="BUG667" s="298"/>
      <c r="BUJ667" s="298"/>
      <c r="BXZ667" s="303"/>
      <c r="BYN667" s="298"/>
      <c r="BYQ667" s="298"/>
      <c r="CCG667" s="303"/>
      <c r="CCU667" s="298"/>
      <c r="CCX667" s="298"/>
      <c r="CGN667" s="303"/>
      <c r="CHB667" s="298"/>
      <c r="CHE667" s="298"/>
      <c r="CKU667" s="303"/>
      <c r="CLI667" s="298"/>
      <c r="CLL667" s="298"/>
      <c r="CPB667" s="303"/>
      <c r="CPP667" s="298"/>
      <c r="CPS667" s="298"/>
      <c r="CTI667" s="303"/>
      <c r="CTW667" s="298"/>
      <c r="CTZ667" s="298"/>
      <c r="CXP667" s="303"/>
      <c r="CYD667" s="298"/>
      <c r="CYG667" s="298"/>
      <c r="DBW667" s="303"/>
      <c r="DCK667" s="298"/>
      <c r="DCN667" s="298"/>
      <c r="DGD667" s="303"/>
      <c r="DGR667" s="298"/>
      <c r="DGU667" s="298"/>
      <c r="DKK667" s="303"/>
      <c r="DKY667" s="298"/>
      <c r="DLB667" s="298"/>
      <c r="DOR667" s="303"/>
      <c r="DPF667" s="298"/>
      <c r="DPI667" s="298"/>
      <c r="DSY667" s="303"/>
      <c r="DTM667" s="298"/>
      <c r="DTP667" s="298"/>
      <c r="DXF667" s="303"/>
      <c r="DXT667" s="298"/>
      <c r="DXW667" s="298"/>
      <c r="EBM667" s="303"/>
      <c r="ECA667" s="298"/>
      <c r="ECD667" s="298"/>
      <c r="EFT667" s="303"/>
      <c r="EGH667" s="298"/>
      <c r="EGK667" s="298"/>
      <c r="EKA667" s="303"/>
      <c r="EKO667" s="298"/>
      <c r="EKR667" s="298"/>
      <c r="EOH667" s="303"/>
      <c r="EOV667" s="298"/>
      <c r="EOY667" s="298"/>
      <c r="ESO667" s="303"/>
      <c r="ETC667" s="298"/>
      <c r="ETF667" s="298"/>
      <c r="EWV667" s="303"/>
      <c r="EXJ667" s="298"/>
      <c r="EXM667" s="298"/>
      <c r="FBC667" s="303"/>
      <c r="FBQ667" s="298"/>
      <c r="FBT667" s="298"/>
      <c r="FFJ667" s="303"/>
      <c r="FFX667" s="298"/>
      <c r="FGA667" s="298"/>
      <c r="FJQ667" s="303"/>
      <c r="FKE667" s="298"/>
      <c r="FKH667" s="298"/>
      <c r="FNX667" s="303"/>
      <c r="FOL667" s="298"/>
      <c r="FOO667" s="298"/>
      <c r="FSE667" s="303"/>
      <c r="FSS667" s="298"/>
      <c r="FSV667" s="298"/>
      <c r="FWL667" s="303"/>
      <c r="FWZ667" s="298"/>
      <c r="FXC667" s="298"/>
      <c r="GAS667" s="303"/>
      <c r="GBG667" s="298"/>
      <c r="GBJ667" s="298"/>
      <c r="GEZ667" s="303"/>
      <c r="GFN667" s="298"/>
      <c r="GFQ667" s="298"/>
      <c r="GJG667" s="303"/>
      <c r="GJU667" s="298"/>
      <c r="GJX667" s="298"/>
      <c r="GNN667" s="303"/>
      <c r="GOB667" s="298"/>
      <c r="GOE667" s="298"/>
      <c r="GRU667" s="303"/>
      <c r="GSI667" s="298"/>
      <c r="GSL667" s="298"/>
      <c r="GWB667" s="303"/>
      <c r="GWP667" s="298"/>
      <c r="GWS667" s="298"/>
      <c r="HAI667" s="303"/>
      <c r="HAW667" s="298"/>
      <c r="HAZ667" s="298"/>
      <c r="HEP667" s="303"/>
      <c r="HFD667" s="298"/>
      <c r="HFG667" s="298"/>
      <c r="HIW667" s="303"/>
      <c r="HJK667" s="298"/>
      <c r="HJN667" s="298"/>
      <c r="HND667" s="303"/>
      <c r="HNR667" s="298"/>
      <c r="HNU667" s="298"/>
      <c r="HRK667" s="303"/>
      <c r="HRY667" s="298"/>
      <c r="HSB667" s="298"/>
      <c r="HVR667" s="303"/>
      <c r="HWF667" s="298"/>
      <c r="HWI667" s="298"/>
      <c r="HZY667" s="303"/>
      <c r="IAM667" s="298"/>
      <c r="IAP667" s="298"/>
      <c r="IEF667" s="303"/>
      <c r="IET667" s="298"/>
      <c r="IEW667" s="298"/>
      <c r="IIM667" s="303"/>
      <c r="IJA667" s="298"/>
      <c r="IJD667" s="298"/>
      <c r="IMT667" s="303"/>
      <c r="INH667" s="298"/>
      <c r="INK667" s="298"/>
      <c r="IRA667" s="303"/>
      <c r="IRO667" s="298"/>
      <c r="IRR667" s="298"/>
      <c r="IVH667" s="303"/>
      <c r="IVV667" s="298"/>
      <c r="IVY667" s="298"/>
      <c r="IZO667" s="303"/>
      <c r="JAC667" s="298"/>
      <c r="JAF667" s="298"/>
      <c r="JDV667" s="303"/>
      <c r="JEJ667" s="298"/>
      <c r="JEM667" s="298"/>
      <c r="JIC667" s="303"/>
      <c r="JIQ667" s="298"/>
      <c r="JIT667" s="298"/>
      <c r="JMJ667" s="303"/>
      <c r="JMX667" s="298"/>
      <c r="JNA667" s="298"/>
      <c r="JQQ667" s="303"/>
      <c r="JRE667" s="298"/>
      <c r="JRH667" s="298"/>
      <c r="JUX667" s="303"/>
      <c r="JVL667" s="298"/>
      <c r="JVO667" s="298"/>
      <c r="JZE667" s="303"/>
      <c r="JZS667" s="298"/>
      <c r="JZV667" s="298"/>
      <c r="KDL667" s="303"/>
      <c r="KDZ667" s="298"/>
      <c r="KEC667" s="298"/>
      <c r="KHS667" s="303"/>
      <c r="KIG667" s="298"/>
      <c r="KIJ667" s="298"/>
      <c r="KLZ667" s="303"/>
      <c r="KMN667" s="298"/>
      <c r="KMQ667" s="298"/>
      <c r="KQG667" s="303"/>
      <c r="KQU667" s="298"/>
      <c r="KQX667" s="298"/>
      <c r="KUN667" s="303"/>
      <c r="KVB667" s="298"/>
      <c r="KVE667" s="298"/>
      <c r="KYU667" s="303"/>
      <c r="KZI667" s="298"/>
      <c r="KZL667" s="298"/>
      <c r="LDB667" s="303"/>
      <c r="LDP667" s="298"/>
      <c r="LDS667" s="298"/>
      <c r="LHI667" s="303"/>
      <c r="LHW667" s="298"/>
      <c r="LHZ667" s="298"/>
      <c r="LLP667" s="303"/>
      <c r="LMD667" s="298"/>
      <c r="LMG667" s="298"/>
      <c r="LPW667" s="303"/>
      <c r="LQK667" s="298"/>
      <c r="LQN667" s="298"/>
      <c r="LUD667" s="303"/>
      <c r="LUR667" s="298"/>
      <c r="LUU667" s="298"/>
      <c r="LYK667" s="303"/>
      <c r="LYY667" s="298"/>
      <c r="LZB667" s="298"/>
      <c r="MCR667" s="303"/>
      <c r="MDF667" s="298"/>
      <c r="MDI667" s="298"/>
      <c r="MGY667" s="303"/>
      <c r="MHM667" s="298"/>
      <c r="MHP667" s="298"/>
      <c r="MLF667" s="303"/>
      <c r="MLT667" s="298"/>
      <c r="MLW667" s="298"/>
      <c r="MPM667" s="303"/>
      <c r="MQA667" s="298"/>
      <c r="MQD667" s="298"/>
      <c r="MTT667" s="303"/>
      <c r="MUH667" s="298"/>
      <c r="MUK667" s="298"/>
      <c r="MYA667" s="303"/>
      <c r="MYO667" s="298"/>
      <c r="MYR667" s="298"/>
      <c r="NCH667" s="303"/>
      <c r="NCV667" s="298"/>
      <c r="NCY667" s="298"/>
      <c r="NGO667" s="303"/>
      <c r="NHC667" s="298"/>
      <c r="NHF667" s="298"/>
      <c r="NKV667" s="303"/>
      <c r="NLJ667" s="298"/>
      <c r="NLM667" s="298"/>
      <c r="NPC667" s="303"/>
      <c r="NPQ667" s="298"/>
      <c r="NPT667" s="298"/>
      <c r="NTJ667" s="303"/>
      <c r="NTX667" s="298"/>
      <c r="NUA667" s="298"/>
      <c r="NXQ667" s="303"/>
      <c r="NYE667" s="298"/>
      <c r="NYH667" s="298"/>
      <c r="OBX667" s="303"/>
      <c r="OCL667" s="298"/>
      <c r="OCO667" s="298"/>
      <c r="OGE667" s="303"/>
      <c r="OGS667" s="298"/>
      <c r="OGV667" s="298"/>
      <c r="OKL667" s="303"/>
      <c r="OKZ667" s="298"/>
      <c r="OLC667" s="298"/>
      <c r="OOS667" s="303"/>
      <c r="OPG667" s="298"/>
      <c r="OPJ667" s="298"/>
      <c r="OSZ667" s="303"/>
      <c r="OTN667" s="298"/>
      <c r="OTQ667" s="298"/>
      <c r="OXG667" s="303"/>
      <c r="OXU667" s="298"/>
      <c r="OXX667" s="298"/>
      <c r="PBN667" s="303"/>
      <c r="PCB667" s="298"/>
      <c r="PCE667" s="298"/>
      <c r="PFU667" s="303"/>
      <c r="PGI667" s="298"/>
      <c r="PGL667" s="298"/>
      <c r="PKB667" s="303"/>
      <c r="PKP667" s="298"/>
      <c r="PKS667" s="298"/>
      <c r="POI667" s="303"/>
      <c r="POW667" s="298"/>
      <c r="POZ667" s="298"/>
    </row>
    <row r="668" spans="4:1020 1114:2019 2113:3018 3112:4017 4111:5110 5124:6126 6220:7125 7219:8124 8218:9123 9217:10233 10327:11232" x14ac:dyDescent="0.25">
      <c r="D668" s="303" t="str">
        <f>INDEX(C67:C70,MATCH(3,B67:B70,0),0)</f>
        <v>DR Congo</v>
      </c>
      <c r="E668" s="297">
        <f>IFERROR(INDEX(D4:D76,MATCH(D668,C4:C76,0),0),0)</f>
        <v>0</v>
      </c>
      <c r="F668" s="297">
        <f>IFERROR(INDEX(E4:E76,MATCH(D668,C4:C76,0),0),0)</f>
        <v>0</v>
      </c>
      <c r="G668" s="297">
        <f>IFERROR(INDEX(F4:F76,MATCH(D668,C4:C76,0),0),0)</f>
        <v>0</v>
      </c>
      <c r="H668" s="297">
        <f>IFERROR(INDEX(G4:G76,MATCH(D668,C4:C76,0),0),0)</f>
        <v>0</v>
      </c>
      <c r="I668" s="297">
        <f>IFERROR(INDEX(H4:H76,MATCH(D668,C4:C76,0),0),0)</f>
        <v>0</v>
      </c>
      <c r="J668" s="297">
        <f t="shared" si="704"/>
        <v>0</v>
      </c>
      <c r="K668" s="297">
        <f>IFERROR(INDEX(J4:J76,MATCH(D668,C4:C76,0),0),0)</f>
        <v>0</v>
      </c>
      <c r="L668" s="297">
        <f>-INDEX(A4:A76,MATCH(D668,C4:C76,0),0)</f>
        <v>-148</v>
      </c>
      <c r="M668" s="297">
        <f>RANK(K668,K658:K669)</f>
        <v>1</v>
      </c>
      <c r="N668" s="297">
        <f>SUMPRODUCT((M658:M669=M668)*(J658:J669&gt;J668))</f>
        <v>0</v>
      </c>
      <c r="O668" s="298">
        <f>SUMPRODUCT((M658:M669=M668)*(J658:J669=J668)*(H658:H669&gt;H668))</f>
        <v>0</v>
      </c>
      <c r="P668" s="297">
        <f>SUMPRODUCT((M658:M669=M668)*(J658:J669=J668)*(H658:H669=H668)*(L658:L669&gt;L668))</f>
        <v>9</v>
      </c>
      <c r="Q668" s="297">
        <f t="shared" si="705"/>
        <v>10</v>
      </c>
      <c r="R668" s="298" t="s">
        <v>168</v>
      </c>
      <c r="S668" s="297">
        <v>11</v>
      </c>
      <c r="T668" s="297" t="str">
        <f>INDEX(R658:R669,MATCH(S668,Q658:Q669,0),0)</f>
        <v>B</v>
      </c>
      <c r="U668" s="298" t="str">
        <f>INDEX(D658:D669,MATCH(S668,Q658:Q669,0),0)</f>
        <v>Qatar</v>
      </c>
      <c r="V668" s="297" t="str">
        <f t="shared" si="706"/>
        <v>3B</v>
      </c>
      <c r="DK668" s="303"/>
      <c r="DY668" s="298"/>
      <c r="EB668" s="298"/>
      <c r="HR668" s="303"/>
      <c r="IF668" s="298"/>
      <c r="II668" s="298"/>
      <c r="LY668" s="303"/>
      <c r="MM668" s="298"/>
      <c r="MP668" s="298"/>
      <c r="QF668" s="303"/>
      <c r="QT668" s="298"/>
      <c r="QW668" s="298"/>
      <c r="UM668" s="303"/>
      <c r="VA668" s="298"/>
      <c r="VD668" s="298"/>
      <c r="YT668" s="303"/>
      <c r="ZH668" s="298"/>
      <c r="ZK668" s="298"/>
      <c r="ADA668" s="303"/>
      <c r="ADO668" s="298"/>
      <c r="ADR668" s="298"/>
      <c r="AHH668" s="303"/>
      <c r="AHV668" s="298"/>
      <c r="AHY668" s="298"/>
      <c r="ALO668" s="303"/>
      <c r="AMC668" s="298"/>
      <c r="AMF668" s="298"/>
      <c r="APV668" s="303"/>
      <c r="AQJ668" s="298"/>
      <c r="AQM668" s="298"/>
      <c r="AUC668" s="303"/>
      <c r="AUQ668" s="298"/>
      <c r="AUT668" s="298"/>
      <c r="AYJ668" s="303"/>
      <c r="AYX668" s="298"/>
      <c r="AZA668" s="298"/>
      <c r="BCQ668" s="303"/>
      <c r="BDE668" s="298"/>
      <c r="BDH668" s="298"/>
      <c r="BGX668" s="303"/>
      <c r="BHL668" s="298"/>
      <c r="BHO668" s="298"/>
      <c r="BLE668" s="303"/>
      <c r="BLS668" s="298"/>
      <c r="BLV668" s="298"/>
      <c r="BPL668" s="303"/>
      <c r="BPZ668" s="298"/>
      <c r="BQC668" s="298"/>
      <c r="BTS668" s="303"/>
      <c r="BUG668" s="298"/>
      <c r="BUJ668" s="298"/>
      <c r="BXZ668" s="303"/>
      <c r="BYN668" s="298"/>
      <c r="BYQ668" s="298"/>
      <c r="CCG668" s="303"/>
      <c r="CCU668" s="298"/>
      <c r="CCX668" s="298"/>
      <c r="CGN668" s="303"/>
      <c r="CHB668" s="298"/>
      <c r="CHE668" s="298"/>
      <c r="CKU668" s="303"/>
      <c r="CLI668" s="298"/>
      <c r="CLL668" s="298"/>
      <c r="CPB668" s="303"/>
      <c r="CPP668" s="298"/>
      <c r="CPS668" s="298"/>
      <c r="CTI668" s="303"/>
      <c r="CTW668" s="298"/>
      <c r="CTZ668" s="298"/>
      <c r="CXP668" s="303"/>
      <c r="CYD668" s="298"/>
      <c r="CYG668" s="298"/>
      <c r="DBW668" s="303"/>
      <c r="DCK668" s="298"/>
      <c r="DCN668" s="298"/>
      <c r="DGD668" s="303"/>
      <c r="DGR668" s="298"/>
      <c r="DGU668" s="298"/>
      <c r="DKK668" s="303"/>
      <c r="DKY668" s="298"/>
      <c r="DLB668" s="298"/>
      <c r="DOR668" s="303"/>
      <c r="DPF668" s="298"/>
      <c r="DPI668" s="298"/>
      <c r="DSY668" s="303"/>
      <c r="DTM668" s="298"/>
      <c r="DTP668" s="298"/>
      <c r="DXF668" s="303"/>
      <c r="DXT668" s="298"/>
      <c r="DXW668" s="298"/>
      <c r="EBM668" s="303"/>
      <c r="ECA668" s="298"/>
      <c r="ECD668" s="298"/>
      <c r="EFT668" s="303"/>
      <c r="EGH668" s="298"/>
      <c r="EGK668" s="298"/>
      <c r="EKA668" s="303"/>
      <c r="EKO668" s="298"/>
      <c r="EKR668" s="298"/>
      <c r="EOH668" s="303"/>
      <c r="EOV668" s="298"/>
      <c r="EOY668" s="298"/>
      <c r="ESO668" s="303"/>
      <c r="ETC668" s="298"/>
      <c r="ETF668" s="298"/>
      <c r="EWV668" s="303"/>
      <c r="EXJ668" s="298"/>
      <c r="EXM668" s="298"/>
      <c r="FBC668" s="303"/>
      <c r="FBQ668" s="298"/>
      <c r="FBT668" s="298"/>
      <c r="FFJ668" s="303"/>
      <c r="FFX668" s="298"/>
      <c r="FGA668" s="298"/>
      <c r="FJQ668" s="303"/>
      <c r="FKE668" s="298"/>
      <c r="FKH668" s="298"/>
      <c r="FNX668" s="303"/>
      <c r="FOL668" s="298"/>
      <c r="FOO668" s="298"/>
      <c r="FSE668" s="303"/>
      <c r="FSS668" s="298"/>
      <c r="FSV668" s="298"/>
      <c r="FWL668" s="303"/>
      <c r="FWZ668" s="298"/>
      <c r="FXC668" s="298"/>
      <c r="GAS668" s="303"/>
      <c r="GBG668" s="298"/>
      <c r="GBJ668" s="298"/>
      <c r="GEZ668" s="303"/>
      <c r="GFN668" s="298"/>
      <c r="GFQ668" s="298"/>
      <c r="GJG668" s="303"/>
      <c r="GJU668" s="298"/>
      <c r="GJX668" s="298"/>
      <c r="GNN668" s="303"/>
      <c r="GOB668" s="298"/>
      <c r="GOE668" s="298"/>
      <c r="GRU668" s="303"/>
      <c r="GSI668" s="298"/>
      <c r="GSL668" s="298"/>
      <c r="GWB668" s="303"/>
      <c r="GWP668" s="298"/>
      <c r="GWS668" s="298"/>
      <c r="HAI668" s="303"/>
      <c r="HAW668" s="298"/>
      <c r="HAZ668" s="298"/>
      <c r="HEP668" s="303"/>
      <c r="HFD668" s="298"/>
      <c r="HFG668" s="298"/>
      <c r="HIW668" s="303"/>
      <c r="HJK668" s="298"/>
      <c r="HJN668" s="298"/>
      <c r="HND668" s="303"/>
      <c r="HNR668" s="298"/>
      <c r="HNU668" s="298"/>
      <c r="HRK668" s="303"/>
      <c r="HRY668" s="298"/>
      <c r="HSB668" s="298"/>
      <c r="HVR668" s="303"/>
      <c r="HWF668" s="298"/>
      <c r="HWI668" s="298"/>
      <c r="HZY668" s="303"/>
      <c r="IAM668" s="298"/>
      <c r="IAP668" s="298"/>
      <c r="IEF668" s="303"/>
      <c r="IET668" s="298"/>
      <c r="IEW668" s="298"/>
      <c r="IIM668" s="303"/>
      <c r="IJA668" s="298"/>
      <c r="IJD668" s="298"/>
      <c r="IMT668" s="303"/>
      <c r="INH668" s="298"/>
      <c r="INK668" s="298"/>
      <c r="IRA668" s="303"/>
      <c r="IRO668" s="298"/>
      <c r="IRR668" s="298"/>
      <c r="IVH668" s="303"/>
      <c r="IVV668" s="298"/>
      <c r="IVY668" s="298"/>
      <c r="IZO668" s="303"/>
      <c r="JAC668" s="298"/>
      <c r="JAF668" s="298"/>
      <c r="JDV668" s="303"/>
      <c r="JEJ668" s="298"/>
      <c r="JEM668" s="298"/>
      <c r="JIC668" s="303"/>
      <c r="JIQ668" s="298"/>
      <c r="JIT668" s="298"/>
      <c r="JMJ668" s="303"/>
      <c r="JMX668" s="298"/>
      <c r="JNA668" s="298"/>
      <c r="JQQ668" s="303"/>
      <c r="JRE668" s="298"/>
      <c r="JRH668" s="298"/>
      <c r="JUX668" s="303"/>
      <c r="JVL668" s="298"/>
      <c r="JVO668" s="298"/>
      <c r="JZE668" s="303"/>
      <c r="JZS668" s="298"/>
      <c r="JZV668" s="298"/>
      <c r="KDL668" s="303"/>
      <c r="KDZ668" s="298"/>
      <c r="KEC668" s="298"/>
      <c r="KHS668" s="303"/>
      <c r="KIG668" s="298"/>
      <c r="KIJ668" s="298"/>
      <c r="KLZ668" s="303"/>
      <c r="KMN668" s="298"/>
      <c r="KMQ668" s="298"/>
      <c r="KQG668" s="303"/>
      <c r="KQU668" s="298"/>
      <c r="KQX668" s="298"/>
      <c r="KUN668" s="303"/>
      <c r="KVB668" s="298"/>
      <c r="KVE668" s="298"/>
      <c r="KYU668" s="303"/>
      <c r="KZI668" s="298"/>
      <c r="KZL668" s="298"/>
      <c r="LDB668" s="303"/>
      <c r="LDP668" s="298"/>
      <c r="LDS668" s="298"/>
      <c r="LHI668" s="303"/>
      <c r="LHW668" s="298"/>
      <c r="LHZ668" s="298"/>
      <c r="LLP668" s="303"/>
      <c r="LMD668" s="298"/>
      <c r="LMG668" s="298"/>
      <c r="LPW668" s="303"/>
      <c r="LQK668" s="298"/>
      <c r="LQN668" s="298"/>
      <c r="LUD668" s="303"/>
      <c r="LUR668" s="298"/>
      <c r="LUU668" s="298"/>
      <c r="LYK668" s="303"/>
      <c r="LYY668" s="298"/>
      <c r="LZB668" s="298"/>
      <c r="MCR668" s="303"/>
      <c r="MDF668" s="298"/>
      <c r="MDI668" s="298"/>
      <c r="MGY668" s="303"/>
      <c r="MHM668" s="298"/>
      <c r="MHP668" s="298"/>
      <c r="MLF668" s="303"/>
      <c r="MLT668" s="298"/>
      <c r="MLW668" s="298"/>
      <c r="MPM668" s="303"/>
      <c r="MQA668" s="298"/>
      <c r="MQD668" s="298"/>
      <c r="MTT668" s="303"/>
      <c r="MUH668" s="298"/>
      <c r="MUK668" s="298"/>
      <c r="MYA668" s="303"/>
      <c r="MYO668" s="298"/>
      <c r="MYR668" s="298"/>
      <c r="NCH668" s="303"/>
      <c r="NCV668" s="298"/>
      <c r="NCY668" s="298"/>
      <c r="NGO668" s="303"/>
      <c r="NHC668" s="298"/>
      <c r="NHF668" s="298"/>
      <c r="NKV668" s="303"/>
      <c r="NLJ668" s="298"/>
      <c r="NLM668" s="298"/>
      <c r="NPC668" s="303"/>
      <c r="NPQ668" s="298"/>
      <c r="NPT668" s="298"/>
      <c r="NTJ668" s="303"/>
      <c r="NTX668" s="298"/>
      <c r="NUA668" s="298"/>
      <c r="NXQ668" s="303"/>
      <c r="NYE668" s="298"/>
      <c r="NYH668" s="298"/>
      <c r="OBX668" s="303"/>
      <c r="OCL668" s="298"/>
      <c r="OCO668" s="298"/>
      <c r="OGE668" s="303"/>
      <c r="OGS668" s="298"/>
      <c r="OGV668" s="298"/>
      <c r="OKL668" s="303"/>
      <c r="OKZ668" s="298"/>
      <c r="OLC668" s="298"/>
      <c r="OOS668" s="303"/>
      <c r="OPG668" s="298"/>
      <c r="OPJ668" s="298"/>
      <c r="OSZ668" s="303"/>
      <c r="OTN668" s="298"/>
      <c r="OTQ668" s="298"/>
      <c r="OXG668" s="303"/>
      <c r="OXU668" s="298"/>
      <c r="OXX668" s="298"/>
      <c r="PBN668" s="303"/>
      <c r="PCB668" s="298"/>
      <c r="PCE668" s="298"/>
      <c r="PFU668" s="303"/>
      <c r="PGI668" s="298"/>
      <c r="PGL668" s="298"/>
      <c r="PKB668" s="303"/>
      <c r="PKP668" s="298"/>
      <c r="PKS668" s="298"/>
      <c r="POI668" s="303"/>
      <c r="POW668" s="298"/>
      <c r="POZ668" s="298"/>
    </row>
    <row r="669" spans="4:1020 1114:2019 2113:3018 3112:4017 4111:5110 5124:6126 6220:7125 7219:8124 8218:9123 9217:10233 10327:11232" x14ac:dyDescent="0.25">
      <c r="D669" s="303" t="str">
        <f>INDEX(C73:C76,MATCH(3,B73:B76,0),0)</f>
        <v>Panama</v>
      </c>
      <c r="E669" s="297">
        <f>IFERROR(INDEX(D4:D76,MATCH(D669,C4:C76,0),0),0)</f>
        <v>0</v>
      </c>
      <c r="F669" s="297">
        <f>IFERROR(INDEX(E4:E76,MATCH(D669,C4:C76,0),0),0)</f>
        <v>0</v>
      </c>
      <c r="G669" s="297">
        <f>IFERROR(INDEX(F4:F76,MATCH(D669,C4:C76,0),0),0)</f>
        <v>0</v>
      </c>
      <c r="H669" s="297">
        <f>IFERROR(INDEX(G4:G76,MATCH(D669,C4:C76,0),0),0)</f>
        <v>0</v>
      </c>
      <c r="I669" s="297">
        <f>IFERROR(INDEX(H4:H76,MATCH(D669,C4:C76,0),0),0)</f>
        <v>0</v>
      </c>
      <c r="J669" s="297">
        <f t="shared" si="704"/>
        <v>0</v>
      </c>
      <c r="K669" s="297">
        <f>IFERROR(INDEX(J4:J76,MATCH(D669,C4:C76,0),0),0)</f>
        <v>0</v>
      </c>
      <c r="L669" s="297">
        <f>-INDEX(A4:A76,MATCH(D669,C4:C76,0),0)</f>
        <v>-133</v>
      </c>
      <c r="M669" s="297">
        <f>RANK(K669,K658:K669)</f>
        <v>1</v>
      </c>
      <c r="N669" s="297">
        <f>SUMPRODUCT((M658:M669=M669)*(J658:J669&gt;J669))</f>
        <v>0</v>
      </c>
      <c r="O669" s="298">
        <f>SUMPRODUCT((M658:M669=M669)*(J658:J669=J669)*(H658:H669&gt;H669))</f>
        <v>0</v>
      </c>
      <c r="P669" s="297">
        <f>SUMPRODUCT((M658:M669=M669)*(J658:J669=J669)*(H658:H669=H669)*(L658:L669&gt;L669))</f>
        <v>4</v>
      </c>
      <c r="Q669" s="297">
        <f t="shared" si="705"/>
        <v>5</v>
      </c>
      <c r="R669" s="298" t="s">
        <v>37</v>
      </c>
      <c r="S669" s="297">
        <v>12</v>
      </c>
      <c r="T669" s="297" t="str">
        <f>INDEX(R658:R669,MATCH(S669,Q658:Q669,0),0)</f>
        <v>H</v>
      </c>
      <c r="U669" s="298" t="str">
        <f>INDEX(D658:D669,MATCH(S669,Q658:Q669,0),0)</f>
        <v>Saudi Arabia</v>
      </c>
      <c r="V669" s="297" t="str">
        <f t="shared" si="706"/>
        <v>3H</v>
      </c>
      <c r="DK669" s="303"/>
      <c r="DY669" s="298"/>
      <c r="EB669" s="298"/>
      <c r="HR669" s="303"/>
      <c r="IF669" s="298"/>
      <c r="II669" s="298"/>
      <c r="LY669" s="303"/>
      <c r="MM669" s="298"/>
      <c r="MP669" s="298"/>
      <c r="QF669" s="303"/>
      <c r="QT669" s="298"/>
      <c r="QW669" s="298"/>
      <c r="UM669" s="303"/>
      <c r="VA669" s="298"/>
      <c r="VD669" s="298"/>
      <c r="YT669" s="303"/>
      <c r="ZH669" s="298"/>
      <c r="ZK669" s="298"/>
      <c r="ADA669" s="303"/>
      <c r="ADO669" s="298"/>
      <c r="ADR669" s="298"/>
      <c r="AHH669" s="303"/>
      <c r="AHV669" s="298"/>
      <c r="AHY669" s="298"/>
      <c r="ALO669" s="303"/>
      <c r="AMC669" s="298"/>
      <c r="AMF669" s="298"/>
      <c r="APV669" s="303"/>
      <c r="AQJ669" s="298"/>
      <c r="AQM669" s="298"/>
      <c r="AUC669" s="303"/>
      <c r="AUQ669" s="298"/>
      <c r="AUT669" s="298"/>
      <c r="AYJ669" s="303"/>
      <c r="AYX669" s="298"/>
      <c r="AZA669" s="298"/>
      <c r="BCQ669" s="303"/>
      <c r="BDE669" s="298"/>
      <c r="BDH669" s="298"/>
      <c r="BGX669" s="303"/>
      <c r="BHL669" s="298"/>
      <c r="BHO669" s="298"/>
      <c r="BLE669" s="303"/>
      <c r="BLS669" s="298"/>
      <c r="BLV669" s="298"/>
      <c r="BPL669" s="303"/>
      <c r="BPZ669" s="298"/>
      <c r="BQC669" s="298"/>
      <c r="BTS669" s="303"/>
      <c r="BUG669" s="298"/>
      <c r="BUJ669" s="298"/>
      <c r="BXZ669" s="303"/>
      <c r="BYN669" s="298"/>
      <c r="BYQ669" s="298"/>
      <c r="CCG669" s="303"/>
      <c r="CCU669" s="298"/>
      <c r="CCX669" s="298"/>
      <c r="CGN669" s="303"/>
      <c r="CHB669" s="298"/>
      <c r="CHE669" s="298"/>
      <c r="CKU669" s="303"/>
      <c r="CLI669" s="298"/>
      <c r="CLL669" s="298"/>
      <c r="CPB669" s="303"/>
      <c r="CPP669" s="298"/>
      <c r="CPS669" s="298"/>
      <c r="CTI669" s="303"/>
      <c r="CTW669" s="298"/>
      <c r="CTZ669" s="298"/>
      <c r="CXP669" s="303"/>
      <c r="CYD669" s="298"/>
      <c r="CYG669" s="298"/>
      <c r="DBW669" s="303"/>
      <c r="DCK669" s="298"/>
      <c r="DCN669" s="298"/>
      <c r="DGD669" s="303"/>
      <c r="DGR669" s="298"/>
      <c r="DGU669" s="298"/>
      <c r="DKK669" s="303"/>
      <c r="DKY669" s="298"/>
      <c r="DLB669" s="298"/>
      <c r="DOR669" s="303"/>
      <c r="DPF669" s="298"/>
      <c r="DPI669" s="298"/>
      <c r="DSY669" s="303"/>
      <c r="DTM669" s="298"/>
      <c r="DTP669" s="298"/>
      <c r="DXF669" s="303"/>
      <c r="DXT669" s="298"/>
      <c r="DXW669" s="298"/>
      <c r="EBM669" s="303"/>
      <c r="ECA669" s="298"/>
      <c r="ECD669" s="298"/>
      <c r="EFT669" s="303"/>
      <c r="EGH669" s="298"/>
      <c r="EGK669" s="298"/>
      <c r="EKA669" s="303"/>
      <c r="EKO669" s="298"/>
      <c r="EKR669" s="298"/>
      <c r="EOH669" s="303"/>
      <c r="EOV669" s="298"/>
      <c r="EOY669" s="298"/>
      <c r="ESO669" s="303"/>
      <c r="ETC669" s="298"/>
      <c r="ETF669" s="298"/>
      <c r="EWV669" s="303"/>
      <c r="EXJ669" s="298"/>
      <c r="EXM669" s="298"/>
      <c r="FBC669" s="303"/>
      <c r="FBQ669" s="298"/>
      <c r="FBT669" s="298"/>
      <c r="FFJ669" s="303"/>
      <c r="FFX669" s="298"/>
      <c r="FGA669" s="298"/>
      <c r="FJQ669" s="303"/>
      <c r="FKE669" s="298"/>
      <c r="FKH669" s="298"/>
      <c r="FNX669" s="303"/>
      <c r="FOL669" s="298"/>
      <c r="FOO669" s="298"/>
      <c r="FSE669" s="303"/>
      <c r="FSS669" s="298"/>
      <c r="FSV669" s="298"/>
      <c r="FWL669" s="303"/>
      <c r="FWZ669" s="298"/>
      <c r="FXC669" s="298"/>
      <c r="GAS669" s="303"/>
      <c r="GBG669" s="298"/>
      <c r="GBJ669" s="298"/>
      <c r="GEZ669" s="303"/>
      <c r="GFN669" s="298"/>
      <c r="GFQ669" s="298"/>
      <c r="GJG669" s="303"/>
      <c r="GJU669" s="298"/>
      <c r="GJX669" s="298"/>
      <c r="GNN669" s="303"/>
      <c r="GOB669" s="298"/>
      <c r="GOE669" s="298"/>
      <c r="GRU669" s="303"/>
      <c r="GSI669" s="298"/>
      <c r="GSL669" s="298"/>
      <c r="GWB669" s="303"/>
      <c r="GWP669" s="298"/>
      <c r="GWS669" s="298"/>
      <c r="HAI669" s="303"/>
      <c r="HAW669" s="298"/>
      <c r="HAZ669" s="298"/>
      <c r="HEP669" s="303"/>
      <c r="HFD669" s="298"/>
      <c r="HFG669" s="298"/>
      <c r="HIW669" s="303"/>
      <c r="HJK669" s="298"/>
      <c r="HJN669" s="298"/>
      <c r="HND669" s="303"/>
      <c r="HNR669" s="298"/>
      <c r="HNU669" s="298"/>
      <c r="HRK669" s="303"/>
      <c r="HRY669" s="298"/>
      <c r="HSB669" s="298"/>
      <c r="HVR669" s="303"/>
      <c r="HWF669" s="298"/>
      <c r="HWI669" s="298"/>
      <c r="HZY669" s="303"/>
      <c r="IAM669" s="298"/>
      <c r="IAP669" s="298"/>
      <c r="IEF669" s="303"/>
      <c r="IET669" s="298"/>
      <c r="IEW669" s="298"/>
      <c r="IIM669" s="303"/>
      <c r="IJA669" s="298"/>
      <c r="IJD669" s="298"/>
      <c r="IMT669" s="303"/>
      <c r="INH669" s="298"/>
      <c r="INK669" s="298"/>
      <c r="IRA669" s="303"/>
      <c r="IRO669" s="298"/>
      <c r="IRR669" s="298"/>
      <c r="IVH669" s="303"/>
      <c r="IVV669" s="298"/>
      <c r="IVY669" s="298"/>
      <c r="IZO669" s="303"/>
      <c r="JAC669" s="298"/>
      <c r="JAF669" s="298"/>
      <c r="JDV669" s="303"/>
      <c r="JEJ669" s="298"/>
      <c r="JEM669" s="298"/>
      <c r="JIC669" s="303"/>
      <c r="JIQ669" s="298"/>
      <c r="JIT669" s="298"/>
      <c r="JMJ669" s="303"/>
      <c r="JMX669" s="298"/>
      <c r="JNA669" s="298"/>
      <c r="JQQ669" s="303"/>
      <c r="JRE669" s="298"/>
      <c r="JRH669" s="298"/>
      <c r="JUX669" s="303"/>
      <c r="JVL669" s="298"/>
      <c r="JVO669" s="298"/>
      <c r="JZE669" s="303"/>
      <c r="JZS669" s="298"/>
      <c r="JZV669" s="298"/>
      <c r="KDL669" s="303"/>
      <c r="KDZ669" s="298"/>
      <c r="KEC669" s="298"/>
      <c r="KHS669" s="303"/>
      <c r="KIG669" s="298"/>
      <c r="KIJ669" s="298"/>
      <c r="KLZ669" s="303"/>
      <c r="KMN669" s="298"/>
      <c r="KMQ669" s="298"/>
      <c r="KQG669" s="303"/>
      <c r="KQU669" s="298"/>
      <c r="KQX669" s="298"/>
      <c r="KUN669" s="303"/>
      <c r="KVB669" s="298"/>
      <c r="KVE669" s="298"/>
      <c r="KYU669" s="303"/>
      <c r="KZI669" s="298"/>
      <c r="KZL669" s="298"/>
      <c r="LDB669" s="303"/>
      <c r="LDP669" s="298"/>
      <c r="LDS669" s="298"/>
      <c r="LHI669" s="303"/>
      <c r="LHW669" s="298"/>
      <c r="LHZ669" s="298"/>
      <c r="LLP669" s="303"/>
      <c r="LMD669" s="298"/>
      <c r="LMG669" s="298"/>
      <c r="LPW669" s="303"/>
      <c r="LQK669" s="298"/>
      <c r="LQN669" s="298"/>
      <c r="LUD669" s="303"/>
      <c r="LUR669" s="298"/>
      <c r="LUU669" s="298"/>
      <c r="LYK669" s="303"/>
      <c r="LYY669" s="298"/>
      <c r="LZB669" s="298"/>
      <c r="MCR669" s="303"/>
      <c r="MDF669" s="298"/>
      <c r="MDI669" s="298"/>
      <c r="MGY669" s="303"/>
      <c r="MHM669" s="298"/>
      <c r="MHP669" s="298"/>
      <c r="MLF669" s="303"/>
      <c r="MLT669" s="298"/>
      <c r="MLW669" s="298"/>
      <c r="MPM669" s="303"/>
      <c r="MQA669" s="298"/>
      <c r="MQD669" s="298"/>
      <c r="MTT669" s="303"/>
      <c r="MUH669" s="298"/>
      <c r="MUK669" s="298"/>
      <c r="MYA669" s="303"/>
      <c r="MYO669" s="298"/>
      <c r="MYR669" s="298"/>
      <c r="NCH669" s="303"/>
      <c r="NCV669" s="298"/>
      <c r="NCY669" s="298"/>
      <c r="NGO669" s="303"/>
      <c r="NHC669" s="298"/>
      <c r="NHF669" s="298"/>
      <c r="NKV669" s="303"/>
      <c r="NLJ669" s="298"/>
      <c r="NLM669" s="298"/>
      <c r="NPC669" s="303"/>
      <c r="NPQ669" s="298"/>
      <c r="NPT669" s="298"/>
      <c r="NTJ669" s="303"/>
      <c r="NTX669" s="298"/>
      <c r="NUA669" s="298"/>
      <c r="NXQ669" s="303"/>
      <c r="NYE669" s="298"/>
      <c r="NYH669" s="298"/>
      <c r="OBX669" s="303"/>
      <c r="OCL669" s="298"/>
      <c r="OCO669" s="298"/>
      <c r="OGE669" s="303"/>
      <c r="OGS669" s="298"/>
      <c r="OGV669" s="298"/>
      <c r="OKL669" s="303"/>
      <c r="OKZ669" s="298"/>
      <c r="OLC669" s="298"/>
      <c r="OOS669" s="303"/>
      <c r="OPG669" s="298"/>
      <c r="OPJ669" s="298"/>
      <c r="OSZ669" s="303"/>
      <c r="OTN669" s="298"/>
      <c r="OTQ669" s="298"/>
      <c r="OXG669" s="303"/>
      <c r="OXU669" s="298"/>
      <c r="OXX669" s="298"/>
      <c r="PBN669" s="303"/>
      <c r="PCB669" s="298"/>
      <c r="PCE669" s="298"/>
      <c r="PFU669" s="303"/>
      <c r="PGI669" s="298"/>
      <c r="PGL669" s="298"/>
      <c r="PKB669" s="303"/>
      <c r="PKP669" s="298"/>
      <c r="PKS669" s="298"/>
      <c r="POI669" s="303"/>
      <c r="POW669" s="298"/>
      <c r="POZ669" s="298"/>
    </row>
    <row r="671" spans="4:1020 1114:2019 2113:3018 3112:4017 4111:5110 5124:6126 6220:7125 7219:8124 8218:9123 9217:10233 10327:11232" x14ac:dyDescent="0.25">
      <c r="O671" s="298" t="s">
        <v>239</v>
      </c>
    </row>
    <row r="673" spans="3:1003 1113:2002 2112:3001 3111:4000 4110:5110 5220:6109 6219:7108 7218:8107 8217:10216 10326:11215" x14ac:dyDescent="0.25">
      <c r="C673" s="297" t="s">
        <v>212</v>
      </c>
      <c r="D673" s="303" t="str">
        <f>INDEX(C4:C7,MATCH(1,B4:B7,0),0)</f>
        <v>Mexico</v>
      </c>
      <c r="E673" s="297" t="str">
        <f>INDEX(U658:U665,MATCH(C673,W658:W665,0),0)</f>
        <v>Scotland</v>
      </c>
      <c r="DJ673" s="297"/>
      <c r="DK673" s="303"/>
      <c r="HQ673" s="297"/>
      <c r="HR673" s="303"/>
      <c r="LX673" s="297"/>
      <c r="LY673" s="303"/>
      <c r="QE673" s="297"/>
      <c r="QF673" s="303"/>
      <c r="UL673" s="297"/>
      <c r="UM673" s="303"/>
      <c r="YS673" s="297"/>
      <c r="YT673" s="303"/>
      <c r="ACZ673" s="297"/>
      <c r="ADA673" s="303"/>
      <c r="AHG673" s="297"/>
      <c r="AHH673" s="303"/>
      <c r="ALN673" s="297"/>
      <c r="ALO673" s="303"/>
      <c r="APU673" s="297"/>
      <c r="APV673" s="303"/>
      <c r="AUB673" s="297"/>
      <c r="AUC673" s="303"/>
      <c r="AYI673" s="297"/>
      <c r="AYJ673" s="303"/>
      <c r="BCP673" s="297"/>
      <c r="BCQ673" s="303"/>
      <c r="BGW673" s="297"/>
      <c r="BGX673" s="303"/>
      <c r="BLD673" s="297"/>
      <c r="BLE673" s="303"/>
      <c r="BPK673" s="297"/>
      <c r="BPL673" s="303"/>
      <c r="BTR673" s="297"/>
      <c r="BTS673" s="303"/>
      <c r="BXY673" s="297"/>
      <c r="BXZ673" s="303"/>
      <c r="CCF673" s="297"/>
      <c r="CCG673" s="303"/>
      <c r="CGM673" s="297"/>
      <c r="CGN673" s="303"/>
      <c r="CKT673" s="297"/>
      <c r="CKU673" s="303"/>
      <c r="CPA673" s="297"/>
      <c r="CPB673" s="303"/>
      <c r="CTH673" s="297"/>
      <c r="CTI673" s="303"/>
      <c r="CXO673" s="297"/>
      <c r="CXP673" s="303"/>
      <c r="DBV673" s="297"/>
      <c r="DBW673" s="303"/>
      <c r="DGC673" s="297"/>
      <c r="DGD673" s="303"/>
      <c r="DKJ673" s="297"/>
      <c r="DKK673" s="303"/>
      <c r="DOQ673" s="297"/>
      <c r="DOR673" s="303"/>
      <c r="DSX673" s="297"/>
      <c r="DSY673" s="303"/>
      <c r="DXE673" s="297"/>
      <c r="DXF673" s="303"/>
      <c r="EBL673" s="297"/>
      <c r="EBM673" s="303"/>
      <c r="EFS673" s="297"/>
      <c r="EFT673" s="303"/>
      <c r="EJZ673" s="297"/>
      <c r="EKA673" s="303"/>
      <c r="EOG673" s="297"/>
      <c r="EOH673" s="303"/>
      <c r="ESN673" s="297"/>
      <c r="ESO673" s="303"/>
      <c r="EWU673" s="297"/>
      <c r="EWV673" s="303"/>
      <c r="FBB673" s="297"/>
      <c r="FBC673" s="303"/>
      <c r="FFI673" s="297"/>
      <c r="FFJ673" s="303"/>
      <c r="FJP673" s="297"/>
      <c r="FJQ673" s="303"/>
      <c r="FNW673" s="297"/>
      <c r="FNX673" s="303"/>
      <c r="FSD673" s="297"/>
      <c r="FSE673" s="303"/>
      <c r="FWK673" s="297"/>
      <c r="FWL673" s="303"/>
      <c r="GAR673" s="297"/>
      <c r="GAS673" s="303"/>
      <c r="GEY673" s="297"/>
      <c r="GEZ673" s="303"/>
      <c r="GJF673" s="297"/>
      <c r="GJG673" s="303"/>
      <c r="GNM673" s="297"/>
      <c r="GNN673" s="303"/>
      <c r="GRT673" s="297"/>
      <c r="GRU673" s="303"/>
      <c r="GWA673" s="297"/>
      <c r="GWB673" s="303"/>
      <c r="HAH673" s="297"/>
      <c r="HAI673" s="303"/>
      <c r="HEO673" s="297"/>
      <c r="HEP673" s="303"/>
      <c r="HIV673" s="297"/>
      <c r="HIW673" s="303"/>
      <c r="HNC673" s="297"/>
      <c r="HND673" s="303"/>
      <c r="HRJ673" s="297"/>
      <c r="HRK673" s="303"/>
      <c r="HVQ673" s="297"/>
      <c r="HVR673" s="303"/>
      <c r="HZX673" s="297"/>
      <c r="HZY673" s="303"/>
      <c r="IEE673" s="297"/>
      <c r="IEF673" s="303"/>
      <c r="IIL673" s="297"/>
      <c r="IIM673" s="303"/>
      <c r="IMS673" s="297"/>
      <c r="IMT673" s="303"/>
      <c r="IQZ673" s="297"/>
      <c r="IRA673" s="303"/>
      <c r="IVG673" s="297"/>
      <c r="IVH673" s="303"/>
      <c r="IZN673" s="297"/>
      <c r="IZO673" s="303"/>
      <c r="JDU673" s="297"/>
      <c r="JDV673" s="303"/>
      <c r="JIB673" s="297"/>
      <c r="JIC673" s="303"/>
      <c r="JMI673" s="297"/>
      <c r="JMJ673" s="303"/>
      <c r="JQP673" s="297"/>
      <c r="JQQ673" s="303"/>
      <c r="JUW673" s="297"/>
      <c r="JUX673" s="303"/>
      <c r="JZD673" s="297"/>
      <c r="JZE673" s="303"/>
      <c r="KDK673" s="297"/>
      <c r="KDL673" s="303"/>
      <c r="KHR673" s="297"/>
      <c r="KHS673" s="303"/>
      <c r="KLY673" s="297"/>
      <c r="KLZ673" s="303"/>
      <c r="KQF673" s="297"/>
      <c r="KQG673" s="303"/>
      <c r="KUM673" s="297"/>
      <c r="KUN673" s="303"/>
      <c r="KYT673" s="297"/>
      <c r="KYU673" s="303"/>
      <c r="LDA673" s="297"/>
      <c r="LDB673" s="303"/>
      <c r="LHH673" s="297"/>
      <c r="LHI673" s="303"/>
      <c r="LLO673" s="297"/>
      <c r="LLP673" s="303"/>
      <c r="LPV673" s="297"/>
      <c r="LPW673" s="303"/>
      <c r="LUC673" s="297"/>
      <c r="LUD673" s="303"/>
      <c r="LYJ673" s="297"/>
      <c r="LYK673" s="303"/>
      <c r="MCQ673" s="297"/>
      <c r="MCR673" s="303"/>
      <c r="MGX673" s="297"/>
      <c r="MGY673" s="303"/>
      <c r="MLE673" s="297"/>
      <c r="MLF673" s="303"/>
      <c r="MPL673" s="297"/>
      <c r="MPM673" s="303"/>
      <c r="MTS673" s="297"/>
      <c r="MTT673" s="303"/>
      <c r="MXZ673" s="297"/>
      <c r="MYA673" s="303"/>
      <c r="NCG673" s="297"/>
      <c r="NCH673" s="303"/>
      <c r="NGN673" s="297"/>
      <c r="NGO673" s="303"/>
      <c r="NKU673" s="297"/>
      <c r="NKV673" s="303"/>
      <c r="NPB673" s="297"/>
      <c r="NPC673" s="303"/>
      <c r="NTI673" s="297"/>
      <c r="NTJ673" s="303"/>
      <c r="NXP673" s="297"/>
      <c r="NXQ673" s="303"/>
      <c r="OBW673" s="297"/>
      <c r="OBX673" s="303"/>
      <c r="OGD673" s="297"/>
      <c r="OGE673" s="303"/>
      <c r="OKK673" s="297"/>
      <c r="OKL673" s="303"/>
      <c r="OOR673" s="297"/>
      <c r="OOS673" s="303"/>
      <c r="OSY673" s="297"/>
      <c r="OSZ673" s="303"/>
      <c r="OXF673" s="297"/>
      <c r="OXG673" s="303"/>
      <c r="PBM673" s="297"/>
      <c r="PBN673" s="303"/>
      <c r="PFT673" s="297"/>
      <c r="PFU673" s="303"/>
      <c r="PKA673" s="297"/>
      <c r="PKB673" s="303"/>
      <c r="POH673" s="297"/>
      <c r="POI673" s="303"/>
    </row>
    <row r="674" spans="3:1003 1113:2002 2112:3001 3111:4000 4110:5110 5220:6109 6219:7108 7218:8107 8217:10216 10326:11215" x14ac:dyDescent="0.25">
      <c r="C674" s="297" t="s">
        <v>213</v>
      </c>
      <c r="D674" s="303" t="str">
        <f>INDEX(C11:C14,MATCH(1,B11:B14,0),0)</f>
        <v>Switzerland</v>
      </c>
      <c r="E674" s="297" t="str">
        <f>INDEX(U658:U665,MATCH(C674,W658:W665,0),0)</f>
        <v>Egypt</v>
      </c>
      <c r="DJ674" s="297"/>
      <c r="DK674" s="303"/>
      <c r="HQ674" s="297"/>
      <c r="HR674" s="303"/>
      <c r="LX674" s="297"/>
      <c r="LY674" s="303"/>
      <c r="QE674" s="297"/>
      <c r="QF674" s="303"/>
      <c r="UL674" s="297"/>
      <c r="UM674" s="303"/>
      <c r="YS674" s="297"/>
      <c r="YT674" s="303"/>
      <c r="ACZ674" s="297"/>
      <c r="ADA674" s="303"/>
      <c r="AHG674" s="297"/>
      <c r="AHH674" s="303"/>
      <c r="ALN674" s="297"/>
      <c r="ALO674" s="303"/>
      <c r="APU674" s="297"/>
      <c r="APV674" s="303"/>
      <c r="AUB674" s="297"/>
      <c r="AUC674" s="303"/>
      <c r="AYI674" s="297"/>
      <c r="AYJ674" s="303"/>
      <c r="BCP674" s="297"/>
      <c r="BCQ674" s="303"/>
      <c r="BGW674" s="297"/>
      <c r="BGX674" s="303"/>
      <c r="BLD674" s="297"/>
      <c r="BLE674" s="303"/>
      <c r="BPK674" s="297"/>
      <c r="BPL674" s="303"/>
      <c r="BTR674" s="297"/>
      <c r="BTS674" s="303"/>
      <c r="BXY674" s="297"/>
      <c r="BXZ674" s="303"/>
      <c r="CCF674" s="297"/>
      <c r="CCG674" s="303"/>
      <c r="CGM674" s="297"/>
      <c r="CGN674" s="303"/>
      <c r="CKT674" s="297"/>
      <c r="CKU674" s="303"/>
      <c r="CPA674" s="297"/>
      <c r="CPB674" s="303"/>
      <c r="CTH674" s="297"/>
      <c r="CTI674" s="303"/>
      <c r="CXO674" s="297"/>
      <c r="CXP674" s="303"/>
      <c r="DBV674" s="297"/>
      <c r="DBW674" s="303"/>
      <c r="DGC674" s="297"/>
      <c r="DGD674" s="303"/>
      <c r="DKJ674" s="297"/>
      <c r="DKK674" s="303"/>
      <c r="DOQ674" s="297"/>
      <c r="DOR674" s="303"/>
      <c r="DSX674" s="297"/>
      <c r="DSY674" s="303"/>
      <c r="DXE674" s="297"/>
      <c r="DXF674" s="303"/>
      <c r="EBL674" s="297"/>
      <c r="EBM674" s="303"/>
      <c r="EFS674" s="297"/>
      <c r="EFT674" s="303"/>
      <c r="EJZ674" s="297"/>
      <c r="EKA674" s="303"/>
      <c r="EOG674" s="297"/>
      <c r="EOH674" s="303"/>
      <c r="ESN674" s="297"/>
      <c r="ESO674" s="303"/>
      <c r="EWU674" s="297"/>
      <c r="EWV674" s="303"/>
      <c r="FBB674" s="297"/>
      <c r="FBC674" s="303"/>
      <c r="FFI674" s="297"/>
      <c r="FFJ674" s="303"/>
      <c r="FJP674" s="297"/>
      <c r="FJQ674" s="303"/>
      <c r="FNW674" s="297"/>
      <c r="FNX674" s="303"/>
      <c r="FSD674" s="297"/>
      <c r="FSE674" s="303"/>
      <c r="FWK674" s="297"/>
      <c r="FWL674" s="303"/>
      <c r="GAR674" s="297"/>
      <c r="GAS674" s="303"/>
      <c r="GEY674" s="297"/>
      <c r="GEZ674" s="303"/>
      <c r="GJF674" s="297"/>
      <c r="GJG674" s="303"/>
      <c r="GNM674" s="297"/>
      <c r="GNN674" s="303"/>
      <c r="GRT674" s="297"/>
      <c r="GRU674" s="303"/>
      <c r="GWA674" s="297"/>
      <c r="GWB674" s="303"/>
      <c r="HAH674" s="297"/>
      <c r="HAI674" s="303"/>
      <c r="HEO674" s="297"/>
      <c r="HEP674" s="303"/>
      <c r="HIV674" s="297"/>
      <c r="HIW674" s="303"/>
      <c r="HNC674" s="297"/>
      <c r="HND674" s="303"/>
      <c r="HRJ674" s="297"/>
      <c r="HRK674" s="303"/>
      <c r="HVQ674" s="297"/>
      <c r="HVR674" s="303"/>
      <c r="HZX674" s="297"/>
      <c r="HZY674" s="303"/>
      <c r="IEE674" s="297"/>
      <c r="IEF674" s="303"/>
      <c r="IIL674" s="297"/>
      <c r="IIM674" s="303"/>
      <c r="IMS674" s="297"/>
      <c r="IMT674" s="303"/>
      <c r="IQZ674" s="297"/>
      <c r="IRA674" s="303"/>
      <c r="IVG674" s="297"/>
      <c r="IVH674" s="303"/>
      <c r="IZN674" s="297"/>
      <c r="IZO674" s="303"/>
      <c r="JDU674" s="297"/>
      <c r="JDV674" s="303"/>
      <c r="JIB674" s="297"/>
      <c r="JIC674" s="303"/>
      <c r="JMI674" s="297"/>
      <c r="JMJ674" s="303"/>
      <c r="JQP674" s="297"/>
      <c r="JQQ674" s="303"/>
      <c r="JUW674" s="297"/>
      <c r="JUX674" s="303"/>
      <c r="JZD674" s="297"/>
      <c r="JZE674" s="303"/>
      <c r="KDK674" s="297"/>
      <c r="KDL674" s="303"/>
      <c r="KHR674" s="297"/>
      <c r="KHS674" s="303"/>
      <c r="KLY674" s="297"/>
      <c r="KLZ674" s="303"/>
      <c r="KQF674" s="297"/>
      <c r="KQG674" s="303"/>
      <c r="KUM674" s="297"/>
      <c r="KUN674" s="303"/>
      <c r="KYT674" s="297"/>
      <c r="KYU674" s="303"/>
      <c r="LDA674" s="297"/>
      <c r="LDB674" s="303"/>
      <c r="LHH674" s="297"/>
      <c r="LHI674" s="303"/>
      <c r="LLO674" s="297"/>
      <c r="LLP674" s="303"/>
      <c r="LPV674" s="297"/>
      <c r="LPW674" s="303"/>
      <c r="LUC674" s="297"/>
      <c r="LUD674" s="303"/>
      <c r="LYJ674" s="297"/>
      <c r="LYK674" s="303"/>
      <c r="MCQ674" s="297"/>
      <c r="MCR674" s="303"/>
      <c r="MGX674" s="297"/>
      <c r="MGY674" s="303"/>
      <c r="MLE674" s="297"/>
      <c r="MLF674" s="303"/>
      <c r="MPL674" s="297"/>
      <c r="MPM674" s="303"/>
      <c r="MTS674" s="297"/>
      <c r="MTT674" s="303"/>
      <c r="MXZ674" s="297"/>
      <c r="MYA674" s="303"/>
      <c r="NCG674" s="297"/>
      <c r="NCH674" s="303"/>
      <c r="NGN674" s="297"/>
      <c r="NGO674" s="303"/>
      <c r="NKU674" s="297"/>
      <c r="NKV674" s="303"/>
      <c r="NPB674" s="297"/>
      <c r="NPC674" s="303"/>
      <c r="NTI674" s="297"/>
      <c r="NTJ674" s="303"/>
      <c r="NXP674" s="297"/>
      <c r="NXQ674" s="303"/>
      <c r="OBW674" s="297"/>
      <c r="OBX674" s="303"/>
      <c r="OGD674" s="297"/>
      <c r="OGE674" s="303"/>
      <c r="OKK674" s="297"/>
      <c r="OKL674" s="303"/>
      <c r="OOR674" s="297"/>
      <c r="OOS674" s="303"/>
      <c r="OSY674" s="297"/>
      <c r="OSZ674" s="303"/>
      <c r="OXF674" s="297"/>
      <c r="OXG674" s="303"/>
      <c r="PBM674" s="297"/>
      <c r="PBN674" s="303"/>
      <c r="PFT674" s="297"/>
      <c r="PFU674" s="303"/>
      <c r="PKA674" s="297"/>
      <c r="PKB674" s="303"/>
      <c r="POH674" s="297"/>
      <c r="POI674" s="303"/>
    </row>
    <row r="675" spans="3:1003 1113:2002 2112:3001 3111:4000 4110:5110 5220:6109 6219:7108 7218:8107 8217:10216 10326:11215" x14ac:dyDescent="0.25">
      <c r="C675" s="297"/>
      <c r="D675" s="303"/>
      <c r="DJ675" s="297"/>
      <c r="DK675" s="303"/>
      <c r="HQ675" s="297"/>
      <c r="HR675" s="303"/>
      <c r="LX675" s="297"/>
      <c r="LY675" s="303"/>
      <c r="QE675" s="297"/>
      <c r="QF675" s="303"/>
      <c r="UL675" s="297"/>
      <c r="UM675" s="303"/>
      <c r="YS675" s="297"/>
      <c r="YT675" s="303"/>
      <c r="ACZ675" s="297"/>
      <c r="ADA675" s="303"/>
      <c r="AHG675" s="297"/>
      <c r="AHH675" s="303"/>
      <c r="ALN675" s="297"/>
      <c r="ALO675" s="303"/>
      <c r="APU675" s="297"/>
      <c r="APV675" s="303"/>
      <c r="AUB675" s="297"/>
      <c r="AUC675" s="303"/>
      <c r="AYI675" s="297"/>
      <c r="AYJ675" s="303"/>
      <c r="BCP675" s="297"/>
      <c r="BCQ675" s="303"/>
      <c r="BGW675" s="297"/>
      <c r="BGX675" s="303"/>
      <c r="BLD675" s="297"/>
      <c r="BLE675" s="303"/>
      <c r="BPK675" s="297"/>
      <c r="BPL675" s="303"/>
      <c r="BTR675" s="297"/>
      <c r="BTS675" s="303"/>
      <c r="BXY675" s="297"/>
      <c r="BXZ675" s="303"/>
      <c r="CCF675" s="297"/>
      <c r="CCG675" s="303"/>
      <c r="CGM675" s="297"/>
      <c r="CGN675" s="303"/>
      <c r="CKT675" s="297"/>
      <c r="CKU675" s="303"/>
      <c r="CPA675" s="297"/>
      <c r="CPB675" s="303"/>
      <c r="CTH675" s="297"/>
      <c r="CTI675" s="303"/>
      <c r="CXO675" s="297"/>
      <c r="CXP675" s="303"/>
      <c r="DBV675" s="297"/>
      <c r="DBW675" s="303"/>
      <c r="DGC675" s="297"/>
      <c r="DGD675" s="303"/>
      <c r="DKJ675" s="297"/>
      <c r="DKK675" s="303"/>
      <c r="DOQ675" s="297"/>
      <c r="DOR675" s="303"/>
      <c r="DSX675" s="297"/>
      <c r="DSY675" s="303"/>
      <c r="DXE675" s="297"/>
      <c r="DXF675" s="303"/>
      <c r="EBL675" s="297"/>
      <c r="EBM675" s="303"/>
      <c r="EFS675" s="297"/>
      <c r="EFT675" s="303"/>
      <c r="EJZ675" s="297"/>
      <c r="EKA675" s="303"/>
      <c r="EOG675" s="297"/>
      <c r="EOH675" s="303"/>
      <c r="ESN675" s="297"/>
      <c r="ESO675" s="303"/>
      <c r="EWU675" s="297"/>
      <c r="EWV675" s="303"/>
      <c r="FBB675" s="297"/>
      <c r="FBC675" s="303"/>
      <c r="FFI675" s="297"/>
      <c r="FFJ675" s="303"/>
      <c r="FJP675" s="297"/>
      <c r="FJQ675" s="303"/>
      <c r="FNW675" s="297"/>
      <c r="FNX675" s="303"/>
      <c r="FSD675" s="297"/>
      <c r="FSE675" s="303"/>
      <c r="FWK675" s="297"/>
      <c r="FWL675" s="303"/>
      <c r="GAR675" s="297"/>
      <c r="GAS675" s="303"/>
      <c r="GEY675" s="297"/>
      <c r="GEZ675" s="303"/>
      <c r="GJF675" s="297"/>
      <c r="GJG675" s="303"/>
      <c r="GNM675" s="297"/>
      <c r="GNN675" s="303"/>
      <c r="GRT675" s="297"/>
      <c r="GRU675" s="303"/>
      <c r="GWA675" s="297"/>
      <c r="GWB675" s="303"/>
      <c r="HAH675" s="297"/>
      <c r="HAI675" s="303"/>
      <c r="HEO675" s="297"/>
      <c r="HEP675" s="303"/>
      <c r="HIV675" s="297"/>
      <c r="HIW675" s="303"/>
      <c r="HNC675" s="297"/>
      <c r="HND675" s="303"/>
      <c r="HRJ675" s="297"/>
      <c r="HRK675" s="303"/>
      <c r="HVQ675" s="297"/>
      <c r="HVR675" s="303"/>
      <c r="HZX675" s="297"/>
      <c r="HZY675" s="303"/>
      <c r="IEE675" s="297"/>
      <c r="IEF675" s="303"/>
      <c r="IIL675" s="297"/>
      <c r="IIM675" s="303"/>
      <c r="IMS675" s="297"/>
      <c r="IMT675" s="303"/>
      <c r="IQZ675" s="297"/>
      <c r="IRA675" s="303"/>
      <c r="IVG675" s="297"/>
      <c r="IVH675" s="303"/>
      <c r="IZN675" s="297"/>
      <c r="IZO675" s="303"/>
      <c r="JDU675" s="297"/>
      <c r="JDV675" s="303"/>
      <c r="JIB675" s="297"/>
      <c r="JIC675" s="303"/>
      <c r="JMI675" s="297"/>
      <c r="JMJ675" s="303"/>
      <c r="JQP675" s="297"/>
      <c r="JQQ675" s="303"/>
      <c r="JUW675" s="297"/>
      <c r="JUX675" s="303"/>
      <c r="JZD675" s="297"/>
      <c r="JZE675" s="303"/>
      <c r="KDK675" s="297"/>
      <c r="KDL675" s="303"/>
      <c r="KHR675" s="297"/>
      <c r="KHS675" s="303"/>
      <c r="KLY675" s="297"/>
      <c r="KLZ675" s="303"/>
      <c r="KQF675" s="297"/>
      <c r="KQG675" s="303"/>
      <c r="KUM675" s="297"/>
      <c r="KUN675" s="303"/>
      <c r="KYT675" s="297"/>
      <c r="KYU675" s="303"/>
      <c r="LDA675" s="297"/>
      <c r="LDB675" s="303"/>
      <c r="LHH675" s="297"/>
      <c r="LHI675" s="303"/>
      <c r="LLO675" s="297"/>
      <c r="LLP675" s="303"/>
      <c r="LPV675" s="297"/>
      <c r="LPW675" s="303"/>
      <c r="LUC675" s="297"/>
      <c r="LUD675" s="303"/>
      <c r="LYJ675" s="297"/>
      <c r="LYK675" s="303"/>
      <c r="MCQ675" s="297"/>
      <c r="MCR675" s="303"/>
      <c r="MGX675" s="297"/>
      <c r="MGY675" s="303"/>
      <c r="MLE675" s="297"/>
      <c r="MLF675" s="303"/>
      <c r="MPL675" s="297"/>
      <c r="MPM675" s="303"/>
      <c r="MTS675" s="297"/>
      <c r="MTT675" s="303"/>
      <c r="MXZ675" s="297"/>
      <c r="MYA675" s="303"/>
      <c r="NCG675" s="297"/>
      <c r="NCH675" s="303"/>
      <c r="NGN675" s="297"/>
      <c r="NGO675" s="303"/>
      <c r="NKU675" s="297"/>
      <c r="NKV675" s="303"/>
      <c r="NPB675" s="297"/>
      <c r="NPC675" s="303"/>
      <c r="NTI675" s="297"/>
      <c r="NTJ675" s="303"/>
      <c r="NXP675" s="297"/>
      <c r="NXQ675" s="303"/>
      <c r="OBW675" s="297"/>
      <c r="OBX675" s="303"/>
      <c r="OGD675" s="297"/>
      <c r="OGE675" s="303"/>
      <c r="OKK675" s="297"/>
      <c r="OKL675" s="303"/>
      <c r="OOR675" s="297"/>
      <c r="OOS675" s="303"/>
      <c r="OSY675" s="297"/>
      <c r="OSZ675" s="303"/>
      <c r="OXF675" s="297"/>
      <c r="OXG675" s="303"/>
      <c r="PBM675" s="297"/>
      <c r="PBN675" s="303"/>
      <c r="PFT675" s="297"/>
      <c r="PFU675" s="303"/>
      <c r="PKA675" s="297"/>
      <c r="PKB675" s="303"/>
      <c r="POH675" s="297"/>
      <c r="POI675" s="303"/>
    </row>
    <row r="676" spans="3:1003 1113:2002 2112:3001 3111:4000 4110:5110 5220:6109 6219:7108 7218:8107 8217:10216 10326:11215" x14ac:dyDescent="0.25">
      <c r="C676" s="297" t="s">
        <v>214</v>
      </c>
      <c r="D676" s="303" t="str">
        <f>INDEX(C25:C28,MATCH(1,B25:B28,0),0)</f>
        <v>USA</v>
      </c>
      <c r="E676" s="297" t="str">
        <f>INDEX(U658:U665,MATCH(C676,W658:W665,0),0)</f>
        <v>Cote D'Voire</v>
      </c>
      <c r="DJ676" s="297"/>
      <c r="DK676" s="303"/>
      <c r="HQ676" s="297"/>
      <c r="HR676" s="303"/>
      <c r="LX676" s="297"/>
      <c r="LY676" s="303"/>
      <c r="QE676" s="297"/>
      <c r="QF676" s="303"/>
      <c r="UL676" s="297"/>
      <c r="UM676" s="303"/>
      <c r="YS676" s="297"/>
      <c r="YT676" s="303"/>
      <c r="ACZ676" s="297"/>
      <c r="ADA676" s="303"/>
      <c r="AHG676" s="297"/>
      <c r="AHH676" s="303"/>
      <c r="ALN676" s="297"/>
      <c r="ALO676" s="303"/>
      <c r="APU676" s="297"/>
      <c r="APV676" s="303"/>
      <c r="AUB676" s="297"/>
      <c r="AUC676" s="303"/>
      <c r="AYI676" s="297"/>
      <c r="AYJ676" s="303"/>
      <c r="BCP676" s="297"/>
      <c r="BCQ676" s="303"/>
      <c r="BGW676" s="297"/>
      <c r="BGX676" s="303"/>
      <c r="BLD676" s="297"/>
      <c r="BLE676" s="303"/>
      <c r="BPK676" s="297"/>
      <c r="BPL676" s="303"/>
      <c r="BTR676" s="297"/>
      <c r="BTS676" s="303"/>
      <c r="BXY676" s="297"/>
      <c r="BXZ676" s="303"/>
      <c r="CCF676" s="297"/>
      <c r="CCG676" s="303"/>
      <c r="CGM676" s="297"/>
      <c r="CGN676" s="303"/>
      <c r="CKT676" s="297"/>
      <c r="CKU676" s="303"/>
      <c r="CPA676" s="297"/>
      <c r="CPB676" s="303"/>
      <c r="CTH676" s="297"/>
      <c r="CTI676" s="303"/>
      <c r="CXO676" s="297"/>
      <c r="CXP676" s="303"/>
      <c r="DBV676" s="297"/>
      <c r="DBW676" s="303"/>
      <c r="DGC676" s="297"/>
      <c r="DGD676" s="303"/>
      <c r="DKJ676" s="297"/>
      <c r="DKK676" s="303"/>
      <c r="DOQ676" s="297"/>
      <c r="DOR676" s="303"/>
      <c r="DSX676" s="297"/>
      <c r="DSY676" s="303"/>
      <c r="DXE676" s="297"/>
      <c r="DXF676" s="303"/>
      <c r="EBL676" s="297"/>
      <c r="EBM676" s="303"/>
      <c r="EFS676" s="297"/>
      <c r="EFT676" s="303"/>
      <c r="EJZ676" s="297"/>
      <c r="EKA676" s="303"/>
      <c r="EOG676" s="297"/>
      <c r="EOH676" s="303"/>
      <c r="ESN676" s="297"/>
      <c r="ESO676" s="303"/>
      <c r="EWU676" s="297"/>
      <c r="EWV676" s="303"/>
      <c r="FBB676" s="297"/>
      <c r="FBC676" s="303"/>
      <c r="FFI676" s="297"/>
      <c r="FFJ676" s="303"/>
      <c r="FJP676" s="297"/>
      <c r="FJQ676" s="303"/>
      <c r="FNW676" s="297"/>
      <c r="FNX676" s="303"/>
      <c r="FSD676" s="297"/>
      <c r="FSE676" s="303"/>
      <c r="FWK676" s="297"/>
      <c r="FWL676" s="303"/>
      <c r="GAR676" s="297"/>
      <c r="GAS676" s="303"/>
      <c r="GEY676" s="297"/>
      <c r="GEZ676" s="303"/>
      <c r="GJF676" s="297"/>
      <c r="GJG676" s="303"/>
      <c r="GNM676" s="297"/>
      <c r="GNN676" s="303"/>
      <c r="GRT676" s="297"/>
      <c r="GRU676" s="303"/>
      <c r="GWA676" s="297"/>
      <c r="GWB676" s="303"/>
      <c r="HAH676" s="297"/>
      <c r="HAI676" s="303"/>
      <c r="HEO676" s="297"/>
      <c r="HEP676" s="303"/>
      <c r="HIV676" s="297"/>
      <c r="HIW676" s="303"/>
      <c r="HNC676" s="297"/>
      <c r="HND676" s="303"/>
      <c r="HRJ676" s="297"/>
      <c r="HRK676" s="303"/>
      <c r="HVQ676" s="297"/>
      <c r="HVR676" s="303"/>
      <c r="HZX676" s="297"/>
      <c r="HZY676" s="303"/>
      <c r="IEE676" s="297"/>
      <c r="IEF676" s="303"/>
      <c r="IIL676" s="297"/>
      <c r="IIM676" s="303"/>
      <c r="IMS676" s="297"/>
      <c r="IMT676" s="303"/>
      <c r="IQZ676" s="297"/>
      <c r="IRA676" s="303"/>
      <c r="IVG676" s="297"/>
      <c r="IVH676" s="303"/>
      <c r="IZN676" s="297"/>
      <c r="IZO676" s="303"/>
      <c r="JDU676" s="297"/>
      <c r="JDV676" s="303"/>
      <c r="JIB676" s="297"/>
      <c r="JIC676" s="303"/>
      <c r="JMI676" s="297"/>
      <c r="JMJ676" s="303"/>
      <c r="JQP676" s="297"/>
      <c r="JQQ676" s="303"/>
      <c r="JUW676" s="297"/>
      <c r="JUX676" s="303"/>
      <c r="JZD676" s="297"/>
      <c r="JZE676" s="303"/>
      <c r="KDK676" s="297"/>
      <c r="KDL676" s="303"/>
      <c r="KHR676" s="297"/>
      <c r="KHS676" s="303"/>
      <c r="KLY676" s="297"/>
      <c r="KLZ676" s="303"/>
      <c r="KQF676" s="297"/>
      <c r="KQG676" s="303"/>
      <c r="KUM676" s="297"/>
      <c r="KUN676" s="303"/>
      <c r="KYT676" s="297"/>
      <c r="KYU676" s="303"/>
      <c r="LDA676" s="297"/>
      <c r="LDB676" s="303"/>
      <c r="LHH676" s="297"/>
      <c r="LHI676" s="303"/>
      <c r="LLO676" s="297"/>
      <c r="LLP676" s="303"/>
      <c r="LPV676" s="297"/>
      <c r="LPW676" s="303"/>
      <c r="LUC676" s="297"/>
      <c r="LUD676" s="303"/>
      <c r="LYJ676" s="297"/>
      <c r="LYK676" s="303"/>
      <c r="MCQ676" s="297"/>
      <c r="MCR676" s="303"/>
      <c r="MGX676" s="297"/>
      <c r="MGY676" s="303"/>
      <c r="MLE676" s="297"/>
      <c r="MLF676" s="303"/>
      <c r="MPL676" s="297"/>
      <c r="MPM676" s="303"/>
      <c r="MTS676" s="297"/>
      <c r="MTT676" s="303"/>
      <c r="MXZ676" s="297"/>
      <c r="MYA676" s="303"/>
      <c r="NCG676" s="297"/>
      <c r="NCH676" s="303"/>
      <c r="NGN676" s="297"/>
      <c r="NGO676" s="303"/>
      <c r="NKU676" s="297"/>
      <c r="NKV676" s="303"/>
      <c r="NPB676" s="297"/>
      <c r="NPC676" s="303"/>
      <c r="NTI676" s="297"/>
      <c r="NTJ676" s="303"/>
      <c r="NXP676" s="297"/>
      <c r="NXQ676" s="303"/>
      <c r="OBW676" s="297"/>
      <c r="OBX676" s="303"/>
      <c r="OGD676" s="297"/>
      <c r="OGE676" s="303"/>
      <c r="OKK676" s="297"/>
      <c r="OKL676" s="303"/>
      <c r="OOR676" s="297"/>
      <c r="OOS676" s="303"/>
      <c r="OSY676" s="297"/>
      <c r="OSZ676" s="303"/>
      <c r="OXF676" s="297"/>
      <c r="OXG676" s="303"/>
      <c r="PBM676" s="297"/>
      <c r="PBN676" s="303"/>
      <c r="PFT676" s="297"/>
      <c r="PFU676" s="303"/>
      <c r="PKA676" s="297"/>
      <c r="PKB676" s="303"/>
      <c r="POH676" s="297"/>
      <c r="POI676" s="303"/>
    </row>
    <row r="677" spans="3:1003 1113:2002 2112:3001 3111:4000 4110:5110 5220:6109 6219:7108 7218:8107 8217:10216 10326:11215" x14ac:dyDescent="0.25">
      <c r="C677" s="297" t="s">
        <v>215</v>
      </c>
      <c r="D677" s="303" t="str">
        <f>INDEX(C31:C34,MATCH(1,B31:B34,0),0)</f>
        <v>Germany</v>
      </c>
      <c r="E677" s="297" t="str">
        <f>INDEX(U658:U665,MATCH(C677,W658:W665,0),0)</f>
        <v>Australia</v>
      </c>
      <c r="DJ677" s="297"/>
      <c r="DK677" s="303"/>
      <c r="HQ677" s="297"/>
      <c r="HR677" s="303"/>
      <c r="LX677" s="297"/>
      <c r="LY677" s="303"/>
      <c r="QE677" s="297"/>
      <c r="QF677" s="303"/>
      <c r="UL677" s="297"/>
      <c r="UM677" s="303"/>
      <c r="YS677" s="297"/>
      <c r="YT677" s="303"/>
      <c r="ACZ677" s="297"/>
      <c r="ADA677" s="303"/>
      <c r="AHG677" s="297"/>
      <c r="AHH677" s="303"/>
      <c r="ALN677" s="297"/>
      <c r="ALO677" s="303"/>
      <c r="APU677" s="297"/>
      <c r="APV677" s="303"/>
      <c r="AUB677" s="297"/>
      <c r="AUC677" s="303"/>
      <c r="AYI677" s="297"/>
      <c r="AYJ677" s="303"/>
      <c r="BCP677" s="297"/>
      <c r="BCQ677" s="303"/>
      <c r="BGW677" s="297"/>
      <c r="BGX677" s="303"/>
      <c r="BLD677" s="297"/>
      <c r="BLE677" s="303"/>
      <c r="BPK677" s="297"/>
      <c r="BPL677" s="303"/>
      <c r="BTR677" s="297"/>
      <c r="BTS677" s="303"/>
      <c r="BXY677" s="297"/>
      <c r="BXZ677" s="303"/>
      <c r="CCF677" s="297"/>
      <c r="CCG677" s="303"/>
      <c r="CGM677" s="297"/>
      <c r="CGN677" s="303"/>
      <c r="CKT677" s="297"/>
      <c r="CKU677" s="303"/>
      <c r="CPA677" s="297"/>
      <c r="CPB677" s="303"/>
      <c r="CTH677" s="297"/>
      <c r="CTI677" s="303"/>
      <c r="CXO677" s="297"/>
      <c r="CXP677" s="303"/>
      <c r="DBV677" s="297"/>
      <c r="DBW677" s="303"/>
      <c r="DGC677" s="297"/>
      <c r="DGD677" s="303"/>
      <c r="DKJ677" s="297"/>
      <c r="DKK677" s="303"/>
      <c r="DOQ677" s="297"/>
      <c r="DOR677" s="303"/>
      <c r="DSX677" s="297"/>
      <c r="DSY677" s="303"/>
      <c r="DXE677" s="297"/>
      <c r="DXF677" s="303"/>
      <c r="EBL677" s="297"/>
      <c r="EBM677" s="303"/>
      <c r="EFS677" s="297"/>
      <c r="EFT677" s="303"/>
      <c r="EJZ677" s="297"/>
      <c r="EKA677" s="303"/>
      <c r="EOG677" s="297"/>
      <c r="EOH677" s="303"/>
      <c r="ESN677" s="297"/>
      <c r="ESO677" s="303"/>
      <c r="EWU677" s="297"/>
      <c r="EWV677" s="303"/>
      <c r="FBB677" s="297"/>
      <c r="FBC677" s="303"/>
      <c r="FFI677" s="297"/>
      <c r="FFJ677" s="303"/>
      <c r="FJP677" s="297"/>
      <c r="FJQ677" s="303"/>
      <c r="FNW677" s="297"/>
      <c r="FNX677" s="303"/>
      <c r="FSD677" s="297"/>
      <c r="FSE677" s="303"/>
      <c r="FWK677" s="297"/>
      <c r="FWL677" s="303"/>
      <c r="GAR677" s="297"/>
      <c r="GAS677" s="303"/>
      <c r="GEY677" s="297"/>
      <c r="GEZ677" s="303"/>
      <c r="GJF677" s="297"/>
      <c r="GJG677" s="303"/>
      <c r="GNM677" s="297"/>
      <c r="GNN677" s="303"/>
      <c r="GRT677" s="297"/>
      <c r="GRU677" s="303"/>
      <c r="GWA677" s="297"/>
      <c r="GWB677" s="303"/>
      <c r="HAH677" s="297"/>
      <c r="HAI677" s="303"/>
      <c r="HEO677" s="297"/>
      <c r="HEP677" s="303"/>
      <c r="HIV677" s="297"/>
      <c r="HIW677" s="303"/>
      <c r="HNC677" s="297"/>
      <c r="HND677" s="303"/>
      <c r="HRJ677" s="297"/>
      <c r="HRK677" s="303"/>
      <c r="HVQ677" s="297"/>
      <c r="HVR677" s="303"/>
      <c r="HZX677" s="297"/>
      <c r="HZY677" s="303"/>
      <c r="IEE677" s="297"/>
      <c r="IEF677" s="303"/>
      <c r="IIL677" s="297"/>
      <c r="IIM677" s="303"/>
      <c r="IMS677" s="297"/>
      <c r="IMT677" s="303"/>
      <c r="IQZ677" s="297"/>
      <c r="IRA677" s="303"/>
      <c r="IVG677" s="297"/>
      <c r="IVH677" s="303"/>
      <c r="IZN677" s="297"/>
      <c r="IZO677" s="303"/>
      <c r="JDU677" s="297"/>
      <c r="JDV677" s="303"/>
      <c r="JIB677" s="297"/>
      <c r="JIC677" s="303"/>
      <c r="JMI677" s="297"/>
      <c r="JMJ677" s="303"/>
      <c r="JQP677" s="297"/>
      <c r="JQQ677" s="303"/>
      <c r="JUW677" s="297"/>
      <c r="JUX677" s="303"/>
      <c r="JZD677" s="297"/>
      <c r="JZE677" s="303"/>
      <c r="KDK677" s="297"/>
      <c r="KDL677" s="303"/>
      <c r="KHR677" s="297"/>
      <c r="KHS677" s="303"/>
      <c r="KLY677" s="297"/>
      <c r="KLZ677" s="303"/>
      <c r="KQF677" s="297"/>
      <c r="KQG677" s="303"/>
      <c r="KUM677" s="297"/>
      <c r="KUN677" s="303"/>
      <c r="KYT677" s="297"/>
      <c r="KYU677" s="303"/>
      <c r="LDA677" s="297"/>
      <c r="LDB677" s="303"/>
      <c r="LHH677" s="297"/>
      <c r="LHI677" s="303"/>
      <c r="LLO677" s="297"/>
      <c r="LLP677" s="303"/>
      <c r="LPV677" s="297"/>
      <c r="LPW677" s="303"/>
      <c r="LUC677" s="297"/>
      <c r="LUD677" s="303"/>
      <c r="LYJ677" s="297"/>
      <c r="LYK677" s="303"/>
      <c r="MCQ677" s="297"/>
      <c r="MCR677" s="303"/>
      <c r="MGX677" s="297"/>
      <c r="MGY677" s="303"/>
      <c r="MLE677" s="297"/>
      <c r="MLF677" s="303"/>
      <c r="MPL677" s="297"/>
      <c r="MPM677" s="303"/>
      <c r="MTS677" s="297"/>
      <c r="MTT677" s="303"/>
      <c r="MXZ677" s="297"/>
      <c r="MYA677" s="303"/>
      <c r="NCG677" s="297"/>
      <c r="NCH677" s="303"/>
      <c r="NGN677" s="297"/>
      <c r="NGO677" s="303"/>
      <c r="NKU677" s="297"/>
      <c r="NKV677" s="303"/>
      <c r="NPB677" s="297"/>
      <c r="NPC677" s="303"/>
      <c r="NTI677" s="297"/>
      <c r="NTJ677" s="303"/>
      <c r="NXP677" s="297"/>
      <c r="NXQ677" s="303"/>
      <c r="OBW677" s="297"/>
      <c r="OBX677" s="303"/>
      <c r="OGD677" s="297"/>
      <c r="OGE677" s="303"/>
      <c r="OKK677" s="297"/>
      <c r="OKL677" s="303"/>
      <c r="OOR677" s="297"/>
      <c r="OOS677" s="303"/>
      <c r="OSY677" s="297"/>
      <c r="OSZ677" s="303"/>
      <c r="OXF677" s="297"/>
      <c r="OXG677" s="303"/>
      <c r="PBM677" s="297"/>
      <c r="PBN677" s="303"/>
      <c r="PFT677" s="297"/>
      <c r="PFU677" s="303"/>
      <c r="PKA677" s="297"/>
      <c r="PKB677" s="303"/>
      <c r="POH677" s="297"/>
      <c r="POI677" s="303"/>
    </row>
    <row r="678" spans="3:1003 1113:2002 2112:3001 3111:4000 4110:5110 5220:6109 6219:7108 7218:8107 8217:10216 10326:11215" x14ac:dyDescent="0.25">
      <c r="C678" s="297"/>
      <c r="D678" s="303"/>
      <c r="DJ678" s="297"/>
      <c r="DK678" s="303"/>
      <c r="HQ678" s="297"/>
      <c r="HR678" s="303"/>
      <c r="LX678" s="297"/>
      <c r="LY678" s="303"/>
      <c r="QE678" s="297"/>
      <c r="QF678" s="303"/>
      <c r="UL678" s="297"/>
      <c r="UM678" s="303"/>
      <c r="YS678" s="297"/>
      <c r="YT678" s="303"/>
      <c r="ACZ678" s="297"/>
      <c r="ADA678" s="303"/>
      <c r="AHG678" s="297"/>
      <c r="AHH678" s="303"/>
      <c r="ALN678" s="297"/>
      <c r="ALO678" s="303"/>
      <c r="APU678" s="297"/>
      <c r="APV678" s="303"/>
      <c r="AUB678" s="297"/>
      <c r="AUC678" s="303"/>
      <c r="AYI678" s="297"/>
      <c r="AYJ678" s="303"/>
      <c r="BCP678" s="297"/>
      <c r="BCQ678" s="303"/>
      <c r="BGW678" s="297"/>
      <c r="BGX678" s="303"/>
      <c r="BLD678" s="297"/>
      <c r="BLE678" s="303"/>
      <c r="BPK678" s="297"/>
      <c r="BPL678" s="303"/>
      <c r="BTR678" s="297"/>
      <c r="BTS678" s="303"/>
      <c r="BXY678" s="297"/>
      <c r="BXZ678" s="303"/>
      <c r="CCF678" s="297"/>
      <c r="CCG678" s="303"/>
      <c r="CGM678" s="297"/>
      <c r="CGN678" s="303"/>
      <c r="CKT678" s="297"/>
      <c r="CKU678" s="303"/>
      <c r="CPA678" s="297"/>
      <c r="CPB678" s="303"/>
      <c r="CTH678" s="297"/>
      <c r="CTI678" s="303"/>
      <c r="CXO678" s="297"/>
      <c r="CXP678" s="303"/>
      <c r="DBV678" s="297"/>
      <c r="DBW678" s="303"/>
      <c r="DGC678" s="297"/>
      <c r="DGD678" s="303"/>
      <c r="DKJ678" s="297"/>
      <c r="DKK678" s="303"/>
      <c r="DOQ678" s="297"/>
      <c r="DOR678" s="303"/>
      <c r="DSX678" s="297"/>
      <c r="DSY678" s="303"/>
      <c r="DXE678" s="297"/>
      <c r="DXF678" s="303"/>
      <c r="EBL678" s="297"/>
      <c r="EBM678" s="303"/>
      <c r="EFS678" s="297"/>
      <c r="EFT678" s="303"/>
      <c r="EJZ678" s="297"/>
      <c r="EKA678" s="303"/>
      <c r="EOG678" s="297"/>
      <c r="EOH678" s="303"/>
      <c r="ESN678" s="297"/>
      <c r="ESO678" s="303"/>
      <c r="EWU678" s="297"/>
      <c r="EWV678" s="303"/>
      <c r="FBB678" s="297"/>
      <c r="FBC678" s="303"/>
      <c r="FFI678" s="297"/>
      <c r="FFJ678" s="303"/>
      <c r="FJP678" s="297"/>
      <c r="FJQ678" s="303"/>
      <c r="FNW678" s="297"/>
      <c r="FNX678" s="303"/>
      <c r="FSD678" s="297"/>
      <c r="FSE678" s="303"/>
      <c r="FWK678" s="297"/>
      <c r="FWL678" s="303"/>
      <c r="GAR678" s="297"/>
      <c r="GAS678" s="303"/>
      <c r="GEY678" s="297"/>
      <c r="GEZ678" s="303"/>
      <c r="GJF678" s="297"/>
      <c r="GJG678" s="303"/>
      <c r="GNM678" s="297"/>
      <c r="GNN678" s="303"/>
      <c r="GRT678" s="297"/>
      <c r="GRU678" s="303"/>
      <c r="GWA678" s="297"/>
      <c r="GWB678" s="303"/>
      <c r="HAH678" s="297"/>
      <c r="HAI678" s="303"/>
      <c r="HEO678" s="297"/>
      <c r="HEP678" s="303"/>
      <c r="HIV678" s="297"/>
      <c r="HIW678" s="303"/>
      <c r="HNC678" s="297"/>
      <c r="HND678" s="303"/>
      <c r="HRJ678" s="297"/>
      <c r="HRK678" s="303"/>
      <c r="HVQ678" s="297"/>
      <c r="HVR678" s="303"/>
      <c r="HZX678" s="297"/>
      <c r="HZY678" s="303"/>
      <c r="IEE678" s="297"/>
      <c r="IEF678" s="303"/>
      <c r="IIL678" s="297"/>
      <c r="IIM678" s="303"/>
      <c r="IMS678" s="297"/>
      <c r="IMT678" s="303"/>
      <c r="IQZ678" s="297"/>
      <c r="IRA678" s="303"/>
      <c r="IVG678" s="297"/>
      <c r="IVH678" s="303"/>
      <c r="IZN678" s="297"/>
      <c r="IZO678" s="303"/>
      <c r="JDU678" s="297"/>
      <c r="JDV678" s="303"/>
      <c r="JIB678" s="297"/>
      <c r="JIC678" s="303"/>
      <c r="JMI678" s="297"/>
      <c r="JMJ678" s="303"/>
      <c r="JQP678" s="297"/>
      <c r="JQQ678" s="303"/>
      <c r="JUW678" s="297"/>
      <c r="JUX678" s="303"/>
      <c r="JZD678" s="297"/>
      <c r="JZE678" s="303"/>
      <c r="KDK678" s="297"/>
      <c r="KDL678" s="303"/>
      <c r="KHR678" s="297"/>
      <c r="KHS678" s="303"/>
      <c r="KLY678" s="297"/>
      <c r="KLZ678" s="303"/>
      <c r="KQF678" s="297"/>
      <c r="KQG678" s="303"/>
      <c r="KUM678" s="297"/>
      <c r="KUN678" s="303"/>
      <c r="KYT678" s="297"/>
      <c r="KYU678" s="303"/>
      <c r="LDA678" s="297"/>
      <c r="LDB678" s="303"/>
      <c r="LHH678" s="297"/>
      <c r="LHI678" s="303"/>
      <c r="LLO678" s="297"/>
      <c r="LLP678" s="303"/>
      <c r="LPV678" s="297"/>
      <c r="LPW678" s="303"/>
      <c r="LUC678" s="297"/>
      <c r="LUD678" s="303"/>
      <c r="LYJ678" s="297"/>
      <c r="LYK678" s="303"/>
      <c r="MCQ678" s="297"/>
      <c r="MCR678" s="303"/>
      <c r="MGX678" s="297"/>
      <c r="MGY678" s="303"/>
      <c r="MLE678" s="297"/>
      <c r="MLF678" s="303"/>
      <c r="MPL678" s="297"/>
      <c r="MPM678" s="303"/>
      <c r="MTS678" s="297"/>
      <c r="MTT678" s="303"/>
      <c r="MXZ678" s="297"/>
      <c r="MYA678" s="303"/>
      <c r="NCG678" s="297"/>
      <c r="NCH678" s="303"/>
      <c r="NGN678" s="297"/>
      <c r="NGO678" s="303"/>
      <c r="NKU678" s="297"/>
      <c r="NKV678" s="303"/>
      <c r="NPB678" s="297"/>
      <c r="NPC678" s="303"/>
      <c r="NTI678" s="297"/>
      <c r="NTJ678" s="303"/>
      <c r="NXP678" s="297"/>
      <c r="NXQ678" s="303"/>
      <c r="OBW678" s="297"/>
      <c r="OBX678" s="303"/>
      <c r="OGD678" s="297"/>
      <c r="OGE678" s="303"/>
      <c r="OKK678" s="297"/>
      <c r="OKL678" s="303"/>
      <c r="OOR678" s="297"/>
      <c r="OOS678" s="303"/>
      <c r="OSY678" s="297"/>
      <c r="OSZ678" s="303"/>
      <c r="OXF678" s="297"/>
      <c r="OXG678" s="303"/>
      <c r="PBM678" s="297"/>
      <c r="PBN678" s="303"/>
      <c r="PFT678" s="297"/>
      <c r="PFU678" s="303"/>
      <c r="PKA678" s="297"/>
      <c r="PKB678" s="303"/>
      <c r="POH678" s="297"/>
      <c r="POI678" s="303"/>
    </row>
    <row r="679" spans="3:1003 1113:2002 2112:3001 3111:4000 4110:5110 5220:6109 6219:7108 7218:8107 8217:10216 10326:11215" x14ac:dyDescent="0.25">
      <c r="C679" s="297" t="s">
        <v>216</v>
      </c>
      <c r="D679" s="303" t="str">
        <f>INDEX(C43:C46,MATCH(1,B43:B46,0),0)</f>
        <v>Belgium</v>
      </c>
      <c r="E679" s="297" t="str">
        <f>INDEX(U658:U665,MATCH(C679,W658:W665,0),0)</f>
        <v>Algeria</v>
      </c>
      <c r="DJ679" s="297"/>
      <c r="DK679" s="303"/>
      <c r="HQ679" s="297"/>
      <c r="HR679" s="303"/>
      <c r="LX679" s="297"/>
      <c r="LY679" s="303"/>
      <c r="QE679" s="297"/>
      <c r="QF679" s="303"/>
      <c r="UL679" s="297"/>
      <c r="UM679" s="303"/>
      <c r="YS679" s="297"/>
      <c r="YT679" s="303"/>
      <c r="ACZ679" s="297"/>
      <c r="ADA679" s="303"/>
      <c r="AHG679" s="297"/>
      <c r="AHH679" s="303"/>
      <c r="ALN679" s="297"/>
      <c r="ALO679" s="303"/>
      <c r="APU679" s="297"/>
      <c r="APV679" s="303"/>
      <c r="AUB679" s="297"/>
      <c r="AUC679" s="303"/>
      <c r="AYI679" s="297"/>
      <c r="AYJ679" s="303"/>
      <c r="BCP679" s="297"/>
      <c r="BCQ679" s="303"/>
      <c r="BGW679" s="297"/>
      <c r="BGX679" s="303"/>
      <c r="BLD679" s="297"/>
      <c r="BLE679" s="303"/>
      <c r="BPK679" s="297"/>
      <c r="BPL679" s="303"/>
      <c r="BTR679" s="297"/>
      <c r="BTS679" s="303"/>
      <c r="BXY679" s="297"/>
      <c r="BXZ679" s="303"/>
      <c r="CCF679" s="297"/>
      <c r="CCG679" s="303"/>
      <c r="CGM679" s="297"/>
      <c r="CGN679" s="303"/>
      <c r="CKT679" s="297"/>
      <c r="CKU679" s="303"/>
      <c r="CPA679" s="297"/>
      <c r="CPB679" s="303"/>
      <c r="CTH679" s="297"/>
      <c r="CTI679" s="303"/>
      <c r="CXO679" s="297"/>
      <c r="CXP679" s="303"/>
      <c r="DBV679" s="297"/>
      <c r="DBW679" s="303"/>
      <c r="DGC679" s="297"/>
      <c r="DGD679" s="303"/>
      <c r="DKJ679" s="297"/>
      <c r="DKK679" s="303"/>
      <c r="DOQ679" s="297"/>
      <c r="DOR679" s="303"/>
      <c r="DSX679" s="297"/>
      <c r="DSY679" s="303"/>
      <c r="DXE679" s="297"/>
      <c r="DXF679" s="303"/>
      <c r="EBL679" s="297"/>
      <c r="EBM679" s="303"/>
      <c r="EFS679" s="297"/>
      <c r="EFT679" s="303"/>
      <c r="EJZ679" s="297"/>
      <c r="EKA679" s="303"/>
      <c r="EOG679" s="297"/>
      <c r="EOH679" s="303"/>
      <c r="ESN679" s="297"/>
      <c r="ESO679" s="303"/>
      <c r="EWU679" s="297"/>
      <c r="EWV679" s="303"/>
      <c r="FBB679" s="297"/>
      <c r="FBC679" s="303"/>
      <c r="FFI679" s="297"/>
      <c r="FFJ679" s="303"/>
      <c r="FJP679" s="297"/>
      <c r="FJQ679" s="303"/>
      <c r="FNW679" s="297"/>
      <c r="FNX679" s="303"/>
      <c r="FSD679" s="297"/>
      <c r="FSE679" s="303"/>
      <c r="FWK679" s="297"/>
      <c r="FWL679" s="303"/>
      <c r="GAR679" s="297"/>
      <c r="GAS679" s="303"/>
      <c r="GEY679" s="297"/>
      <c r="GEZ679" s="303"/>
      <c r="GJF679" s="297"/>
      <c r="GJG679" s="303"/>
      <c r="GNM679" s="297"/>
      <c r="GNN679" s="303"/>
      <c r="GRT679" s="297"/>
      <c r="GRU679" s="303"/>
      <c r="GWA679" s="297"/>
      <c r="GWB679" s="303"/>
      <c r="HAH679" s="297"/>
      <c r="HAI679" s="303"/>
      <c r="HEO679" s="297"/>
      <c r="HEP679" s="303"/>
      <c r="HIV679" s="297"/>
      <c r="HIW679" s="303"/>
      <c r="HNC679" s="297"/>
      <c r="HND679" s="303"/>
      <c r="HRJ679" s="297"/>
      <c r="HRK679" s="303"/>
      <c r="HVQ679" s="297"/>
      <c r="HVR679" s="303"/>
      <c r="HZX679" s="297"/>
      <c r="HZY679" s="303"/>
      <c r="IEE679" s="297"/>
      <c r="IEF679" s="303"/>
      <c r="IIL679" s="297"/>
      <c r="IIM679" s="303"/>
      <c r="IMS679" s="297"/>
      <c r="IMT679" s="303"/>
      <c r="IQZ679" s="297"/>
      <c r="IRA679" s="303"/>
      <c r="IVG679" s="297"/>
      <c r="IVH679" s="303"/>
      <c r="IZN679" s="297"/>
      <c r="IZO679" s="303"/>
      <c r="JDU679" s="297"/>
      <c r="JDV679" s="303"/>
      <c r="JIB679" s="297"/>
      <c r="JIC679" s="303"/>
      <c r="JMI679" s="297"/>
      <c r="JMJ679" s="303"/>
      <c r="JQP679" s="297"/>
      <c r="JQQ679" s="303"/>
      <c r="JUW679" s="297"/>
      <c r="JUX679" s="303"/>
      <c r="JZD679" s="297"/>
      <c r="JZE679" s="303"/>
      <c r="KDK679" s="297"/>
      <c r="KDL679" s="303"/>
      <c r="KHR679" s="297"/>
      <c r="KHS679" s="303"/>
      <c r="KLY679" s="297"/>
      <c r="KLZ679" s="303"/>
      <c r="KQF679" s="297"/>
      <c r="KQG679" s="303"/>
      <c r="KUM679" s="297"/>
      <c r="KUN679" s="303"/>
      <c r="KYT679" s="297"/>
      <c r="KYU679" s="303"/>
      <c r="LDA679" s="297"/>
      <c r="LDB679" s="303"/>
      <c r="LHH679" s="297"/>
      <c r="LHI679" s="303"/>
      <c r="LLO679" s="297"/>
      <c r="LLP679" s="303"/>
      <c r="LPV679" s="297"/>
      <c r="LPW679" s="303"/>
      <c r="LUC679" s="297"/>
      <c r="LUD679" s="303"/>
      <c r="LYJ679" s="297"/>
      <c r="LYK679" s="303"/>
      <c r="MCQ679" s="297"/>
      <c r="MCR679" s="303"/>
      <c r="MGX679" s="297"/>
      <c r="MGY679" s="303"/>
      <c r="MLE679" s="297"/>
      <c r="MLF679" s="303"/>
      <c r="MPL679" s="297"/>
      <c r="MPM679" s="303"/>
      <c r="MTS679" s="297"/>
      <c r="MTT679" s="303"/>
      <c r="MXZ679" s="297"/>
      <c r="MYA679" s="303"/>
      <c r="NCG679" s="297"/>
      <c r="NCH679" s="303"/>
      <c r="NGN679" s="297"/>
      <c r="NGO679" s="303"/>
      <c r="NKU679" s="297"/>
      <c r="NKV679" s="303"/>
      <c r="NPB679" s="297"/>
      <c r="NPC679" s="303"/>
      <c r="NTI679" s="297"/>
      <c r="NTJ679" s="303"/>
      <c r="NXP679" s="297"/>
      <c r="NXQ679" s="303"/>
      <c r="OBW679" s="297"/>
      <c r="OBX679" s="303"/>
      <c r="OGD679" s="297"/>
      <c r="OGE679" s="303"/>
      <c r="OKK679" s="297"/>
      <c r="OKL679" s="303"/>
      <c r="OOR679" s="297"/>
      <c r="OOS679" s="303"/>
      <c r="OSY679" s="297"/>
      <c r="OSZ679" s="303"/>
      <c r="OXF679" s="297"/>
      <c r="OXG679" s="303"/>
      <c r="PBM679" s="297"/>
      <c r="PBN679" s="303"/>
      <c r="PFT679" s="297"/>
      <c r="PFU679" s="303"/>
      <c r="PKA679" s="297"/>
      <c r="PKB679" s="303"/>
      <c r="POH679" s="297"/>
      <c r="POI679" s="303"/>
    </row>
    <row r="680" spans="3:1003 1113:2002 2112:3001 3111:4000 4110:5110 5220:6109 6219:7108 7218:8107 8217:10216 10326:11215" x14ac:dyDescent="0.25">
      <c r="C680" s="297"/>
      <c r="D680" s="303"/>
      <c r="DJ680" s="297"/>
      <c r="DK680" s="303"/>
      <c r="HQ680" s="297"/>
      <c r="HR680" s="303"/>
      <c r="LX680" s="297"/>
      <c r="LY680" s="303"/>
      <c r="QE680" s="297"/>
      <c r="QF680" s="303"/>
      <c r="UL680" s="297"/>
      <c r="UM680" s="303"/>
      <c r="YS680" s="297"/>
      <c r="YT680" s="303"/>
      <c r="ACZ680" s="297"/>
      <c r="ADA680" s="303"/>
      <c r="AHG680" s="297"/>
      <c r="AHH680" s="303"/>
      <c r="ALN680" s="297"/>
      <c r="ALO680" s="303"/>
      <c r="APU680" s="297"/>
      <c r="APV680" s="303"/>
      <c r="AUB680" s="297"/>
      <c r="AUC680" s="303"/>
      <c r="AYI680" s="297"/>
      <c r="AYJ680" s="303"/>
      <c r="BCP680" s="297"/>
      <c r="BCQ680" s="303"/>
      <c r="BGW680" s="297"/>
      <c r="BGX680" s="303"/>
      <c r="BLD680" s="297"/>
      <c r="BLE680" s="303"/>
      <c r="BPK680" s="297"/>
      <c r="BPL680" s="303"/>
      <c r="BTR680" s="297"/>
      <c r="BTS680" s="303"/>
      <c r="BXY680" s="297"/>
      <c r="BXZ680" s="303"/>
      <c r="CCF680" s="297"/>
      <c r="CCG680" s="303"/>
      <c r="CGM680" s="297"/>
      <c r="CGN680" s="303"/>
      <c r="CKT680" s="297"/>
      <c r="CKU680" s="303"/>
      <c r="CPA680" s="297"/>
      <c r="CPB680" s="303"/>
      <c r="CTH680" s="297"/>
      <c r="CTI680" s="303"/>
      <c r="CXO680" s="297"/>
      <c r="CXP680" s="303"/>
      <c r="DBV680" s="297"/>
      <c r="DBW680" s="303"/>
      <c r="DGC680" s="297"/>
      <c r="DGD680" s="303"/>
      <c r="DKJ680" s="297"/>
      <c r="DKK680" s="303"/>
      <c r="DOQ680" s="297"/>
      <c r="DOR680" s="303"/>
      <c r="DSX680" s="297"/>
      <c r="DSY680" s="303"/>
      <c r="DXE680" s="297"/>
      <c r="DXF680" s="303"/>
      <c r="EBL680" s="297"/>
      <c r="EBM680" s="303"/>
      <c r="EFS680" s="297"/>
      <c r="EFT680" s="303"/>
      <c r="EJZ680" s="297"/>
      <c r="EKA680" s="303"/>
      <c r="EOG680" s="297"/>
      <c r="EOH680" s="303"/>
      <c r="ESN680" s="297"/>
      <c r="ESO680" s="303"/>
      <c r="EWU680" s="297"/>
      <c r="EWV680" s="303"/>
      <c r="FBB680" s="297"/>
      <c r="FBC680" s="303"/>
      <c r="FFI680" s="297"/>
      <c r="FFJ680" s="303"/>
      <c r="FJP680" s="297"/>
      <c r="FJQ680" s="303"/>
      <c r="FNW680" s="297"/>
      <c r="FNX680" s="303"/>
      <c r="FSD680" s="297"/>
      <c r="FSE680" s="303"/>
      <c r="FWK680" s="297"/>
      <c r="FWL680" s="303"/>
      <c r="GAR680" s="297"/>
      <c r="GAS680" s="303"/>
      <c r="GEY680" s="297"/>
      <c r="GEZ680" s="303"/>
      <c r="GJF680" s="297"/>
      <c r="GJG680" s="303"/>
      <c r="GNM680" s="297"/>
      <c r="GNN680" s="303"/>
      <c r="GRT680" s="297"/>
      <c r="GRU680" s="303"/>
      <c r="GWA680" s="297"/>
      <c r="GWB680" s="303"/>
      <c r="HAH680" s="297"/>
      <c r="HAI680" s="303"/>
      <c r="HEO680" s="297"/>
      <c r="HEP680" s="303"/>
      <c r="HIV680" s="297"/>
      <c r="HIW680" s="303"/>
      <c r="HNC680" s="297"/>
      <c r="HND680" s="303"/>
      <c r="HRJ680" s="297"/>
      <c r="HRK680" s="303"/>
      <c r="HVQ680" s="297"/>
      <c r="HVR680" s="303"/>
      <c r="HZX680" s="297"/>
      <c r="HZY680" s="303"/>
      <c r="IEE680" s="297"/>
      <c r="IEF680" s="303"/>
      <c r="IIL680" s="297"/>
      <c r="IIM680" s="303"/>
      <c r="IMS680" s="297"/>
      <c r="IMT680" s="303"/>
      <c r="IQZ680" s="297"/>
      <c r="IRA680" s="303"/>
      <c r="IVG680" s="297"/>
      <c r="IVH680" s="303"/>
      <c r="IZN680" s="297"/>
      <c r="IZO680" s="303"/>
      <c r="JDU680" s="297"/>
      <c r="JDV680" s="303"/>
      <c r="JIB680" s="297"/>
      <c r="JIC680" s="303"/>
      <c r="JMI680" s="297"/>
      <c r="JMJ680" s="303"/>
      <c r="JQP680" s="297"/>
      <c r="JQQ680" s="303"/>
      <c r="JUW680" s="297"/>
      <c r="JUX680" s="303"/>
      <c r="JZD680" s="297"/>
      <c r="JZE680" s="303"/>
      <c r="KDK680" s="297"/>
      <c r="KDL680" s="303"/>
      <c r="KHR680" s="297"/>
      <c r="KHS680" s="303"/>
      <c r="KLY680" s="297"/>
      <c r="KLZ680" s="303"/>
      <c r="KQF680" s="297"/>
      <c r="KQG680" s="303"/>
      <c r="KUM680" s="297"/>
      <c r="KUN680" s="303"/>
      <c r="KYT680" s="297"/>
      <c r="KYU680" s="303"/>
      <c r="LDA680" s="297"/>
      <c r="LDB680" s="303"/>
      <c r="LHH680" s="297"/>
      <c r="LHI680" s="303"/>
      <c r="LLO680" s="297"/>
      <c r="LLP680" s="303"/>
      <c r="LPV680" s="297"/>
      <c r="LPW680" s="303"/>
      <c r="LUC680" s="297"/>
      <c r="LUD680" s="303"/>
      <c r="LYJ680" s="297"/>
      <c r="LYK680" s="303"/>
      <c r="MCQ680" s="297"/>
      <c r="MCR680" s="303"/>
      <c r="MGX680" s="297"/>
      <c r="MGY680" s="303"/>
      <c r="MLE680" s="297"/>
      <c r="MLF680" s="303"/>
      <c r="MPL680" s="297"/>
      <c r="MPM680" s="303"/>
      <c r="MTS680" s="297"/>
      <c r="MTT680" s="303"/>
      <c r="MXZ680" s="297"/>
      <c r="MYA680" s="303"/>
      <c r="NCG680" s="297"/>
      <c r="NCH680" s="303"/>
      <c r="NGN680" s="297"/>
      <c r="NGO680" s="303"/>
      <c r="NKU680" s="297"/>
      <c r="NKV680" s="303"/>
      <c r="NPB680" s="297"/>
      <c r="NPC680" s="303"/>
      <c r="NTI680" s="297"/>
      <c r="NTJ680" s="303"/>
      <c r="NXP680" s="297"/>
      <c r="NXQ680" s="303"/>
      <c r="OBW680" s="297"/>
      <c r="OBX680" s="303"/>
      <c r="OGD680" s="297"/>
      <c r="OGE680" s="303"/>
      <c r="OKK680" s="297"/>
      <c r="OKL680" s="303"/>
      <c r="OOR680" s="297"/>
      <c r="OOS680" s="303"/>
      <c r="OSY680" s="297"/>
      <c r="OSZ680" s="303"/>
      <c r="OXF680" s="297"/>
      <c r="OXG680" s="303"/>
      <c r="PBM680" s="297"/>
      <c r="PBN680" s="303"/>
      <c r="PFT680" s="297"/>
      <c r="PFU680" s="303"/>
      <c r="PKA680" s="297"/>
      <c r="PKB680" s="303"/>
      <c r="POH680" s="297"/>
      <c r="POI680" s="303"/>
    </row>
    <row r="681" spans="3:1003 1113:2002 2112:3001 3111:4000 4110:5110 5220:6109 6219:7108 7218:8107 8217:10216 10326:11215" x14ac:dyDescent="0.25">
      <c r="C681" s="297" t="s">
        <v>217</v>
      </c>
      <c r="D681" s="303" t="str">
        <f>INDEX(C55:C58,MATCH(1,B55:B58,0),0)</f>
        <v>France</v>
      </c>
      <c r="E681" s="297" t="str">
        <f>INDEX(U658:U665,MATCH(C681,W658:W665,0),0)</f>
        <v>Sweden</v>
      </c>
      <c r="DJ681" s="297"/>
      <c r="DK681" s="303"/>
      <c r="HQ681" s="297"/>
      <c r="HR681" s="303"/>
      <c r="LX681" s="297"/>
      <c r="LY681" s="303"/>
      <c r="QE681" s="297"/>
      <c r="QF681" s="303"/>
      <c r="UL681" s="297"/>
      <c r="UM681" s="303"/>
      <c r="YS681" s="297"/>
      <c r="YT681" s="303"/>
      <c r="ACZ681" s="297"/>
      <c r="ADA681" s="303"/>
      <c r="AHG681" s="297"/>
      <c r="AHH681" s="303"/>
      <c r="ALN681" s="297"/>
      <c r="ALO681" s="303"/>
      <c r="APU681" s="297"/>
      <c r="APV681" s="303"/>
      <c r="AUB681" s="297"/>
      <c r="AUC681" s="303"/>
      <c r="AYI681" s="297"/>
      <c r="AYJ681" s="303"/>
      <c r="BCP681" s="297"/>
      <c r="BCQ681" s="303"/>
      <c r="BGW681" s="297"/>
      <c r="BGX681" s="303"/>
      <c r="BLD681" s="297"/>
      <c r="BLE681" s="303"/>
      <c r="BPK681" s="297"/>
      <c r="BPL681" s="303"/>
      <c r="BTR681" s="297"/>
      <c r="BTS681" s="303"/>
      <c r="BXY681" s="297"/>
      <c r="BXZ681" s="303"/>
      <c r="CCF681" s="297"/>
      <c r="CCG681" s="303"/>
      <c r="CGM681" s="297"/>
      <c r="CGN681" s="303"/>
      <c r="CKT681" s="297"/>
      <c r="CKU681" s="303"/>
      <c r="CPA681" s="297"/>
      <c r="CPB681" s="303"/>
      <c r="CTH681" s="297"/>
      <c r="CTI681" s="303"/>
      <c r="CXO681" s="297"/>
      <c r="CXP681" s="303"/>
      <c r="DBV681" s="297"/>
      <c r="DBW681" s="303"/>
      <c r="DGC681" s="297"/>
      <c r="DGD681" s="303"/>
      <c r="DKJ681" s="297"/>
      <c r="DKK681" s="303"/>
      <c r="DOQ681" s="297"/>
      <c r="DOR681" s="303"/>
      <c r="DSX681" s="297"/>
      <c r="DSY681" s="303"/>
      <c r="DXE681" s="297"/>
      <c r="DXF681" s="303"/>
      <c r="EBL681" s="297"/>
      <c r="EBM681" s="303"/>
      <c r="EFS681" s="297"/>
      <c r="EFT681" s="303"/>
      <c r="EJZ681" s="297"/>
      <c r="EKA681" s="303"/>
      <c r="EOG681" s="297"/>
      <c r="EOH681" s="303"/>
      <c r="ESN681" s="297"/>
      <c r="ESO681" s="303"/>
      <c r="EWU681" s="297"/>
      <c r="EWV681" s="303"/>
      <c r="FBB681" s="297"/>
      <c r="FBC681" s="303"/>
      <c r="FFI681" s="297"/>
      <c r="FFJ681" s="303"/>
      <c r="FJP681" s="297"/>
      <c r="FJQ681" s="303"/>
      <c r="FNW681" s="297"/>
      <c r="FNX681" s="303"/>
      <c r="FSD681" s="297"/>
      <c r="FSE681" s="303"/>
      <c r="FWK681" s="297"/>
      <c r="FWL681" s="303"/>
      <c r="GAR681" s="297"/>
      <c r="GAS681" s="303"/>
      <c r="GEY681" s="297"/>
      <c r="GEZ681" s="303"/>
      <c r="GJF681" s="297"/>
      <c r="GJG681" s="303"/>
      <c r="GNM681" s="297"/>
      <c r="GNN681" s="303"/>
      <c r="GRT681" s="297"/>
      <c r="GRU681" s="303"/>
      <c r="GWA681" s="297"/>
      <c r="GWB681" s="303"/>
      <c r="HAH681" s="297"/>
      <c r="HAI681" s="303"/>
      <c r="HEO681" s="297"/>
      <c r="HEP681" s="303"/>
      <c r="HIV681" s="297"/>
      <c r="HIW681" s="303"/>
      <c r="HNC681" s="297"/>
      <c r="HND681" s="303"/>
      <c r="HRJ681" s="297"/>
      <c r="HRK681" s="303"/>
      <c r="HVQ681" s="297"/>
      <c r="HVR681" s="303"/>
      <c r="HZX681" s="297"/>
      <c r="HZY681" s="303"/>
      <c r="IEE681" s="297"/>
      <c r="IEF681" s="303"/>
      <c r="IIL681" s="297"/>
      <c r="IIM681" s="303"/>
      <c r="IMS681" s="297"/>
      <c r="IMT681" s="303"/>
      <c r="IQZ681" s="297"/>
      <c r="IRA681" s="303"/>
      <c r="IVG681" s="297"/>
      <c r="IVH681" s="303"/>
      <c r="IZN681" s="297"/>
      <c r="IZO681" s="303"/>
      <c r="JDU681" s="297"/>
      <c r="JDV681" s="303"/>
      <c r="JIB681" s="297"/>
      <c r="JIC681" s="303"/>
      <c r="JMI681" s="297"/>
      <c r="JMJ681" s="303"/>
      <c r="JQP681" s="297"/>
      <c r="JQQ681" s="303"/>
      <c r="JUW681" s="297"/>
      <c r="JUX681" s="303"/>
      <c r="JZD681" s="297"/>
      <c r="JZE681" s="303"/>
      <c r="KDK681" s="297"/>
      <c r="KDL681" s="303"/>
      <c r="KHR681" s="297"/>
      <c r="KHS681" s="303"/>
      <c r="KLY681" s="297"/>
      <c r="KLZ681" s="303"/>
      <c r="KQF681" s="297"/>
      <c r="KQG681" s="303"/>
      <c r="KUM681" s="297"/>
      <c r="KUN681" s="303"/>
      <c r="KYT681" s="297"/>
      <c r="KYU681" s="303"/>
      <c r="LDA681" s="297"/>
      <c r="LDB681" s="303"/>
      <c r="LHH681" s="297"/>
      <c r="LHI681" s="303"/>
      <c r="LLO681" s="297"/>
      <c r="LLP681" s="303"/>
      <c r="LPV681" s="297"/>
      <c r="LPW681" s="303"/>
      <c r="LUC681" s="297"/>
      <c r="LUD681" s="303"/>
      <c r="LYJ681" s="297"/>
      <c r="LYK681" s="303"/>
      <c r="MCQ681" s="297"/>
      <c r="MCR681" s="303"/>
      <c r="MGX681" s="297"/>
      <c r="MGY681" s="303"/>
      <c r="MLE681" s="297"/>
      <c r="MLF681" s="303"/>
      <c r="MPL681" s="297"/>
      <c r="MPM681" s="303"/>
      <c r="MTS681" s="297"/>
      <c r="MTT681" s="303"/>
      <c r="MXZ681" s="297"/>
      <c r="MYA681" s="303"/>
      <c r="NCG681" s="297"/>
      <c r="NCH681" s="303"/>
      <c r="NGN681" s="297"/>
      <c r="NGO681" s="303"/>
      <c r="NKU681" s="297"/>
      <c r="NKV681" s="303"/>
      <c r="NPB681" s="297"/>
      <c r="NPC681" s="303"/>
      <c r="NTI681" s="297"/>
      <c r="NTJ681" s="303"/>
      <c r="NXP681" s="297"/>
      <c r="NXQ681" s="303"/>
      <c r="OBW681" s="297"/>
      <c r="OBX681" s="303"/>
      <c r="OGD681" s="297"/>
      <c r="OGE681" s="303"/>
      <c r="OKK681" s="297"/>
      <c r="OKL681" s="303"/>
      <c r="OOR681" s="297"/>
      <c r="OOS681" s="303"/>
      <c r="OSY681" s="297"/>
      <c r="OSZ681" s="303"/>
      <c r="OXF681" s="297"/>
      <c r="OXG681" s="303"/>
      <c r="PBM681" s="297"/>
      <c r="PBN681" s="303"/>
      <c r="PFT681" s="297"/>
      <c r="PFU681" s="303"/>
      <c r="PKA681" s="297"/>
      <c r="PKB681" s="303"/>
      <c r="POH681" s="297"/>
      <c r="POI681" s="303"/>
    </row>
    <row r="682" spans="3:1003 1113:2002 2112:3001 3111:4000 4110:5110 5220:6109 6219:7108 7218:8107 8217:10216 10326:11215" x14ac:dyDescent="0.25">
      <c r="C682" s="297"/>
      <c r="D682" s="303"/>
      <c r="DJ682" s="297"/>
      <c r="DK682" s="303"/>
      <c r="HQ682" s="297"/>
      <c r="HR682" s="303"/>
      <c r="LX682" s="297"/>
      <c r="LY682" s="303"/>
      <c r="QE682" s="297"/>
      <c r="QF682" s="303"/>
      <c r="UL682" s="297"/>
      <c r="UM682" s="303"/>
      <c r="YS682" s="297"/>
      <c r="YT682" s="303"/>
      <c r="ACZ682" s="297"/>
      <c r="ADA682" s="303"/>
      <c r="AHG682" s="297"/>
      <c r="AHH682" s="303"/>
      <c r="ALN682" s="297"/>
      <c r="ALO682" s="303"/>
      <c r="APU682" s="297"/>
      <c r="APV682" s="303"/>
      <c r="AUB682" s="297"/>
      <c r="AUC682" s="303"/>
      <c r="AYI682" s="297"/>
      <c r="AYJ682" s="303"/>
      <c r="BCP682" s="297"/>
      <c r="BCQ682" s="303"/>
      <c r="BGW682" s="297"/>
      <c r="BGX682" s="303"/>
      <c r="BLD682" s="297"/>
      <c r="BLE682" s="303"/>
      <c r="BPK682" s="297"/>
      <c r="BPL682" s="303"/>
      <c r="BTR682" s="297"/>
      <c r="BTS682" s="303"/>
      <c r="BXY682" s="297"/>
      <c r="BXZ682" s="303"/>
      <c r="CCF682" s="297"/>
      <c r="CCG682" s="303"/>
      <c r="CGM682" s="297"/>
      <c r="CGN682" s="303"/>
      <c r="CKT682" s="297"/>
      <c r="CKU682" s="303"/>
      <c r="CPA682" s="297"/>
      <c r="CPB682" s="303"/>
      <c r="CTH682" s="297"/>
      <c r="CTI682" s="303"/>
      <c r="CXO682" s="297"/>
      <c r="CXP682" s="303"/>
      <c r="DBV682" s="297"/>
      <c r="DBW682" s="303"/>
      <c r="DGC682" s="297"/>
      <c r="DGD682" s="303"/>
      <c r="DKJ682" s="297"/>
      <c r="DKK682" s="303"/>
      <c r="DOQ682" s="297"/>
      <c r="DOR682" s="303"/>
      <c r="DSX682" s="297"/>
      <c r="DSY682" s="303"/>
      <c r="DXE682" s="297"/>
      <c r="DXF682" s="303"/>
      <c r="EBL682" s="297"/>
      <c r="EBM682" s="303"/>
      <c r="EFS682" s="297"/>
      <c r="EFT682" s="303"/>
      <c r="EJZ682" s="297"/>
      <c r="EKA682" s="303"/>
      <c r="EOG682" s="297"/>
      <c r="EOH682" s="303"/>
      <c r="ESN682" s="297"/>
      <c r="ESO682" s="303"/>
      <c r="EWU682" s="297"/>
      <c r="EWV682" s="303"/>
      <c r="FBB682" s="297"/>
      <c r="FBC682" s="303"/>
      <c r="FFI682" s="297"/>
      <c r="FFJ682" s="303"/>
      <c r="FJP682" s="297"/>
      <c r="FJQ682" s="303"/>
      <c r="FNW682" s="297"/>
      <c r="FNX682" s="303"/>
      <c r="FSD682" s="297"/>
      <c r="FSE682" s="303"/>
      <c r="FWK682" s="297"/>
      <c r="FWL682" s="303"/>
      <c r="GAR682" s="297"/>
      <c r="GAS682" s="303"/>
      <c r="GEY682" s="297"/>
      <c r="GEZ682" s="303"/>
      <c r="GJF682" s="297"/>
      <c r="GJG682" s="303"/>
      <c r="GNM682" s="297"/>
      <c r="GNN682" s="303"/>
      <c r="GRT682" s="297"/>
      <c r="GRU682" s="303"/>
      <c r="GWA682" s="297"/>
      <c r="GWB682" s="303"/>
      <c r="HAH682" s="297"/>
      <c r="HAI682" s="303"/>
      <c r="HEO682" s="297"/>
      <c r="HEP682" s="303"/>
      <c r="HIV682" s="297"/>
      <c r="HIW682" s="303"/>
      <c r="HNC682" s="297"/>
      <c r="HND682" s="303"/>
      <c r="HRJ682" s="297"/>
      <c r="HRK682" s="303"/>
      <c r="HVQ682" s="297"/>
      <c r="HVR682" s="303"/>
      <c r="HZX682" s="297"/>
      <c r="HZY682" s="303"/>
      <c r="IEE682" s="297"/>
      <c r="IEF682" s="303"/>
      <c r="IIL682" s="297"/>
      <c r="IIM682" s="303"/>
      <c r="IMS682" s="297"/>
      <c r="IMT682" s="303"/>
      <c r="IQZ682" s="297"/>
      <c r="IRA682" s="303"/>
      <c r="IVG682" s="297"/>
      <c r="IVH682" s="303"/>
      <c r="IZN682" s="297"/>
      <c r="IZO682" s="303"/>
      <c r="JDU682" s="297"/>
      <c r="JDV682" s="303"/>
      <c r="JIB682" s="297"/>
      <c r="JIC682" s="303"/>
      <c r="JMI682" s="297"/>
      <c r="JMJ682" s="303"/>
      <c r="JQP682" s="297"/>
      <c r="JQQ682" s="303"/>
      <c r="JUW682" s="297"/>
      <c r="JUX682" s="303"/>
      <c r="JZD682" s="297"/>
      <c r="JZE682" s="303"/>
      <c r="KDK682" s="297"/>
      <c r="KDL682" s="303"/>
      <c r="KHR682" s="297"/>
      <c r="KHS682" s="303"/>
      <c r="KLY682" s="297"/>
      <c r="KLZ682" s="303"/>
      <c r="KQF682" s="297"/>
      <c r="KQG682" s="303"/>
      <c r="KUM682" s="297"/>
      <c r="KUN682" s="303"/>
      <c r="KYT682" s="297"/>
      <c r="KYU682" s="303"/>
      <c r="LDA682" s="297"/>
      <c r="LDB682" s="303"/>
      <c r="LHH682" s="297"/>
      <c r="LHI682" s="303"/>
      <c r="LLO682" s="297"/>
      <c r="LLP682" s="303"/>
      <c r="LPV682" s="297"/>
      <c r="LPW682" s="303"/>
      <c r="LUC682" s="297"/>
      <c r="LUD682" s="303"/>
      <c r="LYJ682" s="297"/>
      <c r="LYK682" s="303"/>
      <c r="MCQ682" s="297"/>
      <c r="MCR682" s="303"/>
      <c r="MGX682" s="297"/>
      <c r="MGY682" s="303"/>
      <c r="MLE682" s="297"/>
      <c r="MLF682" s="303"/>
      <c r="MPL682" s="297"/>
      <c r="MPM682" s="303"/>
      <c r="MTS682" s="297"/>
      <c r="MTT682" s="303"/>
      <c r="MXZ682" s="297"/>
      <c r="MYA682" s="303"/>
      <c r="NCG682" s="297"/>
      <c r="NCH682" s="303"/>
      <c r="NGN682" s="297"/>
      <c r="NGO682" s="303"/>
      <c r="NKU682" s="297"/>
      <c r="NKV682" s="303"/>
      <c r="NPB682" s="297"/>
      <c r="NPC682" s="303"/>
      <c r="NTI682" s="297"/>
      <c r="NTJ682" s="303"/>
      <c r="NXP682" s="297"/>
      <c r="NXQ682" s="303"/>
      <c r="OBW682" s="297"/>
      <c r="OBX682" s="303"/>
      <c r="OGD682" s="297"/>
      <c r="OGE682" s="303"/>
      <c r="OKK682" s="297"/>
      <c r="OKL682" s="303"/>
      <c r="OOR682" s="297"/>
      <c r="OOS682" s="303"/>
      <c r="OSY682" s="297"/>
      <c r="OSZ682" s="303"/>
      <c r="OXF682" s="297"/>
      <c r="OXG682" s="303"/>
      <c r="PBM682" s="297"/>
      <c r="PBN682" s="303"/>
      <c r="PFT682" s="297"/>
      <c r="PFU682" s="303"/>
      <c r="PKA682" s="297"/>
      <c r="PKB682" s="303"/>
      <c r="POH682" s="297"/>
      <c r="POI682" s="303"/>
    </row>
    <row r="683" spans="3:1003 1113:2002 2112:3001 3111:4000 4110:5110 5220:6109 6219:7108 7218:8107 8217:10216 10326:11215" x14ac:dyDescent="0.25">
      <c r="C683" s="297" t="s">
        <v>218</v>
      </c>
      <c r="D683" s="303" t="str">
        <f>INDEX(C67:C70,MATCH(1,B67:B70,0),0)</f>
        <v>Portugal</v>
      </c>
      <c r="E683" s="297" t="str">
        <f>INDEX(U658:U665,MATCH(C683,W658:W665,0),0)</f>
        <v>Panama</v>
      </c>
      <c r="DJ683" s="297"/>
      <c r="DK683" s="303"/>
      <c r="HQ683" s="297"/>
      <c r="HR683" s="303"/>
      <c r="LX683" s="297"/>
      <c r="LY683" s="303"/>
      <c r="QE683" s="297"/>
      <c r="QF683" s="303"/>
      <c r="UL683" s="297"/>
      <c r="UM683" s="303"/>
      <c r="YS683" s="297"/>
      <c r="YT683" s="303"/>
      <c r="ACZ683" s="297"/>
      <c r="ADA683" s="303"/>
      <c r="AHG683" s="297"/>
      <c r="AHH683" s="303"/>
      <c r="ALN683" s="297"/>
      <c r="ALO683" s="303"/>
      <c r="APU683" s="297"/>
      <c r="APV683" s="303"/>
      <c r="AUB683" s="297"/>
      <c r="AUC683" s="303"/>
      <c r="AYI683" s="297"/>
      <c r="AYJ683" s="303"/>
      <c r="BCP683" s="297"/>
      <c r="BCQ683" s="303"/>
      <c r="BGW683" s="297"/>
      <c r="BGX683" s="303"/>
      <c r="BLD683" s="297"/>
      <c r="BLE683" s="303"/>
      <c r="BPK683" s="297"/>
      <c r="BPL683" s="303"/>
      <c r="BTR683" s="297"/>
      <c r="BTS683" s="303"/>
      <c r="BXY683" s="297"/>
      <c r="BXZ683" s="303"/>
      <c r="CCF683" s="297"/>
      <c r="CCG683" s="303"/>
      <c r="CGM683" s="297"/>
      <c r="CGN683" s="303"/>
      <c r="CKT683" s="297"/>
      <c r="CKU683" s="303"/>
      <c r="CPA683" s="297"/>
      <c r="CPB683" s="303"/>
      <c r="CTH683" s="297"/>
      <c r="CTI683" s="303"/>
      <c r="CXO683" s="297"/>
      <c r="CXP683" s="303"/>
      <c r="DBV683" s="297"/>
      <c r="DBW683" s="303"/>
      <c r="DGC683" s="297"/>
      <c r="DGD683" s="303"/>
      <c r="DKJ683" s="297"/>
      <c r="DKK683" s="303"/>
      <c r="DOQ683" s="297"/>
      <c r="DOR683" s="303"/>
      <c r="DSX683" s="297"/>
      <c r="DSY683" s="303"/>
      <c r="DXE683" s="297"/>
      <c r="DXF683" s="303"/>
      <c r="EBL683" s="297"/>
      <c r="EBM683" s="303"/>
      <c r="EFS683" s="297"/>
      <c r="EFT683" s="303"/>
      <c r="EJZ683" s="297"/>
      <c r="EKA683" s="303"/>
      <c r="EOG683" s="297"/>
      <c r="EOH683" s="303"/>
      <c r="ESN683" s="297"/>
      <c r="ESO683" s="303"/>
      <c r="EWU683" s="297"/>
      <c r="EWV683" s="303"/>
      <c r="FBB683" s="297"/>
      <c r="FBC683" s="303"/>
      <c r="FFI683" s="297"/>
      <c r="FFJ683" s="303"/>
      <c r="FJP683" s="297"/>
      <c r="FJQ683" s="303"/>
      <c r="FNW683" s="297"/>
      <c r="FNX683" s="303"/>
      <c r="FSD683" s="297"/>
      <c r="FSE683" s="303"/>
      <c r="FWK683" s="297"/>
      <c r="FWL683" s="303"/>
      <c r="GAR683" s="297"/>
      <c r="GAS683" s="303"/>
      <c r="GEY683" s="297"/>
      <c r="GEZ683" s="303"/>
      <c r="GJF683" s="297"/>
      <c r="GJG683" s="303"/>
      <c r="GNM683" s="297"/>
      <c r="GNN683" s="303"/>
      <c r="GRT683" s="297"/>
      <c r="GRU683" s="303"/>
      <c r="GWA683" s="297"/>
      <c r="GWB683" s="303"/>
      <c r="HAH683" s="297"/>
      <c r="HAI683" s="303"/>
      <c r="HEO683" s="297"/>
      <c r="HEP683" s="303"/>
      <c r="HIV683" s="297"/>
      <c r="HIW683" s="303"/>
      <c r="HNC683" s="297"/>
      <c r="HND683" s="303"/>
      <c r="HRJ683" s="297"/>
      <c r="HRK683" s="303"/>
      <c r="HVQ683" s="297"/>
      <c r="HVR683" s="303"/>
      <c r="HZX683" s="297"/>
      <c r="HZY683" s="303"/>
      <c r="IEE683" s="297"/>
      <c r="IEF683" s="303"/>
      <c r="IIL683" s="297"/>
      <c r="IIM683" s="303"/>
      <c r="IMS683" s="297"/>
      <c r="IMT683" s="303"/>
      <c r="IQZ683" s="297"/>
      <c r="IRA683" s="303"/>
      <c r="IVG683" s="297"/>
      <c r="IVH683" s="303"/>
      <c r="IZN683" s="297"/>
      <c r="IZO683" s="303"/>
      <c r="JDU683" s="297"/>
      <c r="JDV683" s="303"/>
      <c r="JIB683" s="297"/>
      <c r="JIC683" s="303"/>
      <c r="JMI683" s="297"/>
      <c r="JMJ683" s="303"/>
      <c r="JQP683" s="297"/>
      <c r="JQQ683" s="303"/>
      <c r="JUW683" s="297"/>
      <c r="JUX683" s="303"/>
      <c r="JZD683" s="297"/>
      <c r="JZE683" s="303"/>
      <c r="KDK683" s="297"/>
      <c r="KDL683" s="303"/>
      <c r="KHR683" s="297"/>
      <c r="KHS683" s="303"/>
      <c r="KLY683" s="297"/>
      <c r="KLZ683" s="303"/>
      <c r="KQF683" s="297"/>
      <c r="KQG683" s="303"/>
      <c r="KUM683" s="297"/>
      <c r="KUN683" s="303"/>
      <c r="KYT683" s="297"/>
      <c r="KYU683" s="303"/>
      <c r="LDA683" s="297"/>
      <c r="LDB683" s="303"/>
      <c r="LHH683" s="297"/>
      <c r="LHI683" s="303"/>
      <c r="LLO683" s="297"/>
      <c r="LLP683" s="303"/>
      <c r="LPV683" s="297"/>
      <c r="LPW683" s="303"/>
      <c r="LUC683" s="297"/>
      <c r="LUD683" s="303"/>
      <c r="LYJ683" s="297"/>
      <c r="LYK683" s="303"/>
      <c r="MCQ683" s="297"/>
      <c r="MCR683" s="303"/>
      <c r="MGX683" s="297"/>
      <c r="MGY683" s="303"/>
      <c r="MLE683" s="297"/>
      <c r="MLF683" s="303"/>
      <c r="MPL683" s="297"/>
      <c r="MPM683" s="303"/>
      <c r="MTS683" s="297"/>
      <c r="MTT683" s="303"/>
      <c r="MXZ683" s="297"/>
      <c r="MYA683" s="303"/>
      <c r="NCG683" s="297"/>
      <c r="NCH683" s="303"/>
      <c r="NGN683" s="297"/>
      <c r="NGO683" s="303"/>
      <c r="NKU683" s="297"/>
      <c r="NKV683" s="303"/>
      <c r="NPB683" s="297"/>
      <c r="NPC683" s="303"/>
      <c r="NTI683" s="297"/>
      <c r="NTJ683" s="303"/>
      <c r="NXP683" s="297"/>
      <c r="NXQ683" s="303"/>
      <c r="OBW683" s="297"/>
      <c r="OBX683" s="303"/>
      <c r="OGD683" s="297"/>
      <c r="OGE683" s="303"/>
      <c r="OKK683" s="297"/>
      <c r="OKL683" s="303"/>
      <c r="OOR683" s="297"/>
      <c r="OOS683" s="303"/>
      <c r="OSY683" s="297"/>
      <c r="OSZ683" s="303"/>
      <c r="OXF683" s="297"/>
      <c r="OXG683" s="303"/>
      <c r="PBM683" s="297"/>
      <c r="PBN683" s="303"/>
      <c r="PFT683" s="297"/>
      <c r="PFU683" s="303"/>
      <c r="PKA683" s="297"/>
      <c r="PKB683" s="303"/>
      <c r="POH683" s="297"/>
      <c r="POI683" s="303"/>
    </row>
    <row r="684" spans="3:1003 1113:2002 2112:3001 3111:4000 4110:5110 5220:6109 6219:7108 7218:8107 8217:10216 10326:11215" x14ac:dyDescent="0.25">
      <c r="C684" s="297" t="s">
        <v>219</v>
      </c>
      <c r="D684" s="303" t="str">
        <f>INDEX(C73:C76,MATCH(1,B73:B76,0),0)</f>
        <v>England</v>
      </c>
      <c r="E684" s="297" t="str">
        <f>INDEX(U658:U665,MATCH(C684,W658:W665,0),0)</f>
        <v>Norway</v>
      </c>
      <c r="DJ684" s="297"/>
      <c r="DK684" s="303"/>
      <c r="HQ684" s="297"/>
      <c r="HR684" s="303"/>
      <c r="LX684" s="297"/>
      <c r="LY684" s="303"/>
      <c r="QE684" s="297"/>
      <c r="QF684" s="303"/>
      <c r="UL684" s="297"/>
      <c r="UM684" s="303"/>
      <c r="YS684" s="297"/>
      <c r="YT684" s="303"/>
      <c r="ACZ684" s="297"/>
      <c r="ADA684" s="303"/>
      <c r="AHG684" s="297"/>
      <c r="AHH684" s="303"/>
      <c r="ALN684" s="297"/>
      <c r="ALO684" s="303"/>
      <c r="APU684" s="297"/>
      <c r="APV684" s="303"/>
      <c r="AUB684" s="297"/>
      <c r="AUC684" s="303"/>
      <c r="AYI684" s="297"/>
      <c r="AYJ684" s="303"/>
      <c r="BCP684" s="297"/>
      <c r="BCQ684" s="303"/>
      <c r="BGW684" s="297"/>
      <c r="BGX684" s="303"/>
      <c r="BLD684" s="297"/>
      <c r="BLE684" s="303"/>
      <c r="BPK684" s="297"/>
      <c r="BPL684" s="303"/>
      <c r="BTR684" s="297"/>
      <c r="BTS684" s="303"/>
      <c r="BXY684" s="297"/>
      <c r="BXZ684" s="303"/>
      <c r="CCF684" s="297"/>
      <c r="CCG684" s="303"/>
      <c r="CGM684" s="297"/>
      <c r="CGN684" s="303"/>
      <c r="CKT684" s="297"/>
      <c r="CKU684" s="303"/>
      <c r="CPA684" s="297"/>
      <c r="CPB684" s="303"/>
      <c r="CTH684" s="297"/>
      <c r="CTI684" s="303"/>
      <c r="CXO684" s="297"/>
      <c r="CXP684" s="303"/>
      <c r="DBV684" s="297"/>
      <c r="DBW684" s="303"/>
      <c r="DGC684" s="297"/>
      <c r="DGD684" s="303"/>
      <c r="DKJ684" s="297"/>
      <c r="DKK684" s="303"/>
      <c r="DOQ684" s="297"/>
      <c r="DOR684" s="303"/>
      <c r="DSX684" s="297"/>
      <c r="DSY684" s="303"/>
      <c r="DXE684" s="297"/>
      <c r="DXF684" s="303"/>
      <c r="EBL684" s="297"/>
      <c r="EBM684" s="303"/>
      <c r="EFS684" s="297"/>
      <c r="EFT684" s="303"/>
      <c r="EJZ684" s="297"/>
      <c r="EKA684" s="303"/>
      <c r="EOG684" s="297"/>
      <c r="EOH684" s="303"/>
      <c r="ESN684" s="297"/>
      <c r="ESO684" s="303"/>
      <c r="EWU684" s="297"/>
      <c r="EWV684" s="303"/>
      <c r="FBB684" s="297"/>
      <c r="FBC684" s="303"/>
      <c r="FFI684" s="297"/>
      <c r="FFJ684" s="303"/>
      <c r="FJP684" s="297"/>
      <c r="FJQ684" s="303"/>
      <c r="FNW684" s="297"/>
      <c r="FNX684" s="303"/>
      <c r="FSD684" s="297"/>
      <c r="FSE684" s="303"/>
      <c r="FWK684" s="297"/>
      <c r="FWL684" s="303"/>
      <c r="GAR684" s="297"/>
      <c r="GAS684" s="303"/>
      <c r="GEY684" s="297"/>
      <c r="GEZ684" s="303"/>
      <c r="GJF684" s="297"/>
      <c r="GJG684" s="303"/>
      <c r="GNM684" s="297"/>
      <c r="GNN684" s="303"/>
      <c r="GRT684" s="297"/>
      <c r="GRU684" s="303"/>
      <c r="GWA684" s="297"/>
      <c r="GWB684" s="303"/>
      <c r="HAH684" s="297"/>
      <c r="HAI684" s="303"/>
      <c r="HEO684" s="297"/>
      <c r="HEP684" s="303"/>
      <c r="HIV684" s="297"/>
      <c r="HIW684" s="303"/>
      <c r="HNC684" s="297"/>
      <c r="HND684" s="303"/>
      <c r="HRJ684" s="297"/>
      <c r="HRK684" s="303"/>
      <c r="HVQ684" s="297"/>
      <c r="HVR684" s="303"/>
      <c r="HZX684" s="297"/>
      <c r="HZY684" s="303"/>
      <c r="IEE684" s="297"/>
      <c r="IEF684" s="303"/>
      <c r="IIL684" s="297"/>
      <c r="IIM684" s="303"/>
      <c r="IMS684" s="297"/>
      <c r="IMT684" s="303"/>
      <c r="IQZ684" s="297"/>
      <c r="IRA684" s="303"/>
      <c r="IVG684" s="297"/>
      <c r="IVH684" s="303"/>
      <c r="IZN684" s="297"/>
      <c r="IZO684" s="303"/>
      <c r="JDU684" s="297"/>
      <c r="JDV684" s="303"/>
      <c r="JIB684" s="297"/>
      <c r="JIC684" s="303"/>
      <c r="JMI684" s="297"/>
      <c r="JMJ684" s="303"/>
      <c r="JQP684" s="297"/>
      <c r="JQQ684" s="303"/>
      <c r="JUW684" s="297"/>
      <c r="JUX684" s="303"/>
      <c r="JZD684" s="297"/>
      <c r="JZE684" s="303"/>
      <c r="KDK684" s="297"/>
      <c r="KDL684" s="303"/>
      <c r="KHR684" s="297"/>
      <c r="KHS684" s="303"/>
      <c r="KLY684" s="297"/>
      <c r="KLZ684" s="303"/>
      <c r="KQF684" s="297"/>
      <c r="KQG684" s="303"/>
      <c r="KUM684" s="297"/>
      <c r="KUN684" s="303"/>
      <c r="KYT684" s="297"/>
      <c r="KYU684" s="303"/>
      <c r="LDA684" s="297"/>
      <c r="LDB684" s="303"/>
      <c r="LHH684" s="297"/>
      <c r="LHI684" s="303"/>
      <c r="LLO684" s="297"/>
      <c r="LLP684" s="303"/>
      <c r="LPV684" s="297"/>
      <c r="LPW684" s="303"/>
      <c r="LUC684" s="297"/>
      <c r="LUD684" s="303"/>
      <c r="LYJ684" s="297"/>
      <c r="LYK684" s="303"/>
      <c r="MCQ684" s="297"/>
      <c r="MCR684" s="303"/>
      <c r="MGX684" s="297"/>
      <c r="MGY684" s="303"/>
      <c r="MLE684" s="297"/>
      <c r="MLF684" s="303"/>
      <c r="MPL684" s="297"/>
      <c r="MPM684" s="303"/>
      <c r="MTS684" s="297"/>
      <c r="MTT684" s="303"/>
      <c r="MXZ684" s="297"/>
      <c r="MYA684" s="303"/>
      <c r="NCG684" s="297"/>
      <c r="NCH684" s="303"/>
      <c r="NGN684" s="297"/>
      <c r="NGO684" s="303"/>
      <c r="NKU684" s="297"/>
      <c r="NKV684" s="303"/>
      <c r="NPB684" s="297"/>
      <c r="NPC684" s="303"/>
      <c r="NTI684" s="297"/>
      <c r="NTJ684" s="303"/>
      <c r="NXP684" s="297"/>
      <c r="NXQ684" s="303"/>
      <c r="OBW684" s="297"/>
      <c r="OBX684" s="303"/>
      <c r="OGD684" s="297"/>
      <c r="OGE684" s="303"/>
      <c r="OKK684" s="297"/>
      <c r="OKL684" s="303"/>
      <c r="OOR684" s="297"/>
      <c r="OOS684" s="303"/>
      <c r="OSY684" s="297"/>
      <c r="OSZ684" s="303"/>
      <c r="OXF684" s="297"/>
      <c r="OXG684" s="303"/>
      <c r="PBM684" s="297"/>
      <c r="PBN684" s="303"/>
      <c r="PFT684" s="297"/>
      <c r="PFU684" s="303"/>
      <c r="PKA684" s="297"/>
      <c r="PKB684" s="303"/>
      <c r="POH684" s="297"/>
      <c r="POI684" s="303"/>
    </row>
  </sheetData>
  <sheetProtection algorithmName="SHA-512" hashValue="s3Jkl01wVcCsHgJkesYHDHmlMSbX/CZo00Q7xAG8HsXWHPx083YD7cnYgSkC2O4BLupe417AhqSFfXBH3kWf5A==" saltValue="6INQxs/1pcTRKM7WzD+7ug==" spinCount="100000" sheet="1" objects="1" scenarios="1"/>
  <conditionalFormatting sqref="K670:K1048576 K1:K657">
    <cfRule type="duplicateValues" dxfId="350" priority="305"/>
  </conditionalFormatting>
  <conditionalFormatting sqref="Q31">
    <cfRule type="expression" dxfId="349" priority="306">
      <formula>$C$52&lt;&gt;""</formula>
    </cfRule>
  </conditionalFormatting>
  <conditionalFormatting sqref="AM159:AM653">
    <cfRule type="cellIs" dxfId="348" priority="304" operator="equal">
      <formula>8</formula>
    </cfRule>
  </conditionalFormatting>
  <conditionalFormatting sqref="DR670:DR1048576 DR1:DR657">
    <cfRule type="duplicateValues" dxfId="347" priority="302"/>
  </conditionalFormatting>
  <conditionalFormatting sqref="DX31">
    <cfRule type="expression" dxfId="346" priority="303">
      <formula>$C$52&lt;&gt;""</formula>
    </cfRule>
  </conditionalFormatting>
  <conditionalFormatting sqref="ET159:ET653">
    <cfRule type="cellIs" dxfId="345" priority="301" operator="equal">
      <formula>8</formula>
    </cfRule>
  </conditionalFormatting>
  <conditionalFormatting sqref="HY670:HY1048576 HY1:HY657">
    <cfRule type="duplicateValues" dxfId="344" priority="299"/>
  </conditionalFormatting>
  <conditionalFormatting sqref="IE31">
    <cfRule type="expression" dxfId="343" priority="300">
      <formula>$C$52&lt;&gt;""</formula>
    </cfRule>
  </conditionalFormatting>
  <conditionalFormatting sqref="JA159:JA653">
    <cfRule type="cellIs" dxfId="342" priority="298" operator="equal">
      <formula>8</formula>
    </cfRule>
  </conditionalFormatting>
  <conditionalFormatting sqref="MF670:MF1048576 MF1:MF657">
    <cfRule type="duplicateValues" dxfId="341" priority="296"/>
  </conditionalFormatting>
  <conditionalFormatting sqref="ML31">
    <cfRule type="expression" dxfId="340" priority="297">
      <formula>$C$52&lt;&gt;""</formula>
    </cfRule>
  </conditionalFormatting>
  <conditionalFormatting sqref="NH159:NH653">
    <cfRule type="cellIs" dxfId="339" priority="295" operator="equal">
      <formula>8</formula>
    </cfRule>
  </conditionalFormatting>
  <conditionalFormatting sqref="QM670:QM1048576 QM1:QM657">
    <cfRule type="duplicateValues" dxfId="338" priority="293"/>
  </conditionalFormatting>
  <conditionalFormatting sqref="QS31">
    <cfRule type="expression" dxfId="337" priority="294">
      <formula>$C$52&lt;&gt;""</formula>
    </cfRule>
  </conditionalFormatting>
  <conditionalFormatting sqref="RO159:RO653">
    <cfRule type="cellIs" dxfId="336" priority="292" operator="equal">
      <formula>8</formula>
    </cfRule>
  </conditionalFormatting>
  <conditionalFormatting sqref="UT670:UT1048576 UT1:UT657">
    <cfRule type="duplicateValues" dxfId="335" priority="290"/>
  </conditionalFormatting>
  <conditionalFormatting sqref="UZ31">
    <cfRule type="expression" dxfId="334" priority="291">
      <formula>$C$52&lt;&gt;""</formula>
    </cfRule>
  </conditionalFormatting>
  <conditionalFormatting sqref="VV159:VV653">
    <cfRule type="cellIs" dxfId="333" priority="289" operator="equal">
      <formula>8</formula>
    </cfRule>
  </conditionalFormatting>
  <conditionalFormatting sqref="ZA670:ZA1048576 ZA1:ZA657">
    <cfRule type="duplicateValues" dxfId="332" priority="287"/>
  </conditionalFormatting>
  <conditionalFormatting sqref="ZG31">
    <cfRule type="expression" dxfId="331" priority="288">
      <formula>$C$52&lt;&gt;""</formula>
    </cfRule>
  </conditionalFormatting>
  <conditionalFormatting sqref="AAC159:AAC653">
    <cfRule type="cellIs" dxfId="330" priority="286" operator="equal">
      <formula>8</formula>
    </cfRule>
  </conditionalFormatting>
  <conditionalFormatting sqref="ADH670:ADH1048576 ADH1:ADH657">
    <cfRule type="duplicateValues" dxfId="329" priority="284"/>
  </conditionalFormatting>
  <conditionalFormatting sqref="ADN31">
    <cfRule type="expression" dxfId="328" priority="285">
      <formula>$C$52&lt;&gt;""</formula>
    </cfRule>
  </conditionalFormatting>
  <conditionalFormatting sqref="AEJ159:AEJ653">
    <cfRule type="cellIs" dxfId="327" priority="283" operator="equal">
      <formula>8</formula>
    </cfRule>
  </conditionalFormatting>
  <conditionalFormatting sqref="AHO670:AHO1048576 AHO1:AHO657">
    <cfRule type="duplicateValues" dxfId="326" priority="281"/>
  </conditionalFormatting>
  <conditionalFormatting sqref="AHU31">
    <cfRule type="expression" dxfId="325" priority="282">
      <formula>$C$52&lt;&gt;""</formula>
    </cfRule>
  </conditionalFormatting>
  <conditionalFormatting sqref="AIQ159:AIQ653">
    <cfRule type="cellIs" dxfId="324" priority="280" operator="equal">
      <formula>8</formula>
    </cfRule>
  </conditionalFormatting>
  <conditionalFormatting sqref="ALV670:ALV1048576 ALV1:ALV657">
    <cfRule type="duplicateValues" dxfId="323" priority="278"/>
  </conditionalFormatting>
  <conditionalFormatting sqref="AMB31">
    <cfRule type="expression" dxfId="322" priority="279">
      <formula>$C$52&lt;&gt;""</formula>
    </cfRule>
  </conditionalFormatting>
  <conditionalFormatting sqref="AMX159:AMX653">
    <cfRule type="cellIs" dxfId="321" priority="277" operator="equal">
      <formula>8</formula>
    </cfRule>
  </conditionalFormatting>
  <conditionalFormatting sqref="AQC670:AQC1048576 AQC1:AQC657">
    <cfRule type="duplicateValues" dxfId="320" priority="275"/>
  </conditionalFormatting>
  <conditionalFormatting sqref="AQI31">
    <cfRule type="expression" dxfId="319" priority="276">
      <formula>$C$52&lt;&gt;""</formula>
    </cfRule>
  </conditionalFormatting>
  <conditionalFormatting sqref="ARE159:ARE653">
    <cfRule type="cellIs" dxfId="318" priority="274" operator="equal">
      <formula>8</formula>
    </cfRule>
  </conditionalFormatting>
  <conditionalFormatting sqref="AUJ670:AUJ1048576 AUJ1:AUJ657">
    <cfRule type="duplicateValues" dxfId="317" priority="272"/>
  </conditionalFormatting>
  <conditionalFormatting sqref="AUP31">
    <cfRule type="expression" dxfId="316" priority="273">
      <formula>$C$52&lt;&gt;""</formula>
    </cfRule>
  </conditionalFormatting>
  <conditionalFormatting sqref="AVL159:AVL653">
    <cfRule type="cellIs" dxfId="315" priority="271" operator="equal">
      <formula>8</formula>
    </cfRule>
  </conditionalFormatting>
  <conditionalFormatting sqref="AYQ670:AYQ1048576 AYQ1:AYQ657">
    <cfRule type="duplicateValues" dxfId="314" priority="269"/>
  </conditionalFormatting>
  <conditionalFormatting sqref="AYW31">
    <cfRule type="expression" dxfId="313" priority="270">
      <formula>$C$52&lt;&gt;""</formula>
    </cfRule>
  </conditionalFormatting>
  <conditionalFormatting sqref="AZS159:AZS653">
    <cfRule type="cellIs" dxfId="312" priority="268" operator="equal">
      <formula>8</formula>
    </cfRule>
  </conditionalFormatting>
  <conditionalFormatting sqref="BCX670:BCX1048576 BCX1:BCX657">
    <cfRule type="duplicateValues" dxfId="311" priority="266"/>
  </conditionalFormatting>
  <conditionalFormatting sqref="BDD31">
    <cfRule type="expression" dxfId="310" priority="267">
      <formula>$C$52&lt;&gt;""</formula>
    </cfRule>
  </conditionalFormatting>
  <conditionalFormatting sqref="BDZ159:BDZ653">
    <cfRule type="cellIs" dxfId="309" priority="265" operator="equal">
      <formula>8</formula>
    </cfRule>
  </conditionalFormatting>
  <conditionalFormatting sqref="BHE670:BHE1048576 BHE1:BHE657">
    <cfRule type="duplicateValues" dxfId="308" priority="263"/>
  </conditionalFormatting>
  <conditionalFormatting sqref="BHK31">
    <cfRule type="expression" dxfId="307" priority="264">
      <formula>$C$52&lt;&gt;""</formula>
    </cfRule>
  </conditionalFormatting>
  <conditionalFormatting sqref="BIG159:BIG653">
    <cfRule type="cellIs" dxfId="306" priority="262" operator="equal">
      <formula>8</formula>
    </cfRule>
  </conditionalFormatting>
  <conditionalFormatting sqref="BLL670:BLL1048576 BLL1:BLL657">
    <cfRule type="duplicateValues" dxfId="305" priority="260"/>
  </conditionalFormatting>
  <conditionalFormatting sqref="BLR31">
    <cfRule type="expression" dxfId="304" priority="261">
      <formula>$C$52&lt;&gt;""</formula>
    </cfRule>
  </conditionalFormatting>
  <conditionalFormatting sqref="BMN159:BMN653">
    <cfRule type="cellIs" dxfId="303" priority="259" operator="equal">
      <formula>8</formula>
    </cfRule>
  </conditionalFormatting>
  <conditionalFormatting sqref="BPS670:BPS1048576 BPS1:BPS657">
    <cfRule type="duplicateValues" dxfId="302" priority="257"/>
  </conditionalFormatting>
  <conditionalFormatting sqref="BPY31">
    <cfRule type="expression" dxfId="301" priority="258">
      <formula>$C$52&lt;&gt;""</formula>
    </cfRule>
  </conditionalFormatting>
  <conditionalFormatting sqref="BQU159:BQU653">
    <cfRule type="cellIs" dxfId="300" priority="256" operator="equal">
      <formula>8</formula>
    </cfRule>
  </conditionalFormatting>
  <conditionalFormatting sqref="BTZ670:BTZ1048576 BTZ1:BTZ657">
    <cfRule type="duplicateValues" dxfId="299" priority="254"/>
  </conditionalFormatting>
  <conditionalFormatting sqref="BUF31">
    <cfRule type="expression" dxfId="298" priority="255">
      <formula>$C$52&lt;&gt;""</formula>
    </cfRule>
  </conditionalFormatting>
  <conditionalFormatting sqref="BVB159:BVB653">
    <cfRule type="cellIs" dxfId="297" priority="253" operator="equal">
      <formula>8</formula>
    </cfRule>
  </conditionalFormatting>
  <conditionalFormatting sqref="BYG670:BYG1048576 BYG1:BYG657">
    <cfRule type="duplicateValues" dxfId="296" priority="251"/>
  </conditionalFormatting>
  <conditionalFormatting sqref="BYM31">
    <cfRule type="expression" dxfId="295" priority="252">
      <formula>$C$52&lt;&gt;""</formula>
    </cfRule>
  </conditionalFormatting>
  <conditionalFormatting sqref="BZI159:BZI653">
    <cfRule type="cellIs" dxfId="294" priority="250" operator="equal">
      <formula>8</formula>
    </cfRule>
  </conditionalFormatting>
  <conditionalFormatting sqref="CCN670:CCN1048576 CCN1:CCN657">
    <cfRule type="duplicateValues" dxfId="293" priority="248"/>
  </conditionalFormatting>
  <conditionalFormatting sqref="CCT31">
    <cfRule type="expression" dxfId="292" priority="249">
      <formula>$C$52&lt;&gt;""</formula>
    </cfRule>
  </conditionalFormatting>
  <conditionalFormatting sqref="CDP159:CDP653">
    <cfRule type="cellIs" dxfId="291" priority="247" operator="equal">
      <formula>8</formula>
    </cfRule>
  </conditionalFormatting>
  <conditionalFormatting sqref="CGU670:CGU1048576 CGU1:CGU657">
    <cfRule type="duplicateValues" dxfId="290" priority="245"/>
  </conditionalFormatting>
  <conditionalFormatting sqref="CHA31">
    <cfRule type="expression" dxfId="289" priority="246">
      <formula>$C$52&lt;&gt;""</formula>
    </cfRule>
  </conditionalFormatting>
  <conditionalFormatting sqref="CHW159:CHW653">
    <cfRule type="cellIs" dxfId="288" priority="244" operator="equal">
      <formula>8</formula>
    </cfRule>
  </conditionalFormatting>
  <conditionalFormatting sqref="CLB670:CLB1048576 CLB1:CLB657">
    <cfRule type="duplicateValues" dxfId="287" priority="242"/>
  </conditionalFormatting>
  <conditionalFormatting sqref="CLH31">
    <cfRule type="expression" dxfId="286" priority="243">
      <formula>$C$52&lt;&gt;""</formula>
    </cfRule>
  </conditionalFormatting>
  <conditionalFormatting sqref="CMD159:CMD653">
    <cfRule type="cellIs" dxfId="285" priority="241" operator="equal">
      <formula>8</formula>
    </cfRule>
  </conditionalFormatting>
  <conditionalFormatting sqref="CPI670:CPI1048576 CPI1:CPI657">
    <cfRule type="duplicateValues" dxfId="284" priority="239"/>
  </conditionalFormatting>
  <conditionalFormatting sqref="CPO31">
    <cfRule type="expression" dxfId="283" priority="240">
      <formula>$C$52&lt;&gt;""</formula>
    </cfRule>
  </conditionalFormatting>
  <conditionalFormatting sqref="CQK159:CQK653">
    <cfRule type="cellIs" dxfId="282" priority="238" operator="equal">
      <formula>8</formula>
    </cfRule>
  </conditionalFormatting>
  <conditionalFormatting sqref="CTP670:CTP1048576 CTP1:CTP657">
    <cfRule type="duplicateValues" dxfId="281" priority="236"/>
  </conditionalFormatting>
  <conditionalFormatting sqref="CTV31">
    <cfRule type="expression" dxfId="280" priority="237">
      <formula>$C$52&lt;&gt;""</formula>
    </cfRule>
  </conditionalFormatting>
  <conditionalFormatting sqref="CUR159:CUR653">
    <cfRule type="cellIs" dxfId="279" priority="235" operator="equal">
      <formula>8</formula>
    </cfRule>
  </conditionalFormatting>
  <conditionalFormatting sqref="CXW670:CXW1048576 CXW1:CXW657">
    <cfRule type="duplicateValues" dxfId="278" priority="233"/>
  </conditionalFormatting>
  <conditionalFormatting sqref="CYC31">
    <cfRule type="expression" dxfId="277" priority="234">
      <formula>$C$52&lt;&gt;""</formula>
    </cfRule>
  </conditionalFormatting>
  <conditionalFormatting sqref="CYY159:CYY653">
    <cfRule type="cellIs" dxfId="276" priority="232" operator="equal">
      <formula>8</formula>
    </cfRule>
  </conditionalFormatting>
  <conditionalFormatting sqref="DCD670:DCD1048576 DCD1:DCD657">
    <cfRule type="duplicateValues" dxfId="275" priority="230"/>
  </conditionalFormatting>
  <conditionalFormatting sqref="DCJ31">
    <cfRule type="expression" dxfId="274" priority="231">
      <formula>$C$52&lt;&gt;""</formula>
    </cfRule>
  </conditionalFormatting>
  <conditionalFormatting sqref="DDF159:DDF653">
    <cfRule type="cellIs" dxfId="273" priority="229" operator="equal">
      <formula>8</formula>
    </cfRule>
  </conditionalFormatting>
  <conditionalFormatting sqref="DGK670:DGK1048576 DGK1:DGK657">
    <cfRule type="duplicateValues" dxfId="272" priority="227"/>
  </conditionalFormatting>
  <conditionalFormatting sqref="DGQ31">
    <cfRule type="expression" dxfId="271" priority="228">
      <formula>$C$52&lt;&gt;""</formula>
    </cfRule>
  </conditionalFormatting>
  <conditionalFormatting sqref="DHM159:DHM653">
    <cfRule type="cellIs" dxfId="270" priority="226" operator="equal">
      <formula>8</formula>
    </cfRule>
  </conditionalFormatting>
  <conditionalFormatting sqref="DKR670:DKR1048576 DKR1:DKR657">
    <cfRule type="duplicateValues" dxfId="269" priority="224"/>
  </conditionalFormatting>
  <conditionalFormatting sqref="DKX31">
    <cfRule type="expression" dxfId="268" priority="225">
      <formula>$C$52&lt;&gt;""</formula>
    </cfRule>
  </conditionalFormatting>
  <conditionalFormatting sqref="DLT159:DLT653">
    <cfRule type="cellIs" dxfId="267" priority="223" operator="equal">
      <formula>8</formula>
    </cfRule>
  </conditionalFormatting>
  <conditionalFormatting sqref="DOY670:DOY1048576 DOY1:DOY657">
    <cfRule type="duplicateValues" dxfId="266" priority="221"/>
  </conditionalFormatting>
  <conditionalFormatting sqref="DPE31">
    <cfRule type="expression" dxfId="265" priority="222">
      <formula>$C$52&lt;&gt;""</formula>
    </cfRule>
  </conditionalFormatting>
  <conditionalFormatting sqref="DQA159:DQA653">
    <cfRule type="cellIs" dxfId="264" priority="220" operator="equal">
      <formula>8</formula>
    </cfRule>
  </conditionalFormatting>
  <conditionalFormatting sqref="DTF670:DTF1048576 DTF1:DTF657">
    <cfRule type="duplicateValues" dxfId="263" priority="218"/>
  </conditionalFormatting>
  <conditionalFormatting sqref="DTL31">
    <cfRule type="expression" dxfId="262" priority="219">
      <formula>$C$52&lt;&gt;""</formula>
    </cfRule>
  </conditionalFormatting>
  <conditionalFormatting sqref="DUH159:DUH653">
    <cfRule type="cellIs" dxfId="261" priority="217" operator="equal">
      <formula>8</formula>
    </cfRule>
  </conditionalFormatting>
  <conditionalFormatting sqref="DXM670:DXM1048576 DXM1:DXM657">
    <cfRule type="duplicateValues" dxfId="260" priority="215"/>
  </conditionalFormatting>
  <conditionalFormatting sqref="DXS31">
    <cfRule type="expression" dxfId="259" priority="216">
      <formula>$C$52&lt;&gt;""</formula>
    </cfRule>
  </conditionalFormatting>
  <conditionalFormatting sqref="DYO159:DYO653">
    <cfRule type="cellIs" dxfId="258" priority="214" operator="equal">
      <formula>8</formula>
    </cfRule>
  </conditionalFormatting>
  <conditionalFormatting sqref="EBT670:EBT1048576 EBT1:EBT657">
    <cfRule type="duplicateValues" dxfId="257" priority="212"/>
  </conditionalFormatting>
  <conditionalFormatting sqref="EBZ31">
    <cfRule type="expression" dxfId="256" priority="213">
      <formula>$C$52&lt;&gt;""</formula>
    </cfRule>
  </conditionalFormatting>
  <conditionalFormatting sqref="ECV159:ECV653">
    <cfRule type="cellIs" dxfId="255" priority="211" operator="equal">
      <formula>8</formula>
    </cfRule>
  </conditionalFormatting>
  <conditionalFormatting sqref="EGA670:EGA1048576 EGA1:EGA657">
    <cfRule type="duplicateValues" dxfId="254" priority="209"/>
  </conditionalFormatting>
  <conditionalFormatting sqref="EGG31">
    <cfRule type="expression" dxfId="253" priority="210">
      <formula>$C$52&lt;&gt;""</formula>
    </cfRule>
  </conditionalFormatting>
  <conditionalFormatting sqref="EHC159:EHC653">
    <cfRule type="cellIs" dxfId="252" priority="208" operator="equal">
      <formula>8</formula>
    </cfRule>
  </conditionalFormatting>
  <conditionalFormatting sqref="EKH670:EKH1048576 EKH1:EKH657">
    <cfRule type="duplicateValues" dxfId="251" priority="206"/>
  </conditionalFormatting>
  <conditionalFormatting sqref="EKN31">
    <cfRule type="expression" dxfId="250" priority="207">
      <formula>$C$52&lt;&gt;""</formula>
    </cfRule>
  </conditionalFormatting>
  <conditionalFormatting sqref="ELJ159:ELJ653">
    <cfRule type="cellIs" dxfId="249" priority="205" operator="equal">
      <formula>8</formula>
    </cfRule>
  </conditionalFormatting>
  <conditionalFormatting sqref="EOO670:EOO1048576 EOO1:EOO657">
    <cfRule type="duplicateValues" dxfId="248" priority="203"/>
  </conditionalFormatting>
  <conditionalFormatting sqref="EOU31">
    <cfRule type="expression" dxfId="247" priority="204">
      <formula>$C$52&lt;&gt;""</formula>
    </cfRule>
  </conditionalFormatting>
  <conditionalFormatting sqref="EPQ159:EPQ653">
    <cfRule type="cellIs" dxfId="246" priority="202" operator="equal">
      <formula>8</formula>
    </cfRule>
  </conditionalFormatting>
  <conditionalFormatting sqref="ESV670:ESV1048576 ESV1:ESV657">
    <cfRule type="duplicateValues" dxfId="245" priority="200"/>
  </conditionalFormatting>
  <conditionalFormatting sqref="ETB31">
    <cfRule type="expression" dxfId="244" priority="201">
      <formula>$C$52&lt;&gt;""</formula>
    </cfRule>
  </conditionalFormatting>
  <conditionalFormatting sqref="ETX159:ETX653">
    <cfRule type="cellIs" dxfId="243" priority="199" operator="equal">
      <formula>8</formula>
    </cfRule>
  </conditionalFormatting>
  <conditionalFormatting sqref="EXC670:EXC1048576 EXC1:EXC657">
    <cfRule type="duplicateValues" dxfId="242" priority="197"/>
  </conditionalFormatting>
  <conditionalFormatting sqref="EXI31">
    <cfRule type="expression" dxfId="241" priority="198">
      <formula>$C$52&lt;&gt;""</formula>
    </cfRule>
  </conditionalFormatting>
  <conditionalFormatting sqref="EYE159:EYE653">
    <cfRule type="cellIs" dxfId="240" priority="196" operator="equal">
      <formula>8</formula>
    </cfRule>
  </conditionalFormatting>
  <conditionalFormatting sqref="FBJ670:FBJ1048576 FBJ1:FBJ657">
    <cfRule type="duplicateValues" dxfId="239" priority="194"/>
  </conditionalFormatting>
  <conditionalFormatting sqref="FBP31">
    <cfRule type="expression" dxfId="238" priority="195">
      <formula>$C$52&lt;&gt;""</formula>
    </cfRule>
  </conditionalFormatting>
  <conditionalFormatting sqref="FCL159:FCL653">
    <cfRule type="cellIs" dxfId="237" priority="193" operator="equal">
      <formula>8</formula>
    </cfRule>
  </conditionalFormatting>
  <conditionalFormatting sqref="FFQ670:FFQ1048576 FFQ1:FFQ657">
    <cfRule type="duplicateValues" dxfId="236" priority="191"/>
  </conditionalFormatting>
  <conditionalFormatting sqref="FFW31">
    <cfRule type="expression" dxfId="235" priority="192">
      <formula>$C$52&lt;&gt;""</formula>
    </cfRule>
  </conditionalFormatting>
  <conditionalFormatting sqref="FGS159:FGS653">
    <cfRule type="cellIs" dxfId="234" priority="190" operator="equal">
      <formula>8</formula>
    </cfRule>
  </conditionalFormatting>
  <conditionalFormatting sqref="FJX670:FJX1048576 FJX1:FJX657">
    <cfRule type="duplicateValues" dxfId="233" priority="188"/>
  </conditionalFormatting>
  <conditionalFormatting sqref="FKD31">
    <cfRule type="expression" dxfId="232" priority="189">
      <formula>$C$52&lt;&gt;""</formula>
    </cfRule>
  </conditionalFormatting>
  <conditionalFormatting sqref="FKZ159:FKZ653">
    <cfRule type="cellIs" dxfId="231" priority="187" operator="equal">
      <formula>8</formula>
    </cfRule>
  </conditionalFormatting>
  <conditionalFormatting sqref="FOE670:FOE1048576 FOE1:FOE657">
    <cfRule type="duplicateValues" dxfId="230" priority="185"/>
  </conditionalFormatting>
  <conditionalFormatting sqref="FOK31">
    <cfRule type="expression" dxfId="229" priority="186">
      <formula>$C$52&lt;&gt;""</formula>
    </cfRule>
  </conditionalFormatting>
  <conditionalFormatting sqref="FPG159:FPG653">
    <cfRule type="cellIs" dxfId="228" priority="184" operator="equal">
      <formula>8</formula>
    </cfRule>
  </conditionalFormatting>
  <conditionalFormatting sqref="FSL670:FSL1048576 FSL1:FSL657">
    <cfRule type="duplicateValues" dxfId="227" priority="182"/>
  </conditionalFormatting>
  <conditionalFormatting sqref="FSR31">
    <cfRule type="expression" dxfId="226" priority="183">
      <formula>$C$52&lt;&gt;""</formula>
    </cfRule>
  </conditionalFormatting>
  <conditionalFormatting sqref="FTN159:FTN653">
    <cfRule type="cellIs" dxfId="225" priority="181" operator="equal">
      <formula>8</formula>
    </cfRule>
  </conditionalFormatting>
  <conditionalFormatting sqref="FWS670:FWS1048576 FWS1:FWS657">
    <cfRule type="duplicateValues" dxfId="224" priority="179"/>
  </conditionalFormatting>
  <conditionalFormatting sqref="FWY31">
    <cfRule type="expression" dxfId="223" priority="180">
      <formula>$C$52&lt;&gt;""</formula>
    </cfRule>
  </conditionalFormatting>
  <conditionalFormatting sqref="FXU159:FXU653">
    <cfRule type="cellIs" dxfId="222" priority="178" operator="equal">
      <formula>8</formula>
    </cfRule>
  </conditionalFormatting>
  <conditionalFormatting sqref="GAZ670:GAZ1048576 GAZ1:GAZ657">
    <cfRule type="duplicateValues" dxfId="221" priority="176"/>
  </conditionalFormatting>
  <conditionalFormatting sqref="GBF31">
    <cfRule type="expression" dxfId="220" priority="177">
      <formula>$C$52&lt;&gt;""</formula>
    </cfRule>
  </conditionalFormatting>
  <conditionalFormatting sqref="GCB159:GCB653">
    <cfRule type="cellIs" dxfId="219" priority="175" operator="equal">
      <formula>8</formula>
    </cfRule>
  </conditionalFormatting>
  <conditionalFormatting sqref="GFG670:GFG1048576 GFG1:GFG657">
    <cfRule type="duplicateValues" dxfId="218" priority="173"/>
  </conditionalFormatting>
  <conditionalFormatting sqref="GFM31">
    <cfRule type="expression" dxfId="217" priority="174">
      <formula>$C$52&lt;&gt;""</formula>
    </cfRule>
  </conditionalFormatting>
  <conditionalFormatting sqref="GGI159:GGI653">
    <cfRule type="cellIs" dxfId="216" priority="172" operator="equal">
      <formula>8</formula>
    </cfRule>
  </conditionalFormatting>
  <conditionalFormatting sqref="GJN670:GJN1048576 GJN1:GJN657">
    <cfRule type="duplicateValues" dxfId="215" priority="170"/>
  </conditionalFormatting>
  <conditionalFormatting sqref="GJT31">
    <cfRule type="expression" dxfId="214" priority="171">
      <formula>$C$52&lt;&gt;""</formula>
    </cfRule>
  </conditionalFormatting>
  <conditionalFormatting sqref="GKP159:GKP653">
    <cfRule type="cellIs" dxfId="213" priority="169" operator="equal">
      <formula>8</formula>
    </cfRule>
  </conditionalFormatting>
  <conditionalFormatting sqref="GNU670:GNU1048576 GNU1:GNU657">
    <cfRule type="duplicateValues" dxfId="212" priority="167"/>
  </conditionalFormatting>
  <conditionalFormatting sqref="GOA31">
    <cfRule type="expression" dxfId="211" priority="168">
      <formula>$C$52&lt;&gt;""</formula>
    </cfRule>
  </conditionalFormatting>
  <conditionalFormatting sqref="GOW159:GOW653">
    <cfRule type="cellIs" dxfId="210" priority="166" operator="equal">
      <formula>8</formula>
    </cfRule>
  </conditionalFormatting>
  <conditionalFormatting sqref="GSB670:GSB1048576 GSB1:GSB657">
    <cfRule type="duplicateValues" dxfId="209" priority="164"/>
  </conditionalFormatting>
  <conditionalFormatting sqref="GSH31">
    <cfRule type="expression" dxfId="208" priority="165">
      <formula>$C$52&lt;&gt;""</formula>
    </cfRule>
  </conditionalFormatting>
  <conditionalFormatting sqref="GTD159:GTD653">
    <cfRule type="cellIs" dxfId="207" priority="163" operator="equal">
      <formula>8</formula>
    </cfRule>
  </conditionalFormatting>
  <conditionalFormatting sqref="GWI670:GWI1048576 GWI1:GWI657">
    <cfRule type="duplicateValues" dxfId="206" priority="161"/>
  </conditionalFormatting>
  <conditionalFormatting sqref="GWO31">
    <cfRule type="expression" dxfId="205" priority="162">
      <formula>$C$52&lt;&gt;""</formula>
    </cfRule>
  </conditionalFormatting>
  <conditionalFormatting sqref="GXK159:GXK653">
    <cfRule type="cellIs" dxfId="204" priority="160" operator="equal">
      <formula>8</formula>
    </cfRule>
  </conditionalFormatting>
  <conditionalFormatting sqref="HAP670:HAP1048576 HAP1:HAP657">
    <cfRule type="duplicateValues" dxfId="203" priority="158"/>
  </conditionalFormatting>
  <conditionalFormatting sqref="HAV31">
    <cfRule type="expression" dxfId="202" priority="159">
      <formula>$C$52&lt;&gt;""</formula>
    </cfRule>
  </conditionalFormatting>
  <conditionalFormatting sqref="HBR159:HBR653">
    <cfRule type="cellIs" dxfId="201" priority="157" operator="equal">
      <formula>8</formula>
    </cfRule>
  </conditionalFormatting>
  <conditionalFormatting sqref="HEW670:HEW1048576 HEW1:HEW657">
    <cfRule type="duplicateValues" dxfId="200" priority="155"/>
  </conditionalFormatting>
  <conditionalFormatting sqref="HFC31">
    <cfRule type="expression" dxfId="199" priority="156">
      <formula>$C$52&lt;&gt;""</formula>
    </cfRule>
  </conditionalFormatting>
  <conditionalFormatting sqref="HFY159:HFY653">
    <cfRule type="cellIs" dxfId="198" priority="154" operator="equal">
      <formula>8</formula>
    </cfRule>
  </conditionalFormatting>
  <conditionalFormatting sqref="HJD670:HJD1048576 HJD1:HJD657">
    <cfRule type="duplicateValues" dxfId="197" priority="152"/>
  </conditionalFormatting>
  <conditionalFormatting sqref="HJJ31">
    <cfRule type="expression" dxfId="196" priority="153">
      <formula>$C$52&lt;&gt;""</formula>
    </cfRule>
  </conditionalFormatting>
  <conditionalFormatting sqref="HKF159:HKF653">
    <cfRule type="cellIs" dxfId="195" priority="151" operator="equal">
      <formula>8</formula>
    </cfRule>
  </conditionalFormatting>
  <conditionalFormatting sqref="HNK670:HNK1048576 HNK1:HNK657">
    <cfRule type="duplicateValues" dxfId="194" priority="149"/>
  </conditionalFormatting>
  <conditionalFormatting sqref="HNQ31">
    <cfRule type="expression" dxfId="193" priority="150">
      <formula>$C$52&lt;&gt;""</formula>
    </cfRule>
  </conditionalFormatting>
  <conditionalFormatting sqref="HOM159:HOM653">
    <cfRule type="cellIs" dxfId="192" priority="148" operator="equal">
      <formula>8</formula>
    </cfRule>
  </conditionalFormatting>
  <conditionalFormatting sqref="HRR670:HRR1048576 HRR1:HRR657">
    <cfRule type="duplicateValues" dxfId="191" priority="146"/>
  </conditionalFormatting>
  <conditionalFormatting sqref="HRX31">
    <cfRule type="expression" dxfId="190" priority="147">
      <formula>$C$52&lt;&gt;""</formula>
    </cfRule>
  </conditionalFormatting>
  <conditionalFormatting sqref="HST159:HST653">
    <cfRule type="cellIs" dxfId="189" priority="145" operator="equal">
      <formula>8</formula>
    </cfRule>
  </conditionalFormatting>
  <conditionalFormatting sqref="HVY670:HVY1048576 HVY1:HVY657">
    <cfRule type="duplicateValues" dxfId="188" priority="143"/>
  </conditionalFormatting>
  <conditionalFormatting sqref="HWE31">
    <cfRule type="expression" dxfId="187" priority="144">
      <formula>$C$52&lt;&gt;""</formula>
    </cfRule>
  </conditionalFormatting>
  <conditionalFormatting sqref="HXA159:HXA653">
    <cfRule type="cellIs" dxfId="186" priority="142" operator="equal">
      <formula>8</formula>
    </cfRule>
  </conditionalFormatting>
  <conditionalFormatting sqref="IAF670:IAF1048576 IAF1:IAF657">
    <cfRule type="duplicateValues" dxfId="185" priority="140"/>
  </conditionalFormatting>
  <conditionalFormatting sqref="IAL31">
    <cfRule type="expression" dxfId="184" priority="141">
      <formula>$C$52&lt;&gt;""</formula>
    </cfRule>
  </conditionalFormatting>
  <conditionalFormatting sqref="IBH159:IBH653">
    <cfRule type="cellIs" dxfId="183" priority="139" operator="equal">
      <formula>8</formula>
    </cfRule>
  </conditionalFormatting>
  <conditionalFormatting sqref="IEM670:IEM1048576 IEM1:IEM657">
    <cfRule type="duplicateValues" dxfId="182" priority="137"/>
  </conditionalFormatting>
  <conditionalFormatting sqref="IES31">
    <cfRule type="expression" dxfId="181" priority="138">
      <formula>$C$52&lt;&gt;""</formula>
    </cfRule>
  </conditionalFormatting>
  <conditionalFormatting sqref="IFO159:IFO653">
    <cfRule type="cellIs" dxfId="180" priority="136" operator="equal">
      <formula>8</formula>
    </cfRule>
  </conditionalFormatting>
  <conditionalFormatting sqref="IIT670:IIT1048576 IIT1:IIT657">
    <cfRule type="duplicateValues" dxfId="179" priority="134"/>
  </conditionalFormatting>
  <conditionalFormatting sqref="IIZ31">
    <cfRule type="expression" dxfId="178" priority="135">
      <formula>$C$52&lt;&gt;""</formula>
    </cfRule>
  </conditionalFormatting>
  <conditionalFormatting sqref="IJV159:IJV653">
    <cfRule type="cellIs" dxfId="177" priority="133" operator="equal">
      <formula>8</formula>
    </cfRule>
  </conditionalFormatting>
  <conditionalFormatting sqref="INA670:INA1048576 INA1:INA657">
    <cfRule type="duplicateValues" dxfId="176" priority="131"/>
  </conditionalFormatting>
  <conditionalFormatting sqref="ING31">
    <cfRule type="expression" dxfId="175" priority="132">
      <formula>$C$52&lt;&gt;""</formula>
    </cfRule>
  </conditionalFormatting>
  <conditionalFormatting sqref="IOC159:IOC653">
    <cfRule type="cellIs" dxfId="174" priority="130" operator="equal">
      <formula>8</formula>
    </cfRule>
  </conditionalFormatting>
  <conditionalFormatting sqref="IRH670:IRH1048576 IRH1:IRH657">
    <cfRule type="duplicateValues" dxfId="173" priority="128"/>
  </conditionalFormatting>
  <conditionalFormatting sqref="IRN31">
    <cfRule type="expression" dxfId="172" priority="129">
      <formula>$C$52&lt;&gt;""</formula>
    </cfRule>
  </conditionalFormatting>
  <conditionalFormatting sqref="ISJ159:ISJ653">
    <cfRule type="cellIs" dxfId="171" priority="127" operator="equal">
      <formula>8</formula>
    </cfRule>
  </conditionalFormatting>
  <conditionalFormatting sqref="IVO670:IVO1048576 IVO1:IVO657">
    <cfRule type="duplicateValues" dxfId="170" priority="125"/>
  </conditionalFormatting>
  <conditionalFormatting sqref="IVU31">
    <cfRule type="expression" dxfId="169" priority="126">
      <formula>$C$52&lt;&gt;""</formula>
    </cfRule>
  </conditionalFormatting>
  <conditionalFormatting sqref="IWQ159:IWQ653">
    <cfRule type="cellIs" dxfId="168" priority="124" operator="equal">
      <formula>8</formula>
    </cfRule>
  </conditionalFormatting>
  <conditionalFormatting sqref="IZV670:IZV1048576 IZV1:IZV657">
    <cfRule type="duplicateValues" dxfId="167" priority="122"/>
  </conditionalFormatting>
  <conditionalFormatting sqref="JAB31">
    <cfRule type="expression" dxfId="166" priority="123">
      <formula>$C$52&lt;&gt;""</formula>
    </cfRule>
  </conditionalFormatting>
  <conditionalFormatting sqref="JAX159:JAX653">
    <cfRule type="cellIs" dxfId="165" priority="121" operator="equal">
      <formula>8</formula>
    </cfRule>
  </conditionalFormatting>
  <conditionalFormatting sqref="JEC670:JEC1048576 JEC1:JEC657">
    <cfRule type="duplicateValues" dxfId="164" priority="119"/>
  </conditionalFormatting>
  <conditionalFormatting sqref="JEI31">
    <cfRule type="expression" dxfId="163" priority="120">
      <formula>$C$52&lt;&gt;""</formula>
    </cfRule>
  </conditionalFormatting>
  <conditionalFormatting sqref="JFE159:JFE653">
    <cfRule type="cellIs" dxfId="162" priority="118" operator="equal">
      <formula>8</formula>
    </cfRule>
  </conditionalFormatting>
  <conditionalFormatting sqref="JIJ670:JIJ1048576 JIJ1:JIJ657">
    <cfRule type="duplicateValues" dxfId="161" priority="116"/>
  </conditionalFormatting>
  <conditionalFormatting sqref="JIP31">
    <cfRule type="expression" dxfId="160" priority="117">
      <formula>$C$52&lt;&gt;""</formula>
    </cfRule>
  </conditionalFormatting>
  <conditionalFormatting sqref="JJL159:JJL653">
    <cfRule type="cellIs" dxfId="159" priority="115" operator="equal">
      <formula>8</formula>
    </cfRule>
  </conditionalFormatting>
  <conditionalFormatting sqref="JMQ670:JMQ1048576 JMQ1:JMQ657">
    <cfRule type="duplicateValues" dxfId="158" priority="113"/>
  </conditionalFormatting>
  <conditionalFormatting sqref="JMW31">
    <cfRule type="expression" dxfId="157" priority="114">
      <formula>$C$52&lt;&gt;""</formula>
    </cfRule>
  </conditionalFormatting>
  <conditionalFormatting sqref="JNS159:JNS653">
    <cfRule type="cellIs" dxfId="156" priority="112" operator="equal">
      <formula>8</formula>
    </cfRule>
  </conditionalFormatting>
  <conditionalFormatting sqref="JQX670:JQX1048576 JQX1:JQX657">
    <cfRule type="duplicateValues" dxfId="155" priority="110"/>
  </conditionalFormatting>
  <conditionalFormatting sqref="JRD31">
    <cfRule type="expression" dxfId="154" priority="111">
      <formula>$C$52&lt;&gt;""</formula>
    </cfRule>
  </conditionalFormatting>
  <conditionalFormatting sqref="JRZ159:JRZ653">
    <cfRule type="cellIs" dxfId="153" priority="109" operator="equal">
      <formula>8</formula>
    </cfRule>
  </conditionalFormatting>
  <conditionalFormatting sqref="JVE670:JVE1048576 JVE1:JVE657">
    <cfRule type="duplicateValues" dxfId="152" priority="107"/>
  </conditionalFormatting>
  <conditionalFormatting sqref="JVK31">
    <cfRule type="expression" dxfId="151" priority="108">
      <formula>$C$52&lt;&gt;""</formula>
    </cfRule>
  </conditionalFormatting>
  <conditionalFormatting sqref="JWG159:JWG653">
    <cfRule type="cellIs" dxfId="150" priority="106" operator="equal">
      <formula>8</formula>
    </cfRule>
  </conditionalFormatting>
  <conditionalFormatting sqref="JZL670:JZL1048576 JZL1:JZL657">
    <cfRule type="duplicateValues" dxfId="149" priority="104"/>
  </conditionalFormatting>
  <conditionalFormatting sqref="JZR31">
    <cfRule type="expression" dxfId="148" priority="105">
      <formula>$C$52&lt;&gt;""</formula>
    </cfRule>
  </conditionalFormatting>
  <conditionalFormatting sqref="KAN159:KAN653">
    <cfRule type="cellIs" dxfId="147" priority="103" operator="equal">
      <formula>8</formula>
    </cfRule>
  </conditionalFormatting>
  <conditionalFormatting sqref="KDS670:KDS1048576 KDS1:KDS657">
    <cfRule type="duplicateValues" dxfId="146" priority="101"/>
  </conditionalFormatting>
  <conditionalFormatting sqref="KDY31">
    <cfRule type="expression" dxfId="145" priority="102">
      <formula>$C$52&lt;&gt;""</formula>
    </cfRule>
  </conditionalFormatting>
  <conditionalFormatting sqref="KEU159:KEU653">
    <cfRule type="cellIs" dxfId="144" priority="100" operator="equal">
      <formula>8</formula>
    </cfRule>
  </conditionalFormatting>
  <conditionalFormatting sqref="KHZ670:KHZ1048576 KHZ1:KHZ657">
    <cfRule type="duplicateValues" dxfId="143" priority="98"/>
  </conditionalFormatting>
  <conditionalFormatting sqref="KIF31">
    <cfRule type="expression" dxfId="142" priority="99">
      <formula>$C$52&lt;&gt;""</formula>
    </cfRule>
  </conditionalFormatting>
  <conditionalFormatting sqref="KJB159:KJB653">
    <cfRule type="cellIs" dxfId="141" priority="97" operator="equal">
      <formula>8</formula>
    </cfRule>
  </conditionalFormatting>
  <conditionalFormatting sqref="KMG670:KMG1048576 KMG1:KMG657">
    <cfRule type="duplicateValues" dxfId="140" priority="95"/>
  </conditionalFormatting>
  <conditionalFormatting sqref="KMM31">
    <cfRule type="expression" dxfId="139" priority="96">
      <formula>$C$52&lt;&gt;""</formula>
    </cfRule>
  </conditionalFormatting>
  <conditionalFormatting sqref="KNI159:KNI653">
    <cfRule type="cellIs" dxfId="138" priority="94" operator="equal">
      <formula>8</formula>
    </cfRule>
  </conditionalFormatting>
  <conditionalFormatting sqref="KQN670:KQN1048576 KQN1:KQN657">
    <cfRule type="duplicateValues" dxfId="137" priority="92"/>
  </conditionalFormatting>
  <conditionalFormatting sqref="KQT31">
    <cfRule type="expression" dxfId="136" priority="93">
      <formula>$C$52&lt;&gt;""</formula>
    </cfRule>
  </conditionalFormatting>
  <conditionalFormatting sqref="KRP159:KRP653">
    <cfRule type="cellIs" dxfId="135" priority="91" operator="equal">
      <formula>8</formula>
    </cfRule>
  </conditionalFormatting>
  <conditionalFormatting sqref="KUU670:KUU1048576 KUU1:KUU657">
    <cfRule type="duplicateValues" dxfId="134" priority="89"/>
  </conditionalFormatting>
  <conditionalFormatting sqref="KVA31">
    <cfRule type="expression" dxfId="133" priority="90">
      <formula>$C$52&lt;&gt;""</formula>
    </cfRule>
  </conditionalFormatting>
  <conditionalFormatting sqref="KVW159:KVW653">
    <cfRule type="cellIs" dxfId="132" priority="88" operator="equal">
      <formula>8</formula>
    </cfRule>
  </conditionalFormatting>
  <conditionalFormatting sqref="KZB670:KZB1048576 KZB1:KZB657">
    <cfRule type="duplicateValues" dxfId="131" priority="86"/>
  </conditionalFormatting>
  <conditionalFormatting sqref="KZH31">
    <cfRule type="expression" dxfId="130" priority="87">
      <formula>$C$52&lt;&gt;""</formula>
    </cfRule>
  </conditionalFormatting>
  <conditionalFormatting sqref="LAD159:LAD653">
    <cfRule type="cellIs" dxfId="129" priority="85" operator="equal">
      <formula>8</formula>
    </cfRule>
  </conditionalFormatting>
  <conditionalFormatting sqref="LDI670:LDI1048576 LDI1:LDI657">
    <cfRule type="duplicateValues" dxfId="128" priority="83"/>
  </conditionalFormatting>
  <conditionalFormatting sqref="LDO31">
    <cfRule type="expression" dxfId="127" priority="84">
      <formula>$C$52&lt;&gt;""</formula>
    </cfRule>
  </conditionalFormatting>
  <conditionalFormatting sqref="LEK159:LEK653">
    <cfRule type="cellIs" dxfId="126" priority="82" operator="equal">
      <formula>8</formula>
    </cfRule>
  </conditionalFormatting>
  <conditionalFormatting sqref="LHP670:LHP1048576 LHP1:LHP657">
    <cfRule type="duplicateValues" dxfId="125" priority="80"/>
  </conditionalFormatting>
  <conditionalFormatting sqref="LHV31">
    <cfRule type="expression" dxfId="124" priority="81">
      <formula>$C$52&lt;&gt;""</formula>
    </cfRule>
  </conditionalFormatting>
  <conditionalFormatting sqref="LIR159:LIR653">
    <cfRule type="cellIs" dxfId="123" priority="79" operator="equal">
      <formula>8</formula>
    </cfRule>
  </conditionalFormatting>
  <conditionalFormatting sqref="LLW670:LLW1048576 LLW1:LLW657">
    <cfRule type="duplicateValues" dxfId="122" priority="77"/>
  </conditionalFormatting>
  <conditionalFormatting sqref="LMC31">
    <cfRule type="expression" dxfId="121" priority="78">
      <formula>$C$52&lt;&gt;""</formula>
    </cfRule>
  </conditionalFormatting>
  <conditionalFormatting sqref="LMY159:LMY653">
    <cfRule type="cellIs" dxfId="120" priority="76" operator="equal">
      <formula>8</formula>
    </cfRule>
  </conditionalFormatting>
  <conditionalFormatting sqref="LQD670:LQD1048576 LQD1:LQD657">
    <cfRule type="duplicateValues" dxfId="119" priority="74"/>
  </conditionalFormatting>
  <conditionalFormatting sqref="LQJ31">
    <cfRule type="expression" dxfId="118" priority="75">
      <formula>$C$52&lt;&gt;""</formula>
    </cfRule>
  </conditionalFormatting>
  <conditionalFormatting sqref="LRF159:LRF653">
    <cfRule type="cellIs" dxfId="117" priority="73" operator="equal">
      <formula>8</formula>
    </cfRule>
  </conditionalFormatting>
  <conditionalFormatting sqref="LUK670:LUK1048576 LUK1:LUK657">
    <cfRule type="duplicateValues" dxfId="116" priority="71"/>
  </conditionalFormatting>
  <conditionalFormatting sqref="LUQ31">
    <cfRule type="expression" dxfId="115" priority="72">
      <formula>$C$52&lt;&gt;""</formula>
    </cfRule>
  </conditionalFormatting>
  <conditionalFormatting sqref="LVM159:LVM653">
    <cfRule type="cellIs" dxfId="114" priority="70" operator="equal">
      <formula>8</formula>
    </cfRule>
  </conditionalFormatting>
  <conditionalFormatting sqref="LYR670:LYR1048576 LYR1:LYR657">
    <cfRule type="duplicateValues" dxfId="113" priority="68"/>
  </conditionalFormatting>
  <conditionalFormatting sqref="LYX31">
    <cfRule type="expression" dxfId="112" priority="69">
      <formula>$C$52&lt;&gt;""</formula>
    </cfRule>
  </conditionalFormatting>
  <conditionalFormatting sqref="LZT159:LZT653">
    <cfRule type="cellIs" dxfId="111" priority="67" operator="equal">
      <formula>8</formula>
    </cfRule>
  </conditionalFormatting>
  <conditionalFormatting sqref="MCY670:MCY1048576 MCY1:MCY657">
    <cfRule type="duplicateValues" dxfId="110" priority="65"/>
  </conditionalFormatting>
  <conditionalFormatting sqref="MDE31">
    <cfRule type="expression" dxfId="109" priority="66">
      <formula>$C$52&lt;&gt;""</formula>
    </cfRule>
  </conditionalFormatting>
  <conditionalFormatting sqref="MEA159:MEA653">
    <cfRule type="cellIs" dxfId="108" priority="64" operator="equal">
      <formula>8</formula>
    </cfRule>
  </conditionalFormatting>
  <conditionalFormatting sqref="MHF670:MHF1048576 MHF1:MHF657">
    <cfRule type="duplicateValues" dxfId="107" priority="62"/>
  </conditionalFormatting>
  <conditionalFormatting sqref="MHL31">
    <cfRule type="expression" dxfId="106" priority="63">
      <formula>$C$52&lt;&gt;""</formula>
    </cfRule>
  </conditionalFormatting>
  <conditionalFormatting sqref="MIH159:MIH653">
    <cfRule type="cellIs" dxfId="105" priority="61" operator="equal">
      <formula>8</formula>
    </cfRule>
  </conditionalFormatting>
  <conditionalFormatting sqref="MLM670:MLM1048576 MLM1:MLM657">
    <cfRule type="duplicateValues" dxfId="104" priority="59"/>
  </conditionalFormatting>
  <conditionalFormatting sqref="MLS31">
    <cfRule type="expression" dxfId="103" priority="60">
      <formula>$C$52&lt;&gt;""</formula>
    </cfRule>
  </conditionalFormatting>
  <conditionalFormatting sqref="MMO159:MMO653">
    <cfRule type="cellIs" dxfId="102" priority="58" operator="equal">
      <formula>8</formula>
    </cfRule>
  </conditionalFormatting>
  <conditionalFormatting sqref="MPT670:MPT1048576 MPT1:MPT657">
    <cfRule type="duplicateValues" dxfId="101" priority="56"/>
  </conditionalFormatting>
  <conditionalFormatting sqref="MPZ31">
    <cfRule type="expression" dxfId="100" priority="57">
      <formula>$C$52&lt;&gt;""</formula>
    </cfRule>
  </conditionalFormatting>
  <conditionalFormatting sqref="MQV159:MQV653">
    <cfRule type="cellIs" dxfId="99" priority="55" operator="equal">
      <formula>8</formula>
    </cfRule>
  </conditionalFormatting>
  <conditionalFormatting sqref="MUA670:MUA1048576 MUA1:MUA657">
    <cfRule type="duplicateValues" dxfId="98" priority="53"/>
  </conditionalFormatting>
  <conditionalFormatting sqref="MUG31">
    <cfRule type="expression" dxfId="97" priority="54">
      <formula>$C$52&lt;&gt;""</formula>
    </cfRule>
  </conditionalFormatting>
  <conditionalFormatting sqref="MVC159:MVC653">
    <cfRule type="cellIs" dxfId="96" priority="52" operator="equal">
      <formula>8</formula>
    </cfRule>
  </conditionalFormatting>
  <conditionalFormatting sqref="MYH670:MYH1048576 MYH1:MYH657">
    <cfRule type="duplicateValues" dxfId="95" priority="50"/>
  </conditionalFormatting>
  <conditionalFormatting sqref="MYN31">
    <cfRule type="expression" dxfId="94" priority="51">
      <formula>$C$52&lt;&gt;""</formula>
    </cfRule>
  </conditionalFormatting>
  <conditionalFormatting sqref="MZJ159:MZJ653">
    <cfRule type="cellIs" dxfId="93" priority="49" operator="equal">
      <formula>8</formula>
    </cfRule>
  </conditionalFormatting>
  <conditionalFormatting sqref="NCO670:NCO1048576 NCO1:NCO657">
    <cfRule type="duplicateValues" dxfId="92" priority="47"/>
  </conditionalFormatting>
  <conditionalFormatting sqref="NCU31">
    <cfRule type="expression" dxfId="91" priority="48">
      <formula>$C$52&lt;&gt;""</formula>
    </cfRule>
  </conditionalFormatting>
  <conditionalFormatting sqref="NDQ159:NDQ653">
    <cfRule type="cellIs" dxfId="90" priority="46" operator="equal">
      <formula>8</formula>
    </cfRule>
  </conditionalFormatting>
  <conditionalFormatting sqref="NGV670:NGV1048576 NGV1:NGV657">
    <cfRule type="duplicateValues" dxfId="89" priority="44"/>
  </conditionalFormatting>
  <conditionalFormatting sqref="NHB31">
    <cfRule type="expression" dxfId="88" priority="45">
      <formula>$C$52&lt;&gt;""</formula>
    </cfRule>
  </conditionalFormatting>
  <conditionalFormatting sqref="NHX159:NHX653">
    <cfRule type="cellIs" dxfId="87" priority="43" operator="equal">
      <formula>8</formula>
    </cfRule>
  </conditionalFormatting>
  <conditionalFormatting sqref="NLC670:NLC1048576 NLC1:NLC657">
    <cfRule type="duplicateValues" dxfId="86" priority="41"/>
  </conditionalFormatting>
  <conditionalFormatting sqref="NLI31">
    <cfRule type="expression" dxfId="85" priority="42">
      <formula>$C$52&lt;&gt;""</formula>
    </cfRule>
  </conditionalFormatting>
  <conditionalFormatting sqref="NME159:NME653">
    <cfRule type="cellIs" dxfId="84" priority="40" operator="equal">
      <formula>8</formula>
    </cfRule>
  </conditionalFormatting>
  <conditionalFormatting sqref="NPJ670:NPJ1048576 NPJ1:NPJ657">
    <cfRule type="duplicateValues" dxfId="83" priority="38"/>
  </conditionalFormatting>
  <conditionalFormatting sqref="NPP31">
    <cfRule type="expression" dxfId="82" priority="39">
      <formula>$C$52&lt;&gt;""</formula>
    </cfRule>
  </conditionalFormatting>
  <conditionalFormatting sqref="NQL159:NQL653">
    <cfRule type="cellIs" dxfId="81" priority="37" operator="equal">
      <formula>8</formula>
    </cfRule>
  </conditionalFormatting>
  <conditionalFormatting sqref="NTQ670:NTQ1048576 NTQ1:NTQ657">
    <cfRule type="duplicateValues" dxfId="80" priority="35"/>
  </conditionalFormatting>
  <conditionalFormatting sqref="NTW31">
    <cfRule type="expression" dxfId="79" priority="36">
      <formula>$C$52&lt;&gt;""</formula>
    </cfRule>
  </conditionalFormatting>
  <conditionalFormatting sqref="NUS159:NUS653">
    <cfRule type="cellIs" dxfId="78" priority="34" operator="equal">
      <formula>8</formula>
    </cfRule>
  </conditionalFormatting>
  <conditionalFormatting sqref="NXX670:NXX1048576 NXX1:NXX657">
    <cfRule type="duplicateValues" dxfId="77" priority="32"/>
  </conditionalFormatting>
  <conditionalFormatting sqref="NYD31">
    <cfRule type="expression" dxfId="76" priority="33">
      <formula>$C$52&lt;&gt;""</formula>
    </cfRule>
  </conditionalFormatting>
  <conditionalFormatting sqref="NYZ159:NYZ653">
    <cfRule type="cellIs" dxfId="75" priority="31" operator="equal">
      <formula>8</formula>
    </cfRule>
  </conditionalFormatting>
  <conditionalFormatting sqref="OCE670:OCE1048576 OCE1:OCE657">
    <cfRule type="duplicateValues" dxfId="74" priority="29"/>
  </conditionalFormatting>
  <conditionalFormatting sqref="OCK31">
    <cfRule type="expression" dxfId="73" priority="30">
      <formula>$C$52&lt;&gt;""</formula>
    </cfRule>
  </conditionalFormatting>
  <conditionalFormatting sqref="ODG159:ODG653">
    <cfRule type="cellIs" dxfId="72" priority="28" operator="equal">
      <formula>8</formula>
    </cfRule>
  </conditionalFormatting>
  <conditionalFormatting sqref="OGL670:OGL1048576 OGL1:OGL657">
    <cfRule type="duplicateValues" dxfId="71" priority="26"/>
  </conditionalFormatting>
  <conditionalFormatting sqref="OGR31">
    <cfRule type="expression" dxfId="70" priority="27">
      <formula>$C$52&lt;&gt;""</formula>
    </cfRule>
  </conditionalFormatting>
  <conditionalFormatting sqref="OHN159:OHN653">
    <cfRule type="cellIs" dxfId="69" priority="25" operator="equal">
      <formula>8</formula>
    </cfRule>
  </conditionalFormatting>
  <conditionalFormatting sqref="OKS670:OKS1048576 OKS1:OKS657">
    <cfRule type="duplicateValues" dxfId="68" priority="23"/>
  </conditionalFormatting>
  <conditionalFormatting sqref="OKY31">
    <cfRule type="expression" dxfId="67" priority="24">
      <formula>$C$52&lt;&gt;""</formula>
    </cfRule>
  </conditionalFormatting>
  <conditionalFormatting sqref="OLU159:OLU653">
    <cfRule type="cellIs" dxfId="66" priority="22" operator="equal">
      <formula>8</formula>
    </cfRule>
  </conditionalFormatting>
  <conditionalFormatting sqref="OOZ670:OOZ1048576 OOZ1:OOZ657">
    <cfRule type="duplicateValues" dxfId="65" priority="20"/>
  </conditionalFormatting>
  <conditionalFormatting sqref="OPF31">
    <cfRule type="expression" dxfId="64" priority="21">
      <formula>$C$52&lt;&gt;""</formula>
    </cfRule>
  </conditionalFormatting>
  <conditionalFormatting sqref="OQB159:OQB653">
    <cfRule type="cellIs" dxfId="63" priority="19" operator="equal">
      <formula>8</formula>
    </cfRule>
  </conditionalFormatting>
  <conditionalFormatting sqref="OTG670:OTG1048576 OTG1:OTG657">
    <cfRule type="duplicateValues" dxfId="62" priority="17"/>
  </conditionalFormatting>
  <conditionalFormatting sqref="OTM31">
    <cfRule type="expression" dxfId="61" priority="18">
      <formula>$C$52&lt;&gt;""</formula>
    </cfRule>
  </conditionalFormatting>
  <conditionalFormatting sqref="OUI159:OUI653">
    <cfRule type="cellIs" dxfId="60" priority="16" operator="equal">
      <formula>8</formula>
    </cfRule>
  </conditionalFormatting>
  <conditionalFormatting sqref="OXN670:OXN1048576 OXN1:OXN657">
    <cfRule type="duplicateValues" dxfId="59" priority="14"/>
  </conditionalFormatting>
  <conditionalFormatting sqref="OXT31">
    <cfRule type="expression" dxfId="58" priority="15">
      <formula>$C$52&lt;&gt;""</formula>
    </cfRule>
  </conditionalFormatting>
  <conditionalFormatting sqref="OYP159:OYP653">
    <cfRule type="cellIs" dxfId="57" priority="13" operator="equal">
      <formula>8</formula>
    </cfRule>
  </conditionalFormatting>
  <conditionalFormatting sqref="PBU670:PBU1048576 PBU1:PBU657">
    <cfRule type="duplicateValues" dxfId="56" priority="11"/>
  </conditionalFormatting>
  <conditionalFormatting sqref="PCA31">
    <cfRule type="expression" dxfId="55" priority="12">
      <formula>$C$52&lt;&gt;""</formula>
    </cfRule>
  </conditionalFormatting>
  <conditionalFormatting sqref="PCW159:PCW653">
    <cfRule type="cellIs" dxfId="54" priority="10" operator="equal">
      <formula>8</formula>
    </cfRule>
  </conditionalFormatting>
  <conditionalFormatting sqref="PGB670:PGB1048576 PGB1:PGB657">
    <cfRule type="duplicateValues" dxfId="53" priority="8"/>
  </conditionalFormatting>
  <conditionalFormatting sqref="PGH31">
    <cfRule type="expression" dxfId="52" priority="9">
      <formula>$C$52&lt;&gt;""</formula>
    </cfRule>
  </conditionalFormatting>
  <conditionalFormatting sqref="PHD159:PHD653">
    <cfRule type="cellIs" dxfId="51" priority="7" operator="equal">
      <formula>8</formula>
    </cfRule>
  </conditionalFormatting>
  <conditionalFormatting sqref="PKI670:PKI1048576 PKI1:PKI657">
    <cfRule type="duplicateValues" dxfId="50" priority="5"/>
  </conditionalFormatting>
  <conditionalFormatting sqref="PKO31">
    <cfRule type="expression" dxfId="49" priority="6">
      <formula>$C$52&lt;&gt;""</formula>
    </cfRule>
  </conditionalFormatting>
  <conditionalFormatting sqref="PLK159:PLK653">
    <cfRule type="cellIs" dxfId="48" priority="4" operator="equal">
      <formula>8</formula>
    </cfRule>
  </conditionalFormatting>
  <conditionalFormatting sqref="POP670:POP1048576 POP1:POP657">
    <cfRule type="duplicateValues" dxfId="47" priority="2"/>
  </conditionalFormatting>
  <conditionalFormatting sqref="POV31">
    <cfRule type="expression" dxfId="46" priority="3">
      <formula>$C$52&lt;&gt;""</formula>
    </cfRule>
  </conditionalFormatting>
  <conditionalFormatting sqref="PPR159:PPR653">
    <cfRule type="cellIs" dxfId="45" priority="1" operator="equal">
      <formula>8</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4"/>
  <sheetViews>
    <sheetView showGridLines="0" workbookViewId="0">
      <pane ySplit="4" topLeftCell="A5" activePane="bottomLeft" state="frozen"/>
      <selection pane="bottomLeft" activeCell="I21" sqref="I21"/>
    </sheetView>
  </sheetViews>
  <sheetFormatPr defaultRowHeight="15" x14ac:dyDescent="0.25"/>
  <cols>
    <col min="1" max="1" width="1.5703125" customWidth="1"/>
    <col min="2" max="2" width="4.5703125" customWidth="1"/>
    <col min="3" max="3" width="28.7109375" customWidth="1"/>
    <col min="4" max="4" width="13.42578125" style="70" customWidth="1"/>
    <col min="5" max="5" width="28.7109375" customWidth="1"/>
    <col min="6" max="6" width="1.5703125" customWidth="1"/>
    <col min="7" max="7" width="22" customWidth="1"/>
  </cols>
  <sheetData>
    <row r="1" spans="1:12" s="275" customFormat="1" ht="5.0999999999999996" customHeight="1" x14ac:dyDescent="0.25">
      <c r="D1" s="276"/>
    </row>
    <row r="2" spans="1:12" ht="30" customHeight="1" x14ac:dyDescent="0.25">
      <c r="A2" s="1"/>
      <c r="B2" s="2" t="s">
        <v>131</v>
      </c>
      <c r="C2" s="1"/>
      <c r="D2" s="69"/>
      <c r="E2" s="1"/>
      <c r="F2" s="1"/>
      <c r="G2" s="1"/>
      <c r="H2" s="1"/>
      <c r="I2" s="1"/>
      <c r="J2" s="1"/>
      <c r="K2" s="1"/>
      <c r="L2" s="1"/>
    </row>
    <row r="3" spans="1:12" ht="5.0999999999999996" customHeight="1" x14ac:dyDescent="0.25">
      <c r="K3" s="1"/>
      <c r="L3" s="1"/>
    </row>
    <row r="4" spans="1:12" x14ac:dyDescent="0.25">
      <c r="B4" s="65" t="s">
        <v>48</v>
      </c>
      <c r="C4" s="66" t="s">
        <v>49</v>
      </c>
      <c r="D4" s="71" t="s">
        <v>128</v>
      </c>
      <c r="E4" s="66" t="s">
        <v>129</v>
      </c>
      <c r="G4" s="77"/>
      <c r="H4" s="77"/>
    </row>
    <row r="5" spans="1:12" x14ac:dyDescent="0.25">
      <c r="B5" s="67">
        <v>1</v>
      </c>
      <c r="C5" s="68" t="s">
        <v>63</v>
      </c>
      <c r="D5" s="72"/>
      <c r="E5" s="68"/>
      <c r="G5" s="78" t="s">
        <v>130</v>
      </c>
      <c r="H5" s="76">
        <f>SUM(D5:D14)</f>
        <v>0</v>
      </c>
    </row>
    <row r="6" spans="1:12" x14ac:dyDescent="0.25">
      <c r="B6" s="67">
        <v>2</v>
      </c>
      <c r="C6" s="68" t="s">
        <v>64</v>
      </c>
      <c r="D6" s="72"/>
      <c r="E6" s="68"/>
      <c r="G6" s="78" t="s">
        <v>132</v>
      </c>
      <c r="H6" s="75">
        <v>0</v>
      </c>
    </row>
    <row r="7" spans="1:12" x14ac:dyDescent="0.25">
      <c r="B7" s="67">
        <v>3</v>
      </c>
      <c r="C7" s="68" t="s">
        <v>65</v>
      </c>
      <c r="D7" s="72"/>
      <c r="E7" s="68"/>
      <c r="G7" s="78" t="s">
        <v>133</v>
      </c>
      <c r="H7" s="76">
        <f>Donation-H6</f>
        <v>0</v>
      </c>
    </row>
    <row r="8" spans="1:12" x14ac:dyDescent="0.25">
      <c r="B8" s="67">
        <v>4</v>
      </c>
      <c r="C8" s="68" t="s">
        <v>66</v>
      </c>
      <c r="D8" s="72"/>
      <c r="E8" s="68"/>
    </row>
    <row r="9" spans="1:12" x14ac:dyDescent="0.25">
      <c r="B9" s="67">
        <v>5</v>
      </c>
      <c r="C9" s="68" t="s">
        <v>67</v>
      </c>
      <c r="D9" s="72"/>
      <c r="E9" s="68"/>
    </row>
    <row r="10" spans="1:12" x14ac:dyDescent="0.25">
      <c r="B10" s="67">
        <v>6</v>
      </c>
      <c r="C10" s="68" t="s">
        <v>68</v>
      </c>
      <c r="D10" s="72"/>
      <c r="E10" s="68"/>
    </row>
    <row r="11" spans="1:12" x14ac:dyDescent="0.25">
      <c r="B11" s="67">
        <v>7</v>
      </c>
      <c r="C11" s="68" t="s">
        <v>69</v>
      </c>
      <c r="D11" s="72"/>
      <c r="E11" s="68"/>
    </row>
    <row r="12" spans="1:12" x14ac:dyDescent="0.25">
      <c r="B12" s="67">
        <v>8</v>
      </c>
      <c r="C12" s="68" t="s">
        <v>70</v>
      </c>
      <c r="D12" s="72"/>
      <c r="E12" s="68"/>
    </row>
    <row r="13" spans="1:12" x14ac:dyDescent="0.25">
      <c r="B13" s="67">
        <v>9</v>
      </c>
      <c r="C13" s="68" t="s">
        <v>71</v>
      </c>
      <c r="D13" s="72"/>
      <c r="E13" s="68"/>
    </row>
    <row r="14" spans="1:12" x14ac:dyDescent="0.25">
      <c r="B14" s="67">
        <v>10</v>
      </c>
      <c r="C14" s="68" t="s">
        <v>72</v>
      </c>
      <c r="D14" s="72"/>
      <c r="E14" s="68"/>
    </row>
  </sheetData>
  <sheetProtection algorithmName="SHA-512" hashValue="kkh/03+h/+Fj7mRqiRwP2j/9cvlPgZ+h5fBYXU6JonU39jvYnQkHn903rLD2AzKAkR3vR73XAqX01M9MAhNq/w==" saltValue="nRvy99li3s3cIWeWHwxFzw==" spinCount="10000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4EE76A-58F1-450F-8F03-4ADE2FE9AD14}">
  <dimension ref="A1:AB166"/>
  <sheetViews>
    <sheetView showGridLines="0" tabSelected="1" zoomScaleNormal="100" workbookViewId="0">
      <selection activeCell="AD8" sqref="AD8"/>
    </sheetView>
  </sheetViews>
  <sheetFormatPr defaultColWidth="8.7109375" defaultRowHeight="15" x14ac:dyDescent="0.25"/>
  <cols>
    <col min="1" max="1" width="1.5703125" style="26" customWidth="1"/>
    <col min="2" max="2" width="2.42578125" style="84" customWidth="1"/>
    <col min="3" max="3" width="4.7109375" style="105" customWidth="1"/>
    <col min="4" max="4" width="5.140625" style="105" customWidth="1"/>
    <col min="5" max="5" width="10.7109375" style="115" customWidth="1"/>
    <col min="6" max="6" width="25.7109375" style="108" customWidth="1"/>
    <col min="7" max="7" width="19.5703125" style="108" hidden="1" customWidth="1"/>
    <col min="8" max="9" width="3.5703125" style="84" customWidth="1"/>
    <col min="10" max="10" width="3.5703125" style="84" hidden="1" customWidth="1"/>
    <col min="11" max="11" width="25.7109375" style="109" customWidth="1"/>
    <col min="12" max="13" width="3.5703125" style="84" customWidth="1"/>
    <col min="14" max="14" width="5.7109375" style="84" customWidth="1"/>
    <col min="15" max="15" width="25.7109375" style="84" customWidth="1"/>
    <col min="16" max="17" width="1.7109375" style="84" customWidth="1"/>
    <col min="18" max="18" width="3.7109375" style="21" customWidth="1"/>
    <col min="19" max="19" width="15.5703125" style="21" customWidth="1"/>
    <col min="20" max="20" width="2.5703125" style="21" customWidth="1"/>
    <col min="21" max="26" width="2.5703125" style="57" customWidth="1"/>
    <col min="27" max="27" width="3.5703125" style="57" customWidth="1"/>
    <col min="28" max="28" width="1.7109375" style="84" customWidth="1"/>
    <col min="29" max="16384" width="8.7109375" style="84"/>
  </cols>
  <sheetData>
    <row r="1" spans="1:28" s="190" customFormat="1" ht="5.0999999999999996" customHeight="1" x14ac:dyDescent="0.25">
      <c r="A1" s="189"/>
      <c r="C1" s="191"/>
      <c r="D1" s="191"/>
      <c r="E1" s="192"/>
      <c r="F1" s="193"/>
      <c r="G1" s="193"/>
      <c r="K1" s="194"/>
      <c r="R1" s="195"/>
      <c r="S1" s="195"/>
      <c r="T1" s="195"/>
      <c r="U1" s="196"/>
      <c r="V1" s="196"/>
      <c r="W1" s="196"/>
      <c r="X1" s="196"/>
      <c r="Y1" s="196"/>
      <c r="Z1" s="196"/>
      <c r="AA1" s="196"/>
    </row>
    <row r="2" spans="1:28" ht="5.0999999999999996" customHeight="1" x14ac:dyDescent="0.25">
      <c r="A2" s="293"/>
      <c r="B2" s="198"/>
      <c r="C2" s="198"/>
      <c r="D2" s="198"/>
      <c r="E2" s="199"/>
      <c r="F2" s="198"/>
      <c r="G2" s="198"/>
      <c r="H2" s="198"/>
      <c r="I2" s="198"/>
      <c r="J2" s="198"/>
      <c r="K2" s="198"/>
      <c r="L2" s="198"/>
      <c r="M2" s="198"/>
      <c r="N2" s="198"/>
      <c r="O2" s="198"/>
      <c r="P2" s="200"/>
      <c r="Q2" s="200"/>
      <c r="R2" s="248"/>
      <c r="S2" s="248"/>
      <c r="T2" s="248"/>
      <c r="U2" s="248"/>
      <c r="V2" s="248"/>
      <c r="W2" s="248"/>
      <c r="X2" s="248"/>
      <c r="Y2" s="248"/>
      <c r="Z2" s="248"/>
      <c r="AA2" s="248"/>
      <c r="AB2" s="200"/>
    </row>
    <row r="3" spans="1:28" ht="24.95" customHeight="1" x14ac:dyDescent="0.25">
      <c r="A3" s="293"/>
      <c r="B3" s="316" t="s">
        <v>264</v>
      </c>
      <c r="C3" s="316"/>
      <c r="D3" s="316"/>
      <c r="E3" s="316"/>
      <c r="F3" s="316"/>
      <c r="G3" s="316"/>
      <c r="H3" s="316"/>
      <c r="I3" s="316"/>
      <c r="J3" s="316"/>
      <c r="K3" s="316"/>
      <c r="L3" s="316"/>
      <c r="M3" s="316"/>
      <c r="N3" s="197"/>
      <c r="O3" s="197"/>
      <c r="P3" s="197"/>
      <c r="Q3" s="200"/>
      <c r="R3" s="318" t="s">
        <v>114</v>
      </c>
      <c r="S3" s="318"/>
      <c r="T3" s="318"/>
      <c r="U3" s="318"/>
      <c r="V3" s="318"/>
      <c r="W3" s="318"/>
      <c r="X3" s="318"/>
      <c r="Y3" s="318"/>
      <c r="Z3" s="318"/>
      <c r="AA3" s="318"/>
      <c r="AB3" s="200"/>
    </row>
    <row r="4" spans="1:28" s="106" customFormat="1" ht="15.95" customHeight="1" x14ac:dyDescent="0.25">
      <c r="A4" s="201"/>
      <c r="B4" s="316"/>
      <c r="C4" s="316"/>
      <c r="D4" s="316"/>
      <c r="E4" s="316"/>
      <c r="F4" s="316"/>
      <c r="G4" s="316"/>
      <c r="H4" s="316"/>
      <c r="I4" s="316"/>
      <c r="J4" s="316"/>
      <c r="K4" s="316"/>
      <c r="L4" s="316"/>
      <c r="M4" s="316"/>
      <c r="N4" s="197"/>
      <c r="O4" s="197"/>
      <c r="P4" s="197"/>
      <c r="Q4" s="201"/>
      <c r="R4" s="116" t="s">
        <v>116</v>
      </c>
      <c r="S4" s="117"/>
      <c r="T4" s="117"/>
      <c r="U4" s="118" t="s">
        <v>34</v>
      </c>
      <c r="V4" s="118" t="s">
        <v>35</v>
      </c>
      <c r="W4" s="118" t="s">
        <v>36</v>
      </c>
      <c r="X4" s="118" t="s">
        <v>37</v>
      </c>
      <c r="Y4" s="118" t="s">
        <v>38</v>
      </c>
      <c r="Z4" s="118" t="s">
        <v>39</v>
      </c>
      <c r="AA4" s="119" t="s">
        <v>93</v>
      </c>
      <c r="AB4" s="201"/>
    </row>
    <row r="5" spans="1:28" s="106" customFormat="1" ht="15.95" customHeight="1" x14ac:dyDescent="0.25">
      <c r="A5" s="294"/>
      <c r="B5" s="206"/>
      <c r="C5" s="202" t="s">
        <v>262</v>
      </c>
      <c r="D5" s="202" t="s">
        <v>138</v>
      </c>
      <c r="E5" s="202" t="s">
        <v>111</v>
      </c>
      <c r="F5" s="203" t="s">
        <v>112</v>
      </c>
      <c r="G5" s="203"/>
      <c r="H5" s="204" t="s">
        <v>113</v>
      </c>
      <c r="I5" s="204"/>
      <c r="J5" s="204"/>
      <c r="K5" s="205" t="s">
        <v>112</v>
      </c>
      <c r="L5" s="204"/>
      <c r="M5" s="206"/>
      <c r="N5" s="204" t="s">
        <v>32</v>
      </c>
      <c r="O5" s="204" t="s">
        <v>33</v>
      </c>
      <c r="P5" s="201"/>
      <c r="Q5" s="201"/>
      <c r="R5" s="120">
        <v>1</v>
      </c>
      <c r="S5" s="121" t="str">
        <f>INDEX(Dummy!C$4:C$7,MATCH($R5,Dummy!$B$4:$B$7,0),0)</f>
        <v>Mexico</v>
      </c>
      <c r="T5" s="121"/>
      <c r="U5" s="122">
        <f>SUM(V5:X5)</f>
        <v>0</v>
      </c>
      <c r="V5" s="122">
        <f>INDEX(Dummy!D$4:D$7,MATCH($R5,Dummy!$B$4:$B$7,0),0)</f>
        <v>0</v>
      </c>
      <c r="W5" s="122">
        <f>INDEX(Dummy!E$4:E$7,MATCH($R5,Dummy!$B$4:$B$7,0),0)</f>
        <v>0</v>
      </c>
      <c r="X5" s="122">
        <f>INDEX(Dummy!F$4:F$7,MATCH($R5,Dummy!$B$4:$B$7,0),0)</f>
        <v>0</v>
      </c>
      <c r="Y5" s="122">
        <f>INDEX(Dummy!G$4:G$7,MATCH($R5,Dummy!$B$4:$B$7,0),0)</f>
        <v>0</v>
      </c>
      <c r="Z5" s="122">
        <f>INDEX(Dummy!H$4:H$7,MATCH($R5,Dummy!$B$4:$B$7,0),0)</f>
        <v>0</v>
      </c>
      <c r="AA5" s="123">
        <f>INDEX(Dummy!J$4:J$7,MATCH($R5,Dummy!$B$4:$B$7,0),0)</f>
        <v>0</v>
      </c>
      <c r="AB5" s="201"/>
    </row>
    <row r="6" spans="1:28" x14ac:dyDescent="0.25">
      <c r="A6" s="293"/>
      <c r="B6" s="317" t="s">
        <v>115</v>
      </c>
      <c r="C6" s="317"/>
      <c r="D6" s="317"/>
      <c r="E6" s="317"/>
      <c r="F6" s="317"/>
      <c r="G6" s="317"/>
      <c r="H6" s="317"/>
      <c r="I6" s="317"/>
      <c r="J6" s="317"/>
      <c r="K6" s="317"/>
      <c r="L6" s="317"/>
      <c r="M6" s="317"/>
      <c r="N6" s="229"/>
      <c r="O6" s="229"/>
      <c r="P6" s="229"/>
      <c r="Q6" s="200"/>
      <c r="R6" s="124">
        <v>2</v>
      </c>
      <c r="S6" s="39" t="str">
        <f>INDEX(Dummy!C$4:C$7,MATCH($R6,Dummy!$B$4:$B$7,0),0)</f>
        <v>Korea Republic</v>
      </c>
      <c r="T6" s="39"/>
      <c r="U6" s="38">
        <f t="shared" ref="U6:U8" si="0">SUM(V6:X6)</f>
        <v>0</v>
      </c>
      <c r="V6" s="38">
        <f>INDEX(Dummy!D$4:D$7,MATCH($R6,Dummy!$B$4:$B$7,0),0)</f>
        <v>0</v>
      </c>
      <c r="W6" s="38">
        <f>INDEX(Dummy!E$4:E$7,MATCH($R6,Dummy!$B$4:$B$7,0),0)</f>
        <v>0</v>
      </c>
      <c r="X6" s="38">
        <f>INDEX(Dummy!F$4:F$7,MATCH($R6,Dummy!$B$4:$B$7,0),0)</f>
        <v>0</v>
      </c>
      <c r="Y6" s="38">
        <f>INDEX(Dummy!G$4:G$7,MATCH($R6,Dummy!$B$4:$B$7,0),0)</f>
        <v>0</v>
      </c>
      <c r="Z6" s="38">
        <f>INDEX(Dummy!H$4:H$7,MATCH($R6,Dummy!$B$4:$B$7,0),0)</f>
        <v>0</v>
      </c>
      <c r="AA6" s="125">
        <f>INDEX(Dummy!J$4:J$7,MATCH($R6,Dummy!$B$4:$B$7,0),0)</f>
        <v>0</v>
      </c>
      <c r="AB6" s="200"/>
    </row>
    <row r="7" spans="1:28" ht="15.75" x14ac:dyDescent="0.25">
      <c r="A7" s="294">
        <f>MAX(A8:A114)</f>
        <v>0</v>
      </c>
      <c r="B7" s="200"/>
      <c r="C7" s="207"/>
      <c r="D7" s="207"/>
      <c r="E7" s="208"/>
      <c r="F7" s="209"/>
      <c r="G7" s="209"/>
      <c r="H7" s="209"/>
      <c r="I7" s="209"/>
      <c r="J7" s="209"/>
      <c r="K7" s="210"/>
      <c r="L7" s="200"/>
      <c r="M7" s="200"/>
      <c r="N7" s="200"/>
      <c r="O7" s="200"/>
      <c r="P7" s="200"/>
      <c r="Q7" s="200"/>
      <c r="R7" s="126">
        <v>3</v>
      </c>
      <c r="S7" s="43" t="str">
        <f>INDEX(Dummy!C$4:C$7,MATCH($R7,Dummy!$B$4:$B$7,0),0)</f>
        <v>Czechia</v>
      </c>
      <c r="T7" s="43"/>
      <c r="U7" s="42">
        <f t="shared" si="0"/>
        <v>0</v>
      </c>
      <c r="V7" s="42">
        <f>INDEX(Dummy!D$4:D$7,MATCH($R7,Dummy!$B$4:$B$7,0),0)</f>
        <v>0</v>
      </c>
      <c r="W7" s="42">
        <f>INDEX(Dummy!E$4:E$7,MATCH($R7,Dummy!$B$4:$B$7,0),0)</f>
        <v>0</v>
      </c>
      <c r="X7" s="42">
        <f>INDEX(Dummy!F$4:F$7,MATCH($R7,Dummy!$B$4:$B$7,0),0)</f>
        <v>0</v>
      </c>
      <c r="Y7" s="127">
        <f>INDEX(Dummy!G$4:G$7,MATCH($R7,Dummy!$B$4:$B$7,0),0)</f>
        <v>0</v>
      </c>
      <c r="Z7" s="127">
        <f>INDEX(Dummy!H$4:H$7,MATCH($R7,Dummy!$B$4:$B$7,0),0)</f>
        <v>0</v>
      </c>
      <c r="AA7" s="128">
        <f>INDEX(Dummy!J$4:J$7,MATCH($R7,Dummy!$B$4:$B$7,0),0)</f>
        <v>0</v>
      </c>
      <c r="AB7" s="200"/>
    </row>
    <row r="8" spans="1:28" x14ac:dyDescent="0.25">
      <c r="A8" s="293"/>
      <c r="B8" s="200"/>
      <c r="C8" s="211">
        <v>1</v>
      </c>
      <c r="D8" s="212" t="s">
        <v>39</v>
      </c>
      <c r="E8" s="213">
        <v>46184.625</v>
      </c>
      <c r="F8" s="214" t="str">
        <f>Setup!D6</f>
        <v>Mexico</v>
      </c>
      <c r="G8" s="112"/>
      <c r="H8" s="67"/>
      <c r="I8" s="67"/>
      <c r="J8" s="180"/>
      <c r="K8" s="223" t="str">
        <f>Setup!D7</f>
        <v>South Africa</v>
      </c>
      <c r="L8" s="224"/>
      <c r="M8" s="224"/>
      <c r="N8" s="309">
        <v>1</v>
      </c>
      <c r="O8" s="230" t="str">
        <f>IF(H8&lt;&gt;"",IF(H8&gt;I8,F8,IF(H8&lt;I8,K8,"")),"")</f>
        <v/>
      </c>
      <c r="P8" s="200"/>
      <c r="Q8" s="200"/>
      <c r="R8" s="126">
        <v>4</v>
      </c>
      <c r="S8" s="43" t="str">
        <f>INDEX(Dummy!C$4:C$7,MATCH($R8,Dummy!$B$4:$B$7,0),0)</f>
        <v>South Africa</v>
      </c>
      <c r="T8" s="43"/>
      <c r="U8" s="42">
        <f t="shared" si="0"/>
        <v>0</v>
      </c>
      <c r="V8" s="42">
        <f>INDEX(Dummy!D$4:D$7,MATCH($R8,Dummy!$B$4:$B$7,0),0)</f>
        <v>0</v>
      </c>
      <c r="W8" s="42">
        <f>INDEX(Dummy!E$4:E$7,MATCH($R8,Dummy!$B$4:$B$7,0),0)</f>
        <v>0</v>
      </c>
      <c r="X8" s="42">
        <f>INDEX(Dummy!F$4:F$7,MATCH($R8,Dummy!$B$4:$B$7,0),0)</f>
        <v>0</v>
      </c>
      <c r="Y8" s="127">
        <f>INDEX(Dummy!G$4:G$7,MATCH($R8,Dummy!$B$4:$B$7,0),0)</f>
        <v>0</v>
      </c>
      <c r="Z8" s="127">
        <f>INDEX(Dummy!H$4:H$7,MATCH($R8,Dummy!$B$4:$B$7,0),0)</f>
        <v>0</v>
      </c>
      <c r="AA8" s="128">
        <f>INDEX(Dummy!J$4:J$7,MATCH($R8,Dummy!$B$4:$B$7,0),0)</f>
        <v>0</v>
      </c>
      <c r="AB8" s="200"/>
    </row>
    <row r="9" spans="1:28" x14ac:dyDescent="0.25">
      <c r="A9" s="293"/>
      <c r="B9" s="200"/>
      <c r="C9" s="215">
        <v>2</v>
      </c>
      <c r="D9" s="216" t="s">
        <v>39</v>
      </c>
      <c r="E9" s="217">
        <v>46184</v>
      </c>
      <c r="F9" s="218" t="str">
        <f>Setup!D8</f>
        <v>Korea Republic</v>
      </c>
      <c r="G9" s="110"/>
      <c r="H9" s="67"/>
      <c r="I9" s="67"/>
      <c r="J9" s="11"/>
      <c r="K9" s="225" t="str">
        <f>Setup!D9</f>
        <v>Czechia</v>
      </c>
      <c r="L9" s="226"/>
      <c r="M9" s="226"/>
      <c r="N9" s="314"/>
      <c r="O9" s="231" t="str">
        <f t="shared" ref="O9:O72" si="1">IF(H9&lt;&gt;"",IF(H9&gt;I9,F9,IF(H9&lt;I9,K9,"")),"")</f>
        <v/>
      </c>
      <c r="P9" s="200"/>
      <c r="Q9" s="200"/>
      <c r="R9" s="129"/>
      <c r="S9" s="130"/>
      <c r="T9" s="130"/>
      <c r="U9" s="131"/>
      <c r="V9" s="131"/>
      <c r="W9" s="131"/>
      <c r="X9" s="131"/>
      <c r="Y9" s="131"/>
      <c r="Z9" s="131"/>
      <c r="AA9" s="132"/>
      <c r="AB9" s="200"/>
    </row>
    <row r="10" spans="1:28" x14ac:dyDescent="0.25">
      <c r="A10" s="293"/>
      <c r="B10" s="200"/>
      <c r="C10" s="215">
        <v>3</v>
      </c>
      <c r="D10" s="216" t="s">
        <v>40</v>
      </c>
      <c r="E10" s="217">
        <v>46185.625</v>
      </c>
      <c r="F10" s="218" t="str">
        <f>Setup!D10</f>
        <v>Canada</v>
      </c>
      <c r="G10" s="110"/>
      <c r="H10" s="67"/>
      <c r="I10" s="67"/>
      <c r="J10" s="11"/>
      <c r="K10" s="225" t="str">
        <f>Setup!D11</f>
        <v>Bosnia and Herzegovina</v>
      </c>
      <c r="L10" s="226"/>
      <c r="M10" s="226"/>
      <c r="N10" s="314"/>
      <c r="O10" s="231" t="str">
        <f t="shared" si="1"/>
        <v/>
      </c>
      <c r="P10" s="200"/>
      <c r="Q10" s="200"/>
      <c r="R10" s="133" t="s">
        <v>118</v>
      </c>
      <c r="S10" s="134"/>
      <c r="T10" s="134"/>
      <c r="U10" s="135" t="s">
        <v>34</v>
      </c>
      <c r="V10" s="135" t="s">
        <v>35</v>
      </c>
      <c r="W10" s="135" t="s">
        <v>36</v>
      </c>
      <c r="X10" s="135" t="s">
        <v>37</v>
      </c>
      <c r="Y10" s="135" t="s">
        <v>38</v>
      </c>
      <c r="Z10" s="135" t="s">
        <v>39</v>
      </c>
      <c r="AA10" s="136" t="s">
        <v>93</v>
      </c>
      <c r="AB10" s="200"/>
    </row>
    <row r="11" spans="1:28" x14ac:dyDescent="0.25">
      <c r="A11" s="293"/>
      <c r="B11" s="200"/>
      <c r="C11" s="215">
        <v>4</v>
      </c>
      <c r="D11" s="216" t="s">
        <v>36</v>
      </c>
      <c r="E11" s="217">
        <v>46185.875</v>
      </c>
      <c r="F11" s="218" t="str">
        <f>Setup!D18</f>
        <v>USA</v>
      </c>
      <c r="G11" s="110"/>
      <c r="H11" s="67"/>
      <c r="I11" s="67"/>
      <c r="J11" s="11"/>
      <c r="K11" s="225" t="str">
        <f>Setup!D19</f>
        <v>Paraguay</v>
      </c>
      <c r="L11" s="226"/>
      <c r="M11" s="226"/>
      <c r="N11" s="314"/>
      <c r="O11" s="231" t="str">
        <f t="shared" si="1"/>
        <v/>
      </c>
      <c r="P11" s="200"/>
      <c r="Q11" s="200"/>
      <c r="R11" s="137">
        <v>1</v>
      </c>
      <c r="S11" s="46" t="str">
        <f>INDEX(Dummy!C$11:C$14,MATCH($R11,Dummy!$B$11:$B$14,0),0)</f>
        <v>Switzerland</v>
      </c>
      <c r="T11" s="46"/>
      <c r="U11" s="45">
        <f>SUM(V11:X11)</f>
        <v>0</v>
      </c>
      <c r="V11" s="45">
        <f>INDEX(Dummy!D$11:D$14,MATCH($R11,Dummy!$B$11:$B$14,0),0)</f>
        <v>0</v>
      </c>
      <c r="W11" s="45">
        <f>INDEX(Dummy!E$11:E$14,MATCH($R11,Dummy!$B$11:$B$14,0),0)</f>
        <v>0</v>
      </c>
      <c r="X11" s="45">
        <f>INDEX(Dummy!F$11:F$14,MATCH($R11,Dummy!$B$11:$B$14,0),0)</f>
        <v>0</v>
      </c>
      <c r="Y11" s="45">
        <f>INDEX(Dummy!G$11:G$14,MATCH($R11,Dummy!$B$11:$B$14,0),0)</f>
        <v>0</v>
      </c>
      <c r="Z11" s="45">
        <f>INDEX(Dummy!H$11:H$14,MATCH($R11,Dummy!$B$11:$B$14,0),0)</f>
        <v>0</v>
      </c>
      <c r="AA11" s="138">
        <f>INDEX(Dummy!J$11:J$14,MATCH($R11,Dummy!$B$11:$B$14,0),0)</f>
        <v>0</v>
      </c>
      <c r="AB11" s="200"/>
    </row>
    <row r="12" spans="1:28" x14ac:dyDescent="0.25">
      <c r="A12" s="293"/>
      <c r="B12" s="200"/>
      <c r="C12" s="215">
        <v>5</v>
      </c>
      <c r="D12" s="216" t="s">
        <v>41</v>
      </c>
      <c r="E12" s="217">
        <v>46186.875</v>
      </c>
      <c r="F12" s="218" t="str">
        <f>Setup!D16</f>
        <v>Haiti</v>
      </c>
      <c r="G12" s="110"/>
      <c r="H12" s="67"/>
      <c r="I12" s="67"/>
      <c r="J12" s="11"/>
      <c r="K12" s="225" t="str">
        <f>Setup!D17</f>
        <v>Scotland</v>
      </c>
      <c r="L12" s="226"/>
      <c r="M12" s="226"/>
      <c r="N12" s="314"/>
      <c r="O12" s="231" t="str">
        <f t="shared" si="1"/>
        <v/>
      </c>
      <c r="P12" s="200"/>
      <c r="Q12" s="200"/>
      <c r="R12" s="137">
        <v>2</v>
      </c>
      <c r="S12" s="46" t="str">
        <f>INDEX(Dummy!C$11:C$14,MATCH($R12,Dummy!$B$11:$B$14,0),0)</f>
        <v>Canada</v>
      </c>
      <c r="T12" s="46"/>
      <c r="U12" s="45">
        <f t="shared" ref="U12:U14" si="2">SUM(V12:X12)</f>
        <v>0</v>
      </c>
      <c r="V12" s="45">
        <f>INDEX(Dummy!D$11:D$14,MATCH($R12,Dummy!$B$11:$B$14,0),0)</f>
        <v>0</v>
      </c>
      <c r="W12" s="45">
        <f>INDEX(Dummy!E$11:E$14,MATCH($R12,Dummy!$B$11:$B$14,0),0)</f>
        <v>0</v>
      </c>
      <c r="X12" s="45">
        <f>INDEX(Dummy!F$11:F$14,MATCH($R12,Dummy!$B$11:$B$14,0),0)</f>
        <v>0</v>
      </c>
      <c r="Y12" s="45">
        <f>INDEX(Dummy!G$11:G$14,MATCH($R12,Dummy!$B$11:$B$14,0),0)</f>
        <v>0</v>
      </c>
      <c r="Z12" s="45">
        <f>INDEX(Dummy!H$11:H$14,MATCH($R12,Dummy!$B$11:$B$14,0),0)</f>
        <v>0</v>
      </c>
      <c r="AA12" s="138">
        <f>INDEX(Dummy!J$11:J$14,MATCH($R12,Dummy!$B$11:$B$14,0),0)</f>
        <v>0</v>
      </c>
      <c r="AB12" s="200"/>
    </row>
    <row r="13" spans="1:28" x14ac:dyDescent="0.25">
      <c r="A13" s="293"/>
      <c r="B13" s="200"/>
      <c r="C13" s="215">
        <v>6</v>
      </c>
      <c r="D13" s="216" t="s">
        <v>36</v>
      </c>
      <c r="E13" s="217">
        <v>46187</v>
      </c>
      <c r="F13" s="218" t="str">
        <f>Setup!D20</f>
        <v>Australia</v>
      </c>
      <c r="G13" s="110"/>
      <c r="H13" s="67"/>
      <c r="I13" s="67"/>
      <c r="J13" s="11"/>
      <c r="K13" s="225" t="str">
        <f>Setup!D21</f>
        <v>Türkiye</v>
      </c>
      <c r="L13" s="226"/>
      <c r="M13" s="226"/>
      <c r="N13" s="314"/>
      <c r="O13" s="231" t="str">
        <f t="shared" si="1"/>
        <v/>
      </c>
      <c r="P13" s="200"/>
      <c r="Q13" s="200"/>
      <c r="R13" s="126">
        <v>3</v>
      </c>
      <c r="S13" s="43" t="str">
        <f>INDEX(Dummy!C$11:C$14,MATCH($R13,Dummy!$B$11:$B$14,0),0)</f>
        <v>Qatar</v>
      </c>
      <c r="T13" s="43"/>
      <c r="U13" s="42">
        <f t="shared" si="2"/>
        <v>0</v>
      </c>
      <c r="V13" s="42">
        <f>INDEX(Dummy!D$11:D$14,MATCH($R13,Dummy!$B$11:$B$14,0),0)</f>
        <v>0</v>
      </c>
      <c r="W13" s="42">
        <f>INDEX(Dummy!E$11:E$14,MATCH($R13,Dummy!$B$11:$B$14,0),0)</f>
        <v>0</v>
      </c>
      <c r="X13" s="42">
        <f>INDEX(Dummy!F$11:F$14,MATCH($R13,Dummy!$B$11:$B$14,0),0)</f>
        <v>0</v>
      </c>
      <c r="Y13" s="127">
        <f>INDEX(Dummy!G$11:G$14,MATCH($R13,Dummy!$B$11:$B$14,0),0)</f>
        <v>0</v>
      </c>
      <c r="Z13" s="127">
        <f>INDEX(Dummy!H$11:H$14,MATCH($R13,Dummy!$B$11:$B$14,0),0)</f>
        <v>0</v>
      </c>
      <c r="AA13" s="128">
        <f>INDEX(Dummy!J$11:J$14,MATCH($R13,Dummy!$B$11:$B$14,0),0)</f>
        <v>0</v>
      </c>
      <c r="AB13" s="200"/>
    </row>
    <row r="14" spans="1:28" x14ac:dyDescent="0.25">
      <c r="A14" s="293"/>
      <c r="B14" s="200"/>
      <c r="C14" s="215">
        <v>7</v>
      </c>
      <c r="D14" s="216" t="s">
        <v>41</v>
      </c>
      <c r="E14" s="217">
        <v>46186.75</v>
      </c>
      <c r="F14" s="218" t="str">
        <f>Setup!D14</f>
        <v>Brazil</v>
      </c>
      <c r="G14" s="110"/>
      <c r="H14" s="67"/>
      <c r="I14" s="67"/>
      <c r="J14" s="11"/>
      <c r="K14" s="225" t="str">
        <f>Setup!D15</f>
        <v>Morocco</v>
      </c>
      <c r="L14" s="226"/>
      <c r="M14" s="226"/>
      <c r="N14" s="314"/>
      <c r="O14" s="231" t="str">
        <f t="shared" si="1"/>
        <v/>
      </c>
      <c r="P14" s="200"/>
      <c r="Q14" s="200"/>
      <c r="R14" s="126">
        <v>4</v>
      </c>
      <c r="S14" s="43" t="str">
        <f>INDEX(Dummy!C$11:C$14,MATCH($R14,Dummy!$B$11:$B$14,0),0)</f>
        <v>Bosnia and Herzegovina</v>
      </c>
      <c r="T14" s="43"/>
      <c r="U14" s="42">
        <f t="shared" si="2"/>
        <v>0</v>
      </c>
      <c r="V14" s="42">
        <f>INDEX(Dummy!D$11:D$14,MATCH($R14,Dummy!$B$11:$B$14,0),0)</f>
        <v>0</v>
      </c>
      <c r="W14" s="42">
        <f>INDEX(Dummy!E$11:E$14,MATCH($R14,Dummy!$B$11:$B$14,0),0)</f>
        <v>0</v>
      </c>
      <c r="X14" s="42">
        <f>INDEX(Dummy!F$11:F$14,MATCH($R14,Dummy!$B$11:$B$14,0),0)</f>
        <v>0</v>
      </c>
      <c r="Y14" s="127">
        <f>INDEX(Dummy!G$11:G$14,MATCH($R14,Dummy!$B$11:$B$14,0),0)</f>
        <v>0</v>
      </c>
      <c r="Z14" s="127">
        <f>INDEX(Dummy!H$11:H$14,MATCH($R14,Dummy!$B$11:$B$14,0),0)</f>
        <v>0</v>
      </c>
      <c r="AA14" s="128">
        <f>INDEX(Dummy!J$11:J$14,MATCH($R14,Dummy!$B$11:$B$14,0),0)</f>
        <v>0</v>
      </c>
      <c r="AB14" s="200"/>
    </row>
    <row r="15" spans="1:28" x14ac:dyDescent="0.25">
      <c r="A15" s="293"/>
      <c r="B15" s="200"/>
      <c r="C15" s="215">
        <v>8</v>
      </c>
      <c r="D15" s="216" t="s">
        <v>40</v>
      </c>
      <c r="E15" s="217">
        <v>46186.625</v>
      </c>
      <c r="F15" s="218" t="str">
        <f>Setup!D12</f>
        <v>Qatar</v>
      </c>
      <c r="G15" s="110"/>
      <c r="H15" s="67"/>
      <c r="I15" s="67"/>
      <c r="J15" s="11"/>
      <c r="K15" s="225" t="str">
        <f>Setup!D13</f>
        <v>Switzerland</v>
      </c>
      <c r="L15" s="226"/>
      <c r="M15" s="226"/>
      <c r="N15" s="314"/>
      <c r="O15" s="231" t="str">
        <f t="shared" si="1"/>
        <v/>
      </c>
      <c r="P15" s="200"/>
      <c r="Q15" s="200"/>
      <c r="R15" s="139"/>
      <c r="S15" s="44"/>
      <c r="T15" s="44"/>
      <c r="U15" s="37"/>
      <c r="V15" s="37"/>
      <c r="W15" s="37"/>
      <c r="X15" s="37"/>
      <c r="Y15" s="37"/>
      <c r="Z15" s="37"/>
      <c r="AA15" s="140"/>
      <c r="AB15" s="200"/>
    </row>
    <row r="16" spans="1:28" x14ac:dyDescent="0.25">
      <c r="A16" s="293"/>
      <c r="B16" s="200"/>
      <c r="C16" s="215">
        <v>9</v>
      </c>
      <c r="D16" s="216" t="s">
        <v>42</v>
      </c>
      <c r="E16" s="217">
        <v>46187.791666666664</v>
      </c>
      <c r="F16" s="218" t="str">
        <f>Setup!D24</f>
        <v>Cote D'Voire</v>
      </c>
      <c r="G16" s="110"/>
      <c r="H16" s="67"/>
      <c r="I16" s="67"/>
      <c r="J16" s="11"/>
      <c r="K16" s="225" t="str">
        <f>Setup!D25</f>
        <v>Ecuador</v>
      </c>
      <c r="L16" s="226"/>
      <c r="M16" s="226"/>
      <c r="N16" s="314"/>
      <c r="O16" s="231" t="str">
        <f t="shared" si="1"/>
        <v/>
      </c>
      <c r="P16" s="200"/>
      <c r="Q16" s="200"/>
      <c r="R16" s="133" t="s">
        <v>119</v>
      </c>
      <c r="S16" s="134"/>
      <c r="T16" s="134"/>
      <c r="U16" s="135" t="s">
        <v>34</v>
      </c>
      <c r="V16" s="135" t="s">
        <v>35</v>
      </c>
      <c r="W16" s="135" t="s">
        <v>36</v>
      </c>
      <c r="X16" s="135" t="s">
        <v>37</v>
      </c>
      <c r="Y16" s="135" t="s">
        <v>38</v>
      </c>
      <c r="Z16" s="135" t="s">
        <v>39</v>
      </c>
      <c r="AA16" s="136" t="s">
        <v>93</v>
      </c>
      <c r="AB16" s="200"/>
    </row>
    <row r="17" spans="1:28" x14ac:dyDescent="0.25">
      <c r="A17" s="293"/>
      <c r="B17" s="200"/>
      <c r="C17" s="215">
        <v>10</v>
      </c>
      <c r="D17" s="216" t="s">
        <v>42</v>
      </c>
      <c r="E17" s="217">
        <v>46187.541666666664</v>
      </c>
      <c r="F17" s="218" t="str">
        <f>Setup!D22</f>
        <v>Germany</v>
      </c>
      <c r="G17" s="110"/>
      <c r="H17" s="67"/>
      <c r="I17" s="67"/>
      <c r="J17" s="11"/>
      <c r="K17" s="225" t="str">
        <f>Setup!D23</f>
        <v>Curacao</v>
      </c>
      <c r="L17" s="226"/>
      <c r="M17" s="226"/>
      <c r="N17" s="314"/>
      <c r="O17" s="231" t="str">
        <f t="shared" si="1"/>
        <v/>
      </c>
      <c r="P17" s="200"/>
      <c r="Q17" s="200"/>
      <c r="R17" s="141">
        <v>1</v>
      </c>
      <c r="S17" s="48" t="str">
        <f>INDEX(Dummy!C$18:C$21,MATCH($R17,Dummy!$B$18:$B$21,0),0)</f>
        <v>Brazil</v>
      </c>
      <c r="T17" s="48"/>
      <c r="U17" s="47">
        <f>SUM(V17:X17)</f>
        <v>0</v>
      </c>
      <c r="V17" s="47">
        <f>INDEX(Dummy!D$18:D$21,MATCH($R17,Dummy!$B$18:$B$21,0),0)</f>
        <v>0</v>
      </c>
      <c r="W17" s="47">
        <f>INDEX(Dummy!E$18:E$21,MATCH($R17,Dummy!$B$18:$B$21,0),0)</f>
        <v>0</v>
      </c>
      <c r="X17" s="47">
        <f>INDEX(Dummy!F$18:F$21,MATCH($R17,Dummy!$B$18:$B$21,0),0)</f>
        <v>0</v>
      </c>
      <c r="Y17" s="47">
        <f>INDEX(Dummy!G$18:G$21,MATCH($R17,Dummy!$B$18:$B$21,0),0)</f>
        <v>0</v>
      </c>
      <c r="Z17" s="47">
        <f>INDEX(Dummy!H$18:H$21,MATCH($R17,Dummy!$B$18:$B$21,0),0)</f>
        <v>0</v>
      </c>
      <c r="AA17" s="142">
        <f>INDEX(Dummy!J$18:J$21,MATCH($R17,Dummy!$B$18:$B$21,0),0)</f>
        <v>0</v>
      </c>
      <c r="AB17" s="200"/>
    </row>
    <row r="18" spans="1:28" x14ac:dyDescent="0.25">
      <c r="A18" s="293"/>
      <c r="B18" s="200"/>
      <c r="C18" s="215">
        <v>11</v>
      </c>
      <c r="D18" s="216" t="s">
        <v>38</v>
      </c>
      <c r="E18" s="217">
        <v>46187.666666666664</v>
      </c>
      <c r="F18" s="218" t="str">
        <f>Setup!D26</f>
        <v>Netherlands</v>
      </c>
      <c r="G18" s="110"/>
      <c r="H18" s="67"/>
      <c r="I18" s="67"/>
      <c r="J18" s="11"/>
      <c r="K18" s="225" t="str">
        <f>Setup!D27</f>
        <v>Japan</v>
      </c>
      <c r="L18" s="226"/>
      <c r="M18" s="226"/>
      <c r="N18" s="314"/>
      <c r="O18" s="231" t="str">
        <f t="shared" si="1"/>
        <v/>
      </c>
      <c r="P18" s="200"/>
      <c r="Q18" s="200"/>
      <c r="R18" s="141">
        <v>2</v>
      </c>
      <c r="S18" s="48" t="str">
        <f>INDEX(Dummy!C$18:C$21,MATCH($R18,Dummy!$B$18:$B$21,0),0)</f>
        <v>Morocco</v>
      </c>
      <c r="T18" s="48"/>
      <c r="U18" s="47">
        <f t="shared" ref="U18:U20" si="3">SUM(V18:X18)</f>
        <v>0</v>
      </c>
      <c r="V18" s="47">
        <f>INDEX(Dummy!D$18:D$21,MATCH($R18,Dummy!$B$18:$B$21,0),0)</f>
        <v>0</v>
      </c>
      <c r="W18" s="47">
        <f>INDEX(Dummy!E$18:E$21,MATCH($R18,Dummy!$B$18:$B$21,0),0)</f>
        <v>0</v>
      </c>
      <c r="X18" s="47">
        <f>INDEX(Dummy!F$18:F$21,MATCH($R18,Dummy!$B$18:$B$21,0),0)</f>
        <v>0</v>
      </c>
      <c r="Y18" s="47">
        <f>INDEX(Dummy!G$18:G$21,MATCH($R18,Dummy!$B$18:$B$21,0),0)</f>
        <v>0</v>
      </c>
      <c r="Z18" s="47">
        <f>INDEX(Dummy!H$18:H$21,MATCH($R18,Dummy!$B$18:$B$21,0),0)</f>
        <v>0</v>
      </c>
      <c r="AA18" s="142">
        <f>INDEX(Dummy!J$18:J$21,MATCH($R18,Dummy!$B$18:$B$21,0),0)</f>
        <v>0</v>
      </c>
      <c r="AB18" s="200"/>
    </row>
    <row r="19" spans="1:28" x14ac:dyDescent="0.25">
      <c r="A19" s="293"/>
      <c r="B19" s="200"/>
      <c r="C19" s="215">
        <v>12</v>
      </c>
      <c r="D19" s="216" t="s">
        <v>38</v>
      </c>
      <c r="E19" s="217">
        <v>46187.916666666664</v>
      </c>
      <c r="F19" s="218" t="str">
        <f>Setup!D28</f>
        <v>Sweden</v>
      </c>
      <c r="G19" s="110"/>
      <c r="H19" s="67"/>
      <c r="I19" s="67"/>
      <c r="J19" s="11"/>
      <c r="K19" s="225" t="str">
        <f>Setup!D29</f>
        <v>Tunisia</v>
      </c>
      <c r="L19" s="226"/>
      <c r="M19" s="226"/>
      <c r="N19" s="314"/>
      <c r="O19" s="231" t="str">
        <f t="shared" si="1"/>
        <v/>
      </c>
      <c r="P19" s="200"/>
      <c r="Q19" s="200"/>
      <c r="R19" s="126">
        <v>3</v>
      </c>
      <c r="S19" s="43" t="str">
        <f>INDEX(Dummy!C$18:C$21,MATCH($R19,Dummy!$B$18:$B$21,0),0)</f>
        <v>Scotland</v>
      </c>
      <c r="T19" s="43"/>
      <c r="U19" s="42">
        <f t="shared" si="3"/>
        <v>0</v>
      </c>
      <c r="V19" s="42">
        <f>INDEX(Dummy!D$18:D$21,MATCH($R19,Dummy!$B$18:$B$21,0),0)</f>
        <v>0</v>
      </c>
      <c r="W19" s="42">
        <f>INDEX(Dummy!E$18:E$21,MATCH($R19,Dummy!$B$18:$B$21,0),0)</f>
        <v>0</v>
      </c>
      <c r="X19" s="42">
        <f>INDEX(Dummy!F$18:F$21,MATCH($R19,Dummy!$B$18:$B$21,0),0)</f>
        <v>0</v>
      </c>
      <c r="Y19" s="127">
        <f>INDEX(Dummy!G$18:G$21,MATCH($R19,Dummy!$B$18:$B$21,0),0)</f>
        <v>0</v>
      </c>
      <c r="Z19" s="127">
        <f>INDEX(Dummy!H$18:H$21,MATCH($R19,Dummy!$B$18:$B$21,0),0)</f>
        <v>0</v>
      </c>
      <c r="AA19" s="128">
        <f>INDEX(Dummy!J$18:J$21,MATCH($R19,Dummy!$B$18:$B$21,0),0)</f>
        <v>0</v>
      </c>
      <c r="AB19" s="200"/>
    </row>
    <row r="20" spans="1:28" x14ac:dyDescent="0.25">
      <c r="A20" s="293"/>
      <c r="B20" s="200"/>
      <c r="C20" s="215">
        <v>13</v>
      </c>
      <c r="D20" s="216" t="s">
        <v>92</v>
      </c>
      <c r="E20" s="217">
        <v>46188.75</v>
      </c>
      <c r="F20" s="218" t="str">
        <f>Setup!D36</f>
        <v>Saudi Arabia</v>
      </c>
      <c r="G20" s="110"/>
      <c r="H20" s="67"/>
      <c r="I20" s="67"/>
      <c r="J20" s="11"/>
      <c r="K20" s="225" t="str">
        <f>Setup!D37</f>
        <v>Uruguay</v>
      </c>
      <c r="L20" s="226"/>
      <c r="M20" s="226"/>
      <c r="N20" s="314"/>
      <c r="O20" s="231" t="str">
        <f t="shared" si="1"/>
        <v/>
      </c>
      <c r="P20" s="200"/>
      <c r="Q20" s="200"/>
      <c r="R20" s="126">
        <v>4</v>
      </c>
      <c r="S20" s="43" t="str">
        <f>INDEX(Dummy!C$18:C$21,MATCH($R20,Dummy!$B$18:$B$21,0),0)</f>
        <v>Haiti</v>
      </c>
      <c r="T20" s="43"/>
      <c r="U20" s="42">
        <f t="shared" si="3"/>
        <v>0</v>
      </c>
      <c r="V20" s="42">
        <f>INDEX(Dummy!D$18:D$21,MATCH($R20,Dummy!$B$18:$B$21,0),0)</f>
        <v>0</v>
      </c>
      <c r="W20" s="42">
        <f>INDEX(Dummy!E$18:E$21,MATCH($R20,Dummy!$B$18:$B$21,0),0)</f>
        <v>0</v>
      </c>
      <c r="X20" s="42">
        <f>INDEX(Dummy!F$18:F$21,MATCH($R20,Dummy!$B$18:$B$21,0),0)</f>
        <v>0</v>
      </c>
      <c r="Y20" s="127">
        <f>INDEX(Dummy!G$18:G$21,MATCH($R20,Dummy!$B$18:$B$21,0),0)</f>
        <v>0</v>
      </c>
      <c r="Z20" s="127">
        <f>INDEX(Dummy!H$18:H$21,MATCH($R20,Dummy!$B$18:$B$21,0),0)</f>
        <v>0</v>
      </c>
      <c r="AA20" s="128">
        <f>INDEX(Dummy!J$18:J$21,MATCH($R20,Dummy!$B$18:$B$21,0),0)</f>
        <v>0</v>
      </c>
      <c r="AB20" s="200"/>
    </row>
    <row r="21" spans="1:28" x14ac:dyDescent="0.25">
      <c r="A21" s="293"/>
      <c r="B21" s="200"/>
      <c r="C21" s="215">
        <v>14</v>
      </c>
      <c r="D21" s="216" t="s">
        <v>92</v>
      </c>
      <c r="E21" s="217">
        <v>46188.5</v>
      </c>
      <c r="F21" s="218" t="str">
        <f>Setup!D34</f>
        <v>Spain</v>
      </c>
      <c r="G21" s="110"/>
      <c r="H21" s="67"/>
      <c r="I21" s="67"/>
      <c r="J21" s="11"/>
      <c r="K21" s="225" t="str">
        <f>Setup!D35</f>
        <v>Cabo Verde</v>
      </c>
      <c r="L21" s="226"/>
      <c r="M21" s="226"/>
      <c r="N21" s="314"/>
      <c r="O21" s="231" t="str">
        <f t="shared" si="1"/>
        <v/>
      </c>
      <c r="P21" s="200"/>
      <c r="Q21" s="200"/>
      <c r="R21" s="139"/>
      <c r="S21" s="44"/>
      <c r="T21" s="44"/>
      <c r="U21" s="37"/>
      <c r="V21" s="37"/>
      <c r="W21" s="37"/>
      <c r="X21" s="37"/>
      <c r="Y21" s="37"/>
      <c r="Z21" s="37"/>
      <c r="AA21" s="140"/>
      <c r="AB21" s="200"/>
    </row>
    <row r="22" spans="1:28" x14ac:dyDescent="0.25">
      <c r="A22" s="293"/>
      <c r="B22" s="200"/>
      <c r="C22" s="215">
        <v>15</v>
      </c>
      <c r="D22" s="216" t="s">
        <v>31</v>
      </c>
      <c r="E22" s="217">
        <v>46188.875</v>
      </c>
      <c r="F22" s="218" t="str">
        <f>Setup!D32</f>
        <v>Iran</v>
      </c>
      <c r="G22" s="110"/>
      <c r="H22" s="67"/>
      <c r="I22" s="67"/>
      <c r="J22" s="11"/>
      <c r="K22" s="225" t="str">
        <f>Setup!D33</f>
        <v>New Zealand</v>
      </c>
      <c r="L22" s="226"/>
      <c r="M22" s="226"/>
      <c r="N22" s="314"/>
      <c r="O22" s="231" t="str">
        <f t="shared" si="1"/>
        <v/>
      </c>
      <c r="P22" s="200"/>
      <c r="Q22" s="200"/>
      <c r="R22" s="133" t="s">
        <v>120</v>
      </c>
      <c r="S22" s="134"/>
      <c r="T22" s="134"/>
      <c r="U22" s="135" t="s">
        <v>34</v>
      </c>
      <c r="V22" s="135" t="s">
        <v>35</v>
      </c>
      <c r="W22" s="135" t="s">
        <v>36</v>
      </c>
      <c r="X22" s="135" t="s">
        <v>37</v>
      </c>
      <c r="Y22" s="135" t="s">
        <v>38</v>
      </c>
      <c r="Z22" s="135" t="s">
        <v>39</v>
      </c>
      <c r="AA22" s="136" t="s">
        <v>93</v>
      </c>
      <c r="AB22" s="200"/>
    </row>
    <row r="23" spans="1:28" x14ac:dyDescent="0.25">
      <c r="A23" s="293"/>
      <c r="B23" s="200"/>
      <c r="C23" s="215">
        <v>16</v>
      </c>
      <c r="D23" s="216" t="s">
        <v>31</v>
      </c>
      <c r="E23" s="217">
        <v>46188.625</v>
      </c>
      <c r="F23" s="218" t="str">
        <f>Setup!D30</f>
        <v>Belgium</v>
      </c>
      <c r="G23" s="110"/>
      <c r="H23" s="67"/>
      <c r="I23" s="67"/>
      <c r="J23" s="11"/>
      <c r="K23" s="225" t="str">
        <f>Setup!D31</f>
        <v>Egypt</v>
      </c>
      <c r="L23" s="226"/>
      <c r="M23" s="226"/>
      <c r="N23" s="314"/>
      <c r="O23" s="231" t="str">
        <f t="shared" si="1"/>
        <v/>
      </c>
      <c r="P23" s="200"/>
      <c r="Q23" s="200"/>
      <c r="R23" s="143">
        <v>1</v>
      </c>
      <c r="S23" s="50" t="str">
        <f>INDEX(Dummy!C$25:C$28,MATCH($R23,Dummy!$B$25:$B$28,0),0)</f>
        <v>USA</v>
      </c>
      <c r="T23" s="50"/>
      <c r="U23" s="49">
        <f>SUM(V23:X23)</f>
        <v>0</v>
      </c>
      <c r="V23" s="49">
        <f>INDEX(Dummy!D$25:D$28,MATCH($R23,Dummy!$B$25:$B$28,0),0)</f>
        <v>0</v>
      </c>
      <c r="W23" s="49">
        <f>INDEX(Dummy!E$25:E$28,MATCH($R23,Dummy!$B$25:$B$28,0),0)</f>
        <v>0</v>
      </c>
      <c r="X23" s="49">
        <f>INDEX(Dummy!F$25:F$28,MATCH($R23,Dummy!$B$25:$B$28,0),0)</f>
        <v>0</v>
      </c>
      <c r="Y23" s="49">
        <f>INDEX(Dummy!G$25:G$28,MATCH($R23,Dummy!$B$25:$B$28,0),0)</f>
        <v>0</v>
      </c>
      <c r="Z23" s="49">
        <f>INDEX(Dummy!H$25:H$28,MATCH($R23,Dummy!$B$25:$B$28,0),0)</f>
        <v>0</v>
      </c>
      <c r="AA23" s="144">
        <f>INDEX(Dummy!J$25:J$28,MATCH($R23,Dummy!$B$25:$B$28,0),0)</f>
        <v>0</v>
      </c>
      <c r="AB23" s="200"/>
    </row>
    <row r="24" spans="1:28" x14ac:dyDescent="0.25">
      <c r="A24" s="293"/>
      <c r="B24" s="200"/>
      <c r="C24" s="215">
        <v>17</v>
      </c>
      <c r="D24" s="216" t="s">
        <v>162</v>
      </c>
      <c r="E24" s="217">
        <v>46189.625</v>
      </c>
      <c r="F24" s="218" t="str">
        <f>Setup!D38</f>
        <v>France</v>
      </c>
      <c r="G24" s="110"/>
      <c r="H24" s="67"/>
      <c r="I24" s="67"/>
      <c r="J24" s="11"/>
      <c r="K24" s="225" t="str">
        <f>Setup!D39</f>
        <v>Senegal</v>
      </c>
      <c r="L24" s="226"/>
      <c r="M24" s="226"/>
      <c r="N24" s="314"/>
      <c r="O24" s="231" t="str">
        <f t="shared" si="1"/>
        <v/>
      </c>
      <c r="P24" s="200"/>
      <c r="Q24" s="200"/>
      <c r="R24" s="143">
        <v>2</v>
      </c>
      <c r="S24" s="50" t="str">
        <f>INDEX(Dummy!C$25:C$28,MATCH($R24,Dummy!$B$25:$B$28,0),0)</f>
        <v>Türkiye</v>
      </c>
      <c r="T24" s="50"/>
      <c r="U24" s="49">
        <f t="shared" ref="U24:U26" si="4">SUM(V24:X24)</f>
        <v>0</v>
      </c>
      <c r="V24" s="49">
        <f>INDEX(Dummy!D$25:D$28,MATCH($R24,Dummy!$B$25:$B$28,0),0)</f>
        <v>0</v>
      </c>
      <c r="W24" s="49">
        <f>INDEX(Dummy!E$25:E$28,MATCH($R24,Dummy!$B$25:$B$28,0),0)</f>
        <v>0</v>
      </c>
      <c r="X24" s="49">
        <f>INDEX(Dummy!F$25:F$28,MATCH($R24,Dummy!$B$25:$B$28,0),0)</f>
        <v>0</v>
      </c>
      <c r="Y24" s="49">
        <f>INDEX(Dummy!G$25:G$28,MATCH($R24,Dummy!$B$25:$B$28,0),0)</f>
        <v>0</v>
      </c>
      <c r="Z24" s="49">
        <f>INDEX(Dummy!H$25:H$28,MATCH($R24,Dummy!$B$25:$B$28,0),0)</f>
        <v>0</v>
      </c>
      <c r="AA24" s="144">
        <f>INDEX(Dummy!J$25:J$28,MATCH($R24,Dummy!$B$25:$B$28,0),0)</f>
        <v>0</v>
      </c>
      <c r="AB24" s="200"/>
    </row>
    <row r="25" spans="1:28" x14ac:dyDescent="0.25">
      <c r="A25" s="293"/>
      <c r="B25" s="200"/>
      <c r="C25" s="215">
        <v>18</v>
      </c>
      <c r="D25" s="216" t="s">
        <v>162</v>
      </c>
      <c r="E25" s="217">
        <v>46189.75</v>
      </c>
      <c r="F25" s="218" t="str">
        <f>Setup!D40</f>
        <v>Iraq</v>
      </c>
      <c r="G25" s="110"/>
      <c r="H25" s="67"/>
      <c r="I25" s="67"/>
      <c r="J25" s="11"/>
      <c r="K25" s="225" t="str">
        <f>Setup!D41</f>
        <v>Norway</v>
      </c>
      <c r="L25" s="226"/>
      <c r="M25" s="226"/>
      <c r="N25" s="314"/>
      <c r="O25" s="231" t="str">
        <f t="shared" si="1"/>
        <v/>
      </c>
      <c r="P25" s="200"/>
      <c r="Q25" s="200"/>
      <c r="R25" s="126">
        <v>3</v>
      </c>
      <c r="S25" s="43" t="str">
        <f>INDEX(Dummy!C$25:C$28,MATCH($R25,Dummy!$B$25:$B$28,0),0)</f>
        <v>Australia</v>
      </c>
      <c r="T25" s="43"/>
      <c r="U25" s="42">
        <f t="shared" si="4"/>
        <v>0</v>
      </c>
      <c r="V25" s="42">
        <f>INDEX(Dummy!D$25:D$28,MATCH($R25,Dummy!$B$25:$B$28,0),0)</f>
        <v>0</v>
      </c>
      <c r="W25" s="42">
        <f>INDEX(Dummy!E$25:E$28,MATCH($R25,Dummy!$B$25:$B$28,0),0)</f>
        <v>0</v>
      </c>
      <c r="X25" s="42">
        <f>INDEX(Dummy!F$25:F$28,MATCH($R25,Dummy!$B$25:$B$28,0),0)</f>
        <v>0</v>
      </c>
      <c r="Y25" s="127">
        <f>INDEX(Dummy!G$25:G$28,MATCH($R25,Dummy!$B$25:$B$28,0),0)</f>
        <v>0</v>
      </c>
      <c r="Z25" s="127">
        <f>INDEX(Dummy!H$25:H$28,MATCH($R25,Dummy!$B$25:$B$28,0),0)</f>
        <v>0</v>
      </c>
      <c r="AA25" s="128">
        <f>INDEX(Dummy!J$25:J$28,MATCH($R25,Dummy!$B$25:$B$28,0),0)</f>
        <v>0</v>
      </c>
      <c r="AB25" s="200"/>
    </row>
    <row r="26" spans="1:28" x14ac:dyDescent="0.25">
      <c r="A26" s="293"/>
      <c r="B26" s="200"/>
      <c r="C26" s="215">
        <v>19</v>
      </c>
      <c r="D26" s="216" t="s">
        <v>164</v>
      </c>
      <c r="E26" s="217">
        <v>46189.875</v>
      </c>
      <c r="F26" s="218" t="str">
        <f>Setup!D42</f>
        <v>Argentina</v>
      </c>
      <c r="G26" s="110"/>
      <c r="H26" s="67"/>
      <c r="I26" s="67"/>
      <c r="J26" s="11"/>
      <c r="K26" s="225" t="str">
        <f>Setup!D43</f>
        <v>Algeria</v>
      </c>
      <c r="L26" s="226"/>
      <c r="M26" s="226"/>
      <c r="N26" s="314"/>
      <c r="O26" s="231" t="str">
        <f t="shared" si="1"/>
        <v/>
      </c>
      <c r="P26" s="200"/>
      <c r="Q26" s="200"/>
      <c r="R26" s="126">
        <v>4</v>
      </c>
      <c r="S26" s="43" t="str">
        <f>INDEX(Dummy!C$25:C$28,MATCH($R26,Dummy!$B$25:$B$28,0),0)</f>
        <v>Paraguay</v>
      </c>
      <c r="T26" s="43"/>
      <c r="U26" s="42">
        <f t="shared" si="4"/>
        <v>0</v>
      </c>
      <c r="V26" s="42">
        <f>INDEX(Dummy!D$25:D$28,MATCH($R26,Dummy!$B$25:$B$28,0),0)</f>
        <v>0</v>
      </c>
      <c r="W26" s="42">
        <f>INDEX(Dummy!E$25:E$28,MATCH($R26,Dummy!$B$25:$B$28,0),0)</f>
        <v>0</v>
      </c>
      <c r="X26" s="42">
        <f>INDEX(Dummy!F$25:F$28,MATCH($R26,Dummy!$B$25:$B$28,0),0)</f>
        <v>0</v>
      </c>
      <c r="Y26" s="127">
        <f>INDEX(Dummy!G$25:G$28,MATCH($R26,Dummy!$B$25:$B$28,0),0)</f>
        <v>0</v>
      </c>
      <c r="Z26" s="127">
        <f>INDEX(Dummy!H$25:H$28,MATCH($R26,Dummy!$B$25:$B$28,0),0)</f>
        <v>0</v>
      </c>
      <c r="AA26" s="128">
        <f>INDEX(Dummy!J$25:J$28,MATCH($R26,Dummy!$B$25:$B$28,0),0)</f>
        <v>0</v>
      </c>
      <c r="AB26" s="200"/>
    </row>
    <row r="27" spans="1:28" x14ac:dyDescent="0.25">
      <c r="A27" s="293"/>
      <c r="B27" s="200"/>
      <c r="C27" s="215">
        <v>20</v>
      </c>
      <c r="D27" s="216" t="s">
        <v>164</v>
      </c>
      <c r="E27" s="217">
        <v>46189</v>
      </c>
      <c r="F27" s="218" t="str">
        <f>Setup!D44</f>
        <v>Austria</v>
      </c>
      <c r="G27" s="110"/>
      <c r="H27" s="67"/>
      <c r="I27" s="67"/>
      <c r="J27" s="11"/>
      <c r="K27" s="225" t="str">
        <f>Setup!D45</f>
        <v>Jordan</v>
      </c>
      <c r="L27" s="226"/>
      <c r="M27" s="226"/>
      <c r="N27" s="314"/>
      <c r="O27" s="231" t="str">
        <f t="shared" si="1"/>
        <v/>
      </c>
      <c r="P27" s="200"/>
      <c r="Q27" s="200"/>
      <c r="R27" s="139"/>
      <c r="S27" s="44"/>
      <c r="T27" s="44"/>
      <c r="U27" s="37"/>
      <c r="V27" s="37"/>
      <c r="W27" s="37"/>
      <c r="X27" s="37"/>
      <c r="Y27" s="37"/>
      <c r="Z27" s="37"/>
      <c r="AA27" s="140"/>
      <c r="AB27" s="200"/>
    </row>
    <row r="28" spans="1:28" x14ac:dyDescent="0.25">
      <c r="A28" s="293"/>
      <c r="B28" s="200"/>
      <c r="C28" s="215">
        <v>21</v>
      </c>
      <c r="D28" s="216" t="s">
        <v>37</v>
      </c>
      <c r="E28" s="217">
        <v>46190.791666666664</v>
      </c>
      <c r="F28" s="218" t="str">
        <f>Setup!D52</f>
        <v>Ghana</v>
      </c>
      <c r="G28" s="110"/>
      <c r="H28" s="67"/>
      <c r="I28" s="67"/>
      <c r="J28" s="11"/>
      <c r="K28" s="225" t="str">
        <f>Setup!D53</f>
        <v>Panama</v>
      </c>
      <c r="L28" s="226"/>
      <c r="M28" s="226"/>
      <c r="N28" s="314"/>
      <c r="O28" s="231" t="str">
        <f t="shared" si="1"/>
        <v/>
      </c>
      <c r="P28" s="200"/>
      <c r="Q28" s="200"/>
      <c r="R28" s="133" t="s">
        <v>121</v>
      </c>
      <c r="S28" s="134"/>
      <c r="T28" s="134"/>
      <c r="U28" s="135" t="s">
        <v>34</v>
      </c>
      <c r="V28" s="135" t="s">
        <v>35</v>
      </c>
      <c r="W28" s="135" t="s">
        <v>36</v>
      </c>
      <c r="X28" s="135" t="s">
        <v>37</v>
      </c>
      <c r="Y28" s="135" t="s">
        <v>38</v>
      </c>
      <c r="Z28" s="135" t="s">
        <v>39</v>
      </c>
      <c r="AA28" s="136" t="s">
        <v>93</v>
      </c>
      <c r="AB28" s="200"/>
    </row>
    <row r="29" spans="1:28" x14ac:dyDescent="0.25">
      <c r="A29" s="293"/>
      <c r="B29" s="200"/>
      <c r="C29" s="215">
        <v>22</v>
      </c>
      <c r="D29" s="216" t="s">
        <v>37</v>
      </c>
      <c r="E29" s="217">
        <v>46190.666666666664</v>
      </c>
      <c r="F29" s="218" t="str">
        <f>Setup!D50</f>
        <v>England</v>
      </c>
      <c r="G29" s="110"/>
      <c r="H29" s="67"/>
      <c r="I29" s="67"/>
      <c r="J29" s="11"/>
      <c r="K29" s="225" t="str">
        <f>Setup!D51</f>
        <v>Croatia</v>
      </c>
      <c r="L29" s="226"/>
      <c r="M29" s="226"/>
      <c r="N29" s="314"/>
      <c r="O29" s="231" t="str">
        <f t="shared" si="1"/>
        <v/>
      </c>
      <c r="P29" s="200"/>
      <c r="Q29" s="200"/>
      <c r="R29" s="145">
        <v>1</v>
      </c>
      <c r="S29" s="146" t="str">
        <f>INDEX(Dummy!C$31:C$34,MATCH($R29,Dummy!$B$31:$B$34,0),0)</f>
        <v>Germany</v>
      </c>
      <c r="T29" s="146"/>
      <c r="U29" s="147">
        <f>SUM(V29:X29)</f>
        <v>0</v>
      </c>
      <c r="V29" s="147">
        <f>INDEX(Dummy!D$31:D$34,MATCH($R29,Dummy!$B$31:$B$34,0),0)</f>
        <v>0</v>
      </c>
      <c r="W29" s="147">
        <f>INDEX(Dummy!E$31:E$34,MATCH($R29,Dummy!$B$31:$B$34,0),0)</f>
        <v>0</v>
      </c>
      <c r="X29" s="147">
        <f>INDEX(Dummy!F$31:F$34,MATCH($R29,Dummy!$B$31:$B$34,0),0)</f>
        <v>0</v>
      </c>
      <c r="Y29" s="147">
        <f>INDEX(Dummy!G$31:G$34,MATCH($R29,Dummy!$B$31:$B$34,0),0)</f>
        <v>0</v>
      </c>
      <c r="Z29" s="147">
        <f>INDEX(Dummy!H$31:H$34,MATCH($R29,Dummy!$B$31:$B$34,0),0)</f>
        <v>0</v>
      </c>
      <c r="AA29" s="148">
        <f>INDEX(Dummy!J$31:J$34,MATCH($R29,Dummy!$B$31:$B$34,0),0)</f>
        <v>0</v>
      </c>
      <c r="AB29" s="200"/>
    </row>
    <row r="30" spans="1:28" x14ac:dyDescent="0.25">
      <c r="A30" s="293"/>
      <c r="B30" s="200"/>
      <c r="C30" s="215">
        <v>23</v>
      </c>
      <c r="D30" s="216" t="s">
        <v>168</v>
      </c>
      <c r="E30" s="217">
        <v>46190.541666666664</v>
      </c>
      <c r="F30" s="218" t="str">
        <f>Setup!D46</f>
        <v>Portugal</v>
      </c>
      <c r="G30" s="110"/>
      <c r="H30" s="67"/>
      <c r="I30" s="67"/>
      <c r="J30" s="11"/>
      <c r="K30" s="225" t="str">
        <f>Setup!D47</f>
        <v>DR Congo</v>
      </c>
      <c r="L30" s="226"/>
      <c r="M30" s="226"/>
      <c r="N30" s="314"/>
      <c r="O30" s="231" t="str">
        <f t="shared" si="1"/>
        <v/>
      </c>
      <c r="P30" s="200"/>
      <c r="Q30" s="200"/>
      <c r="R30" s="145">
        <v>2</v>
      </c>
      <c r="S30" s="146" t="str">
        <f>INDEX(Dummy!C$31:C$34,MATCH($R30,Dummy!$B$31:$B$34,0),0)</f>
        <v>Ecuador</v>
      </c>
      <c r="T30" s="146"/>
      <c r="U30" s="147">
        <f t="shared" ref="U30:U32" si="5">SUM(V30:X30)</f>
        <v>0</v>
      </c>
      <c r="V30" s="147">
        <f>INDEX(Dummy!D$31:D$34,MATCH($R30,Dummy!$B$31:$B$34,0),0)</f>
        <v>0</v>
      </c>
      <c r="W30" s="147">
        <f>INDEX(Dummy!E$31:E$34,MATCH($R30,Dummy!$B$31:$B$34,0),0)</f>
        <v>0</v>
      </c>
      <c r="X30" s="147">
        <f>INDEX(Dummy!F$31:F$34,MATCH($R30,Dummy!$B$31:$B$34,0),0)</f>
        <v>0</v>
      </c>
      <c r="Y30" s="147">
        <f>INDEX(Dummy!G$31:G$34,MATCH($R30,Dummy!$B$31:$B$34,0),0)</f>
        <v>0</v>
      </c>
      <c r="Z30" s="147">
        <f>INDEX(Dummy!H$31:H$34,MATCH($R30,Dummy!$B$31:$B$34,0),0)</f>
        <v>0</v>
      </c>
      <c r="AA30" s="148">
        <f>INDEX(Dummy!J$31:J$34,MATCH($R30,Dummy!$B$31:$B$34,0),0)</f>
        <v>0</v>
      </c>
      <c r="AB30" s="200"/>
    </row>
    <row r="31" spans="1:28" x14ac:dyDescent="0.25">
      <c r="A31" s="293">
        <f>IF(H31&lt;&gt;"",1,0)</f>
        <v>0</v>
      </c>
      <c r="B31" s="200"/>
      <c r="C31" s="219">
        <v>24</v>
      </c>
      <c r="D31" s="220" t="s">
        <v>168</v>
      </c>
      <c r="E31" s="221">
        <v>46190.916666666664</v>
      </c>
      <c r="F31" s="222" t="str">
        <f>Setup!D48</f>
        <v>Uzbekistan</v>
      </c>
      <c r="G31" s="114"/>
      <c r="H31" s="67"/>
      <c r="I31" s="67"/>
      <c r="J31" s="181"/>
      <c r="K31" s="227" t="str">
        <f>Setup!D49</f>
        <v>Colombia</v>
      </c>
      <c r="L31" s="228"/>
      <c r="M31" s="228"/>
      <c r="N31" s="310"/>
      <c r="O31" s="232" t="str">
        <f t="shared" si="1"/>
        <v/>
      </c>
      <c r="P31" s="200"/>
      <c r="Q31" s="200"/>
      <c r="R31" s="126">
        <v>3</v>
      </c>
      <c r="S31" s="43" t="str">
        <f>INDEX(Dummy!C$31:C$34,MATCH($R31,Dummy!$B$31:$B$34,0),0)</f>
        <v>Cote D'Voire</v>
      </c>
      <c r="T31" s="43"/>
      <c r="U31" s="42">
        <f t="shared" si="5"/>
        <v>0</v>
      </c>
      <c r="V31" s="42">
        <f>INDEX(Dummy!D$31:D$34,MATCH($R31,Dummy!$B$31:$B$34,0),0)</f>
        <v>0</v>
      </c>
      <c r="W31" s="42">
        <f>INDEX(Dummy!E$31:E$34,MATCH($R31,Dummy!$B$31:$B$34,0),0)</f>
        <v>0</v>
      </c>
      <c r="X31" s="42">
        <f>INDEX(Dummy!F$31:F$34,MATCH($R31,Dummy!$B$31:$B$34,0),0)</f>
        <v>0</v>
      </c>
      <c r="Y31" s="127">
        <f>INDEX(Dummy!G$31:G$34,MATCH($R31,Dummy!$B$31:$B$34,0),0)</f>
        <v>0</v>
      </c>
      <c r="Z31" s="127">
        <f>INDEX(Dummy!H$31:H$34,MATCH($R31,Dummy!$B$31:$B$34,0),0)</f>
        <v>0</v>
      </c>
      <c r="AA31" s="128">
        <f>INDEX(Dummy!J$31:J$34,MATCH($R31,Dummy!$B$31:$B$34,0),0)</f>
        <v>0</v>
      </c>
      <c r="AB31" s="200"/>
    </row>
    <row r="32" spans="1:28" x14ac:dyDescent="0.25">
      <c r="A32" s="293"/>
      <c r="B32" s="200"/>
      <c r="C32" s="240">
        <v>25</v>
      </c>
      <c r="D32" s="241" t="s">
        <v>39</v>
      </c>
      <c r="E32" s="242">
        <v>46191.5</v>
      </c>
      <c r="F32" s="243" t="str">
        <f>K9</f>
        <v>Czechia</v>
      </c>
      <c r="G32" s="110"/>
      <c r="H32" s="67"/>
      <c r="I32" s="67"/>
      <c r="J32" s="11"/>
      <c r="K32" s="236" t="str">
        <f>K8</f>
        <v>South Africa</v>
      </c>
      <c r="L32" s="237"/>
      <c r="M32" s="237"/>
      <c r="N32" s="307">
        <v>2</v>
      </c>
      <c r="O32" s="264" t="str">
        <f t="shared" si="1"/>
        <v/>
      </c>
      <c r="P32" s="200"/>
      <c r="Q32" s="200"/>
      <c r="R32" s="126">
        <v>4</v>
      </c>
      <c r="S32" s="43" t="str">
        <f>INDEX(Dummy!C$31:C$34,MATCH($R32,Dummy!$B$31:$B$34,0),0)</f>
        <v>Curacao</v>
      </c>
      <c r="T32" s="43"/>
      <c r="U32" s="42">
        <f t="shared" si="5"/>
        <v>0</v>
      </c>
      <c r="V32" s="42">
        <f>INDEX(Dummy!D$31:D$34,MATCH($R32,Dummy!$B$31:$B$34,0),0)</f>
        <v>0</v>
      </c>
      <c r="W32" s="42">
        <f>INDEX(Dummy!E$31:E$34,MATCH($R32,Dummy!$B$31:$B$34,0),0)</f>
        <v>0</v>
      </c>
      <c r="X32" s="42">
        <f>INDEX(Dummy!F$31:F$34,MATCH($R32,Dummy!$B$31:$B$34,0),0)</f>
        <v>0</v>
      </c>
      <c r="Y32" s="127">
        <f>INDEX(Dummy!G$31:G$34,MATCH($R32,Dummy!$B$31:$B$34,0),0)</f>
        <v>0</v>
      </c>
      <c r="Z32" s="127">
        <f>INDEX(Dummy!H$31:H$34,MATCH($R32,Dummy!$B$31:$B$34,0),0)</f>
        <v>0</v>
      </c>
      <c r="AA32" s="128">
        <f>INDEX(Dummy!J$31:J$34,MATCH($R32,Dummy!$B$31:$B$34,0),0)</f>
        <v>0</v>
      </c>
      <c r="AB32" s="200"/>
    </row>
    <row r="33" spans="1:28" x14ac:dyDescent="0.25">
      <c r="A33" s="293"/>
      <c r="B33" s="200"/>
      <c r="C33" s="240">
        <v>26</v>
      </c>
      <c r="D33" s="241" t="s">
        <v>40</v>
      </c>
      <c r="E33" s="242">
        <v>46191.625</v>
      </c>
      <c r="F33" s="243" t="str">
        <f>K15</f>
        <v>Switzerland</v>
      </c>
      <c r="G33" s="110"/>
      <c r="H33" s="67"/>
      <c r="I33" s="67"/>
      <c r="J33" s="11"/>
      <c r="K33" s="236" t="str">
        <f>K10</f>
        <v>Bosnia and Herzegovina</v>
      </c>
      <c r="L33" s="237"/>
      <c r="M33" s="237"/>
      <c r="N33" s="324"/>
      <c r="O33" s="264" t="str">
        <f t="shared" si="1"/>
        <v/>
      </c>
      <c r="P33" s="200"/>
      <c r="Q33" s="200"/>
      <c r="R33" s="139"/>
      <c r="S33" s="44"/>
      <c r="T33" s="44"/>
      <c r="U33" s="37"/>
      <c r="V33" s="37"/>
      <c r="W33" s="37"/>
      <c r="X33" s="37"/>
      <c r="Y33" s="37"/>
      <c r="Z33" s="37"/>
      <c r="AA33" s="140"/>
      <c r="AB33" s="200"/>
    </row>
    <row r="34" spans="1:28" x14ac:dyDescent="0.25">
      <c r="A34" s="293"/>
      <c r="B34" s="200"/>
      <c r="C34" s="240">
        <v>27</v>
      </c>
      <c r="D34" s="241" t="s">
        <v>40</v>
      </c>
      <c r="E34" s="242">
        <v>46191.75</v>
      </c>
      <c r="F34" s="243" t="str">
        <f>F10</f>
        <v>Canada</v>
      </c>
      <c r="G34" s="110"/>
      <c r="H34" s="67"/>
      <c r="I34" s="67"/>
      <c r="J34" s="11"/>
      <c r="K34" s="236" t="str">
        <f>F15</f>
        <v>Qatar</v>
      </c>
      <c r="L34" s="237"/>
      <c r="M34" s="237"/>
      <c r="N34" s="324"/>
      <c r="O34" s="264" t="str">
        <f t="shared" si="1"/>
        <v/>
      </c>
      <c r="P34" s="200"/>
      <c r="Q34" s="200"/>
      <c r="R34" s="133" t="s">
        <v>122</v>
      </c>
      <c r="S34" s="134"/>
      <c r="T34" s="134"/>
      <c r="U34" s="135" t="s">
        <v>34</v>
      </c>
      <c r="V34" s="135" t="s">
        <v>35</v>
      </c>
      <c r="W34" s="135" t="s">
        <v>36</v>
      </c>
      <c r="X34" s="135" t="s">
        <v>37</v>
      </c>
      <c r="Y34" s="135" t="s">
        <v>38</v>
      </c>
      <c r="Z34" s="135" t="s">
        <v>39</v>
      </c>
      <c r="AA34" s="136" t="s">
        <v>93</v>
      </c>
      <c r="AB34" s="200"/>
    </row>
    <row r="35" spans="1:28" x14ac:dyDescent="0.25">
      <c r="A35" s="293"/>
      <c r="B35" s="200"/>
      <c r="C35" s="240">
        <v>28</v>
      </c>
      <c r="D35" s="241" t="s">
        <v>39</v>
      </c>
      <c r="E35" s="242">
        <v>46191.875</v>
      </c>
      <c r="F35" s="243" t="str">
        <f>F8</f>
        <v>Mexico</v>
      </c>
      <c r="G35" s="110"/>
      <c r="H35" s="67"/>
      <c r="I35" s="67"/>
      <c r="J35" s="11"/>
      <c r="K35" s="236" t="str">
        <f>F9</f>
        <v>Korea Republic</v>
      </c>
      <c r="L35" s="237"/>
      <c r="M35" s="237"/>
      <c r="N35" s="324"/>
      <c r="O35" s="264" t="str">
        <f t="shared" si="1"/>
        <v/>
      </c>
      <c r="P35" s="200"/>
      <c r="Q35" s="200"/>
      <c r="R35" s="149">
        <v>1</v>
      </c>
      <c r="S35" s="52" t="str">
        <f>INDEX(Dummy!C$37:C$397,MATCH($R35,Dummy!$B$37:$B$397,0),0)</f>
        <v>Netherlands</v>
      </c>
      <c r="T35" s="52"/>
      <c r="U35" s="51">
        <f>SUM(V35:X35)</f>
        <v>0</v>
      </c>
      <c r="V35" s="51">
        <f>INDEX(Dummy!D$37:D$397,MATCH($R35,Dummy!$B$37:$B$397,0),0)</f>
        <v>0</v>
      </c>
      <c r="W35" s="51">
        <f>INDEX(Dummy!E$37:E$397,MATCH($R35,Dummy!$B$37:$B$397,0),0)</f>
        <v>0</v>
      </c>
      <c r="X35" s="51">
        <f>INDEX(Dummy!F$37:F$397,MATCH($R35,Dummy!$B$37:$B$397,0),0)</f>
        <v>0</v>
      </c>
      <c r="Y35" s="51">
        <f>INDEX(Dummy!G$37:G$397,MATCH($R35,Dummy!$B$37:$B$397,0),0)</f>
        <v>0</v>
      </c>
      <c r="Z35" s="51">
        <f>INDEX(Dummy!H$37:H$397,MATCH($R35,Dummy!$B$37:$B$397,0),0)</f>
        <v>0</v>
      </c>
      <c r="AA35" s="150">
        <f>INDEX(Dummy!J$37:J$397,MATCH($R35,Dummy!$B$37:$B$397,0),0)</f>
        <v>0</v>
      </c>
      <c r="AB35" s="200"/>
    </row>
    <row r="36" spans="1:28" x14ac:dyDescent="0.25">
      <c r="A36" s="293"/>
      <c r="B36" s="200"/>
      <c r="C36" s="240">
        <v>29</v>
      </c>
      <c r="D36" s="241" t="s">
        <v>41</v>
      </c>
      <c r="E36" s="242">
        <v>46192.875</v>
      </c>
      <c r="F36" s="243" t="str">
        <f>F14</f>
        <v>Brazil</v>
      </c>
      <c r="G36" s="110"/>
      <c r="H36" s="67"/>
      <c r="I36" s="67"/>
      <c r="J36" s="11"/>
      <c r="K36" s="236" t="str">
        <f>F12</f>
        <v>Haiti</v>
      </c>
      <c r="L36" s="237"/>
      <c r="M36" s="237"/>
      <c r="N36" s="324"/>
      <c r="O36" s="264" t="str">
        <f t="shared" si="1"/>
        <v/>
      </c>
      <c r="P36" s="200"/>
      <c r="Q36" s="200"/>
      <c r="R36" s="149">
        <v>2</v>
      </c>
      <c r="S36" s="52" t="str">
        <f>INDEX(Dummy!C$37:C$397,MATCH($R36,Dummy!$B$37:$B$397,0),0)</f>
        <v>Japan</v>
      </c>
      <c r="T36" s="52"/>
      <c r="U36" s="51">
        <f t="shared" ref="U36:U38" si="6">SUM(V36:X36)</f>
        <v>0</v>
      </c>
      <c r="V36" s="51">
        <f>INDEX(Dummy!D$37:D$397,MATCH($R36,Dummy!$B$37:$B$397,0),0)</f>
        <v>0</v>
      </c>
      <c r="W36" s="51">
        <f>INDEX(Dummy!E$37:E$397,MATCH($R36,Dummy!$B$37:$B$397,0),0)</f>
        <v>0</v>
      </c>
      <c r="X36" s="51">
        <f>INDEX(Dummy!F$37:F$397,MATCH($R36,Dummy!$B$37:$B$397,0),0)</f>
        <v>0</v>
      </c>
      <c r="Y36" s="51">
        <f>INDEX(Dummy!G$37:G$397,MATCH($R36,Dummy!$B$37:$B$397,0),0)</f>
        <v>0</v>
      </c>
      <c r="Z36" s="51">
        <f>INDEX(Dummy!H$37:H$397,MATCH($R36,Dummy!$B$37:$B$397,0),0)</f>
        <v>0</v>
      </c>
      <c r="AA36" s="150">
        <f>INDEX(Dummy!J$37:J$397,MATCH($R36,Dummy!$B$37:$B$397,0),0)</f>
        <v>0</v>
      </c>
      <c r="AB36" s="200"/>
    </row>
    <row r="37" spans="1:28" x14ac:dyDescent="0.25">
      <c r="A37" s="293"/>
      <c r="B37" s="200"/>
      <c r="C37" s="240">
        <v>30</v>
      </c>
      <c r="D37" s="241" t="s">
        <v>41</v>
      </c>
      <c r="E37" s="242">
        <v>46192.75</v>
      </c>
      <c r="F37" s="243" t="str">
        <f>K12</f>
        <v>Scotland</v>
      </c>
      <c r="G37" s="110"/>
      <c r="H37" s="67"/>
      <c r="I37" s="67"/>
      <c r="J37" s="11"/>
      <c r="K37" s="236" t="str">
        <f>K14</f>
        <v>Morocco</v>
      </c>
      <c r="L37" s="237"/>
      <c r="M37" s="237"/>
      <c r="N37" s="324"/>
      <c r="O37" s="264" t="str">
        <f t="shared" si="1"/>
        <v/>
      </c>
      <c r="P37" s="200"/>
      <c r="Q37" s="200"/>
      <c r="R37" s="126">
        <v>3</v>
      </c>
      <c r="S37" s="43" t="str">
        <f>INDEX(Dummy!C$37:C$397,MATCH($R37,Dummy!$B$37:$B$397,0),0)</f>
        <v>Sweden</v>
      </c>
      <c r="T37" s="43"/>
      <c r="U37" s="42">
        <f t="shared" si="6"/>
        <v>0</v>
      </c>
      <c r="V37" s="42">
        <f>INDEX(Dummy!D$37:D$397,MATCH($R37,Dummy!$B$37:$B$397,0),0)</f>
        <v>0</v>
      </c>
      <c r="W37" s="42">
        <f>INDEX(Dummy!E$37:E$397,MATCH($R37,Dummy!$B$37:$B$397,0),0)</f>
        <v>0</v>
      </c>
      <c r="X37" s="42">
        <f>INDEX(Dummy!F$37:F$397,MATCH($R37,Dummy!$B$37:$B$397,0),0)</f>
        <v>0</v>
      </c>
      <c r="Y37" s="127">
        <f>INDEX(Dummy!G$37:G$397,MATCH($R37,Dummy!$B$37:$B$397,0),0)</f>
        <v>0</v>
      </c>
      <c r="Z37" s="127">
        <f>INDEX(Dummy!H$37:H$397,MATCH($R37,Dummy!$B$37:$B$397,0),0)</f>
        <v>0</v>
      </c>
      <c r="AA37" s="128">
        <f>INDEX(Dummy!J$37:J$397,MATCH($R37,Dummy!$B$37:$B$397,0),0)</f>
        <v>0</v>
      </c>
      <c r="AB37" s="200"/>
    </row>
    <row r="38" spans="1:28" x14ac:dyDescent="0.25">
      <c r="A38" s="293"/>
      <c r="B38" s="200"/>
      <c r="C38" s="240">
        <v>31</v>
      </c>
      <c r="D38" s="241" t="s">
        <v>36</v>
      </c>
      <c r="E38" s="242">
        <v>46192</v>
      </c>
      <c r="F38" s="243" t="str">
        <f>K13</f>
        <v>Türkiye</v>
      </c>
      <c r="G38" s="110"/>
      <c r="H38" s="67"/>
      <c r="I38" s="67"/>
      <c r="J38" s="11"/>
      <c r="K38" s="236" t="str">
        <f>K11</f>
        <v>Paraguay</v>
      </c>
      <c r="L38" s="237"/>
      <c r="M38" s="237"/>
      <c r="N38" s="324"/>
      <c r="O38" s="264" t="str">
        <f t="shared" si="1"/>
        <v/>
      </c>
      <c r="P38" s="200"/>
      <c r="Q38" s="200"/>
      <c r="R38" s="126">
        <v>4</v>
      </c>
      <c r="S38" s="43" t="str">
        <f>INDEX(Dummy!C$37:C$397,MATCH($R38,Dummy!$B$37:$B$397,0),0)</f>
        <v>Tunisia</v>
      </c>
      <c r="T38" s="43"/>
      <c r="U38" s="42">
        <f t="shared" si="6"/>
        <v>0</v>
      </c>
      <c r="V38" s="42">
        <f>INDEX(Dummy!D$37:D$397,MATCH($R38,Dummy!$B$37:$B$397,0),0)</f>
        <v>0</v>
      </c>
      <c r="W38" s="42">
        <f>INDEX(Dummy!E$37:E$397,MATCH($R38,Dummy!$B$37:$B$397,0),0)</f>
        <v>0</v>
      </c>
      <c r="X38" s="42">
        <f>INDEX(Dummy!F$37:F$397,MATCH($R38,Dummy!$B$37:$B$397,0),0)</f>
        <v>0</v>
      </c>
      <c r="Y38" s="127">
        <f>INDEX(Dummy!G$37:G$397,MATCH($R38,Dummy!$B$37:$B$397,0),0)</f>
        <v>0</v>
      </c>
      <c r="Z38" s="127">
        <f>INDEX(Dummy!H$37:H$397,MATCH($R38,Dummy!$B$37:$B$397,0),0)</f>
        <v>0</v>
      </c>
      <c r="AA38" s="128">
        <f>INDEX(Dummy!J$37:J$397,MATCH($R38,Dummy!$B$37:$B$397,0),0)</f>
        <v>0</v>
      </c>
      <c r="AB38" s="200"/>
    </row>
    <row r="39" spans="1:28" x14ac:dyDescent="0.25">
      <c r="A39" s="293"/>
      <c r="B39" s="200"/>
      <c r="C39" s="240">
        <v>32</v>
      </c>
      <c r="D39" s="241" t="s">
        <v>36</v>
      </c>
      <c r="E39" s="242">
        <v>46192.625</v>
      </c>
      <c r="F39" s="243" t="str">
        <f>F11</f>
        <v>USA</v>
      </c>
      <c r="G39" s="110"/>
      <c r="H39" s="67"/>
      <c r="I39" s="67"/>
      <c r="J39" s="11"/>
      <c r="K39" s="236" t="str">
        <f>F13</f>
        <v>Australia</v>
      </c>
      <c r="L39" s="237"/>
      <c r="M39" s="237"/>
      <c r="N39" s="324"/>
      <c r="O39" s="264" t="str">
        <f t="shared" si="1"/>
        <v/>
      </c>
      <c r="P39" s="200"/>
      <c r="Q39" s="200"/>
      <c r="R39" s="139"/>
      <c r="S39" s="44"/>
      <c r="T39" s="44"/>
      <c r="U39" s="37"/>
      <c r="V39" s="37"/>
      <c r="W39" s="37"/>
      <c r="X39" s="37"/>
      <c r="Y39" s="37"/>
      <c r="Z39" s="37"/>
      <c r="AA39" s="140"/>
      <c r="AB39" s="200"/>
    </row>
    <row r="40" spans="1:28" x14ac:dyDescent="0.25">
      <c r="A40" s="293"/>
      <c r="B40" s="200"/>
      <c r="C40" s="240">
        <v>33</v>
      </c>
      <c r="D40" s="241" t="s">
        <v>42</v>
      </c>
      <c r="E40" s="242">
        <v>46193.666666666664</v>
      </c>
      <c r="F40" s="243" t="str">
        <f>F17</f>
        <v>Germany</v>
      </c>
      <c r="G40" s="110"/>
      <c r="H40" s="67"/>
      <c r="I40" s="67"/>
      <c r="J40" s="11"/>
      <c r="K40" s="236" t="str">
        <f>F16</f>
        <v>Cote D'Voire</v>
      </c>
      <c r="L40" s="237"/>
      <c r="M40" s="237"/>
      <c r="N40" s="324"/>
      <c r="O40" s="264" t="str">
        <f t="shared" si="1"/>
        <v/>
      </c>
      <c r="P40" s="200"/>
      <c r="Q40" s="200"/>
      <c r="R40" s="133" t="s">
        <v>123</v>
      </c>
      <c r="S40" s="134"/>
      <c r="T40" s="134"/>
      <c r="U40" s="135" t="s">
        <v>34</v>
      </c>
      <c r="V40" s="135" t="s">
        <v>35</v>
      </c>
      <c r="W40" s="135" t="s">
        <v>36</v>
      </c>
      <c r="X40" s="135" t="s">
        <v>37</v>
      </c>
      <c r="Y40" s="135" t="s">
        <v>38</v>
      </c>
      <c r="Z40" s="135" t="s">
        <v>39</v>
      </c>
      <c r="AA40" s="136" t="s">
        <v>93</v>
      </c>
      <c r="AB40" s="200"/>
    </row>
    <row r="41" spans="1:28" x14ac:dyDescent="0.25">
      <c r="A41" s="293"/>
      <c r="B41" s="200"/>
      <c r="C41" s="240">
        <v>34</v>
      </c>
      <c r="D41" s="241" t="s">
        <v>42</v>
      </c>
      <c r="E41" s="242">
        <v>46193.833333333336</v>
      </c>
      <c r="F41" s="243" t="str">
        <f>K16</f>
        <v>Ecuador</v>
      </c>
      <c r="G41" s="110"/>
      <c r="H41" s="67"/>
      <c r="I41" s="67"/>
      <c r="J41" s="11"/>
      <c r="K41" s="236" t="str">
        <f>K17</f>
        <v>Curacao</v>
      </c>
      <c r="L41" s="237"/>
      <c r="M41" s="237"/>
      <c r="N41" s="324"/>
      <c r="O41" s="264" t="str">
        <f t="shared" si="1"/>
        <v/>
      </c>
      <c r="P41" s="200"/>
      <c r="Q41" s="200"/>
      <c r="R41" s="151">
        <v>1</v>
      </c>
      <c r="S41" s="152" t="str">
        <f>INDEX(Dummy!C$43:C$46,MATCH($R41,Dummy!$B$43:$B$46,0),0)</f>
        <v>Belgium</v>
      </c>
      <c r="T41" s="152"/>
      <c r="U41" s="153">
        <f>SUM(V41:X41)</f>
        <v>0</v>
      </c>
      <c r="V41" s="153">
        <f>INDEX(Dummy!D$43:D$46,MATCH($R41,Dummy!$B$43:$B$46,0),0)</f>
        <v>0</v>
      </c>
      <c r="W41" s="153">
        <f>INDEX(Dummy!E$43:E$46,MATCH($R41,Dummy!$B$43:$B$46,0),0)</f>
        <v>0</v>
      </c>
      <c r="X41" s="153">
        <f>INDEX(Dummy!F$43:F$46,MATCH($R41,Dummy!$B$43:$B$46,0),0)</f>
        <v>0</v>
      </c>
      <c r="Y41" s="153">
        <f>INDEX(Dummy!G$43:G$46,MATCH($R41,Dummy!$B$43:$B$46,0),0)</f>
        <v>0</v>
      </c>
      <c r="Z41" s="153">
        <f>INDEX(Dummy!H$43:H$46,MATCH($R41,Dummy!$B$43:$B$46,0),0)</f>
        <v>0</v>
      </c>
      <c r="AA41" s="154">
        <f>INDEX(Dummy!J$43:J$46,MATCH($R41,Dummy!$B$43:$B$46,0),0)</f>
        <v>0</v>
      </c>
      <c r="AB41" s="200"/>
    </row>
    <row r="42" spans="1:28" x14ac:dyDescent="0.25">
      <c r="A42" s="293"/>
      <c r="B42" s="200"/>
      <c r="C42" s="240">
        <v>35</v>
      </c>
      <c r="D42" s="241" t="s">
        <v>38</v>
      </c>
      <c r="E42" s="242">
        <v>46193.541666666664</v>
      </c>
      <c r="F42" s="243" t="str">
        <f>F18</f>
        <v>Netherlands</v>
      </c>
      <c r="G42" s="110"/>
      <c r="H42" s="67"/>
      <c r="I42" s="67"/>
      <c r="J42" s="11"/>
      <c r="K42" s="236" t="str">
        <f>F19</f>
        <v>Sweden</v>
      </c>
      <c r="L42" s="237"/>
      <c r="M42" s="237"/>
      <c r="N42" s="324"/>
      <c r="O42" s="264" t="str">
        <f t="shared" si="1"/>
        <v/>
      </c>
      <c r="P42" s="200"/>
      <c r="Q42" s="200"/>
      <c r="R42" s="151">
        <v>2</v>
      </c>
      <c r="S42" s="152" t="str">
        <f>INDEX(Dummy!C$43:C$46,MATCH($R42,Dummy!$B$43:$B$46,0),0)</f>
        <v>Iran</v>
      </c>
      <c r="T42" s="152"/>
      <c r="U42" s="153">
        <f t="shared" ref="U42:U44" si="7">SUM(V42:X42)</f>
        <v>0</v>
      </c>
      <c r="V42" s="153">
        <f>INDEX(Dummy!D$43:D$46,MATCH($R42,Dummy!$B$43:$B$46,0),0)</f>
        <v>0</v>
      </c>
      <c r="W42" s="153">
        <f>INDEX(Dummy!E$43:E$46,MATCH($R42,Dummy!$B$43:$B$46,0),0)</f>
        <v>0</v>
      </c>
      <c r="X42" s="153">
        <f>INDEX(Dummy!F$43:F$46,MATCH($R42,Dummy!$B$43:$B$46,0),0)</f>
        <v>0</v>
      </c>
      <c r="Y42" s="153">
        <f>INDEX(Dummy!G$43:G$46,MATCH($R42,Dummy!$B$43:$B$46,0),0)</f>
        <v>0</v>
      </c>
      <c r="Z42" s="153">
        <f>INDEX(Dummy!H$43:H$46,MATCH($R42,Dummy!$B$43:$B$46,0),0)</f>
        <v>0</v>
      </c>
      <c r="AA42" s="154">
        <f>INDEX(Dummy!J$43:J$46,MATCH($R42,Dummy!$B$43:$B$46,0),0)</f>
        <v>0</v>
      </c>
      <c r="AB42" s="200"/>
    </row>
    <row r="43" spans="1:28" x14ac:dyDescent="0.25">
      <c r="A43" s="293"/>
      <c r="B43" s="200"/>
      <c r="C43" s="240">
        <v>36</v>
      </c>
      <c r="D43" s="241" t="s">
        <v>38</v>
      </c>
      <c r="E43" s="242">
        <v>46193</v>
      </c>
      <c r="F43" s="243" t="str">
        <f>K19</f>
        <v>Tunisia</v>
      </c>
      <c r="G43" s="110"/>
      <c r="H43" s="67"/>
      <c r="I43" s="67"/>
      <c r="J43" s="11"/>
      <c r="K43" s="236" t="str">
        <f>K18</f>
        <v>Japan</v>
      </c>
      <c r="L43" s="237"/>
      <c r="M43" s="237"/>
      <c r="N43" s="324"/>
      <c r="O43" s="264" t="str">
        <f t="shared" si="1"/>
        <v/>
      </c>
      <c r="P43" s="200"/>
      <c r="Q43" s="200"/>
      <c r="R43" s="126">
        <v>3</v>
      </c>
      <c r="S43" s="43" t="str">
        <f>INDEX(Dummy!C$43:C$46,MATCH($R43,Dummy!$B$43:$B$46,0),0)</f>
        <v>Egypt</v>
      </c>
      <c r="T43" s="43"/>
      <c r="U43" s="42">
        <f t="shared" si="7"/>
        <v>0</v>
      </c>
      <c r="V43" s="42">
        <f>INDEX(Dummy!D$43:D$46,MATCH($R43,Dummy!$B$43:$B$46,0),0)</f>
        <v>0</v>
      </c>
      <c r="W43" s="42">
        <f>INDEX(Dummy!E$43:E$46,MATCH($R43,Dummy!$B$43:$B$46,0),0)</f>
        <v>0</v>
      </c>
      <c r="X43" s="42">
        <f>INDEX(Dummy!F$43:F$46,MATCH($R43,Dummy!$B$43:$B$46,0),0)</f>
        <v>0</v>
      </c>
      <c r="Y43" s="127">
        <f>INDEX(Dummy!G$43:G$46,MATCH($R43,Dummy!$B$43:$B$46,0),0)</f>
        <v>0</v>
      </c>
      <c r="Z43" s="127">
        <f>INDEX(Dummy!H$43:H$46,MATCH($R43,Dummy!$B$43:$B$46,0),0)</f>
        <v>0</v>
      </c>
      <c r="AA43" s="128">
        <f>INDEX(Dummy!J$43:J$46,MATCH($R43,Dummy!$B$43:$B$46,0),0)</f>
        <v>0</v>
      </c>
      <c r="AB43" s="200"/>
    </row>
    <row r="44" spans="1:28" x14ac:dyDescent="0.25">
      <c r="A44" s="293"/>
      <c r="B44" s="200"/>
      <c r="C44" s="240">
        <v>37</v>
      </c>
      <c r="D44" s="241" t="s">
        <v>92</v>
      </c>
      <c r="E44" s="242">
        <v>46194.75</v>
      </c>
      <c r="F44" s="243" t="str">
        <f>K20</f>
        <v>Uruguay</v>
      </c>
      <c r="G44" s="110"/>
      <c r="H44" s="67"/>
      <c r="I44" s="67"/>
      <c r="J44" s="11"/>
      <c r="K44" s="236" t="str">
        <f>K21</f>
        <v>Cabo Verde</v>
      </c>
      <c r="L44" s="237"/>
      <c r="M44" s="237"/>
      <c r="N44" s="324"/>
      <c r="O44" s="264" t="str">
        <f t="shared" si="1"/>
        <v/>
      </c>
      <c r="P44" s="200"/>
      <c r="Q44" s="200"/>
      <c r="R44" s="126">
        <v>4</v>
      </c>
      <c r="S44" s="43" t="str">
        <f>INDEX(Dummy!C$43:C$46,MATCH($R44,Dummy!$B$43:$B$46,0),0)</f>
        <v>New Zealand</v>
      </c>
      <c r="T44" s="43"/>
      <c r="U44" s="42">
        <f t="shared" si="7"/>
        <v>0</v>
      </c>
      <c r="V44" s="42">
        <f>INDEX(Dummy!D$43:D$46,MATCH($R44,Dummy!$B$43:$B$46,0),0)</f>
        <v>0</v>
      </c>
      <c r="W44" s="42">
        <f>INDEX(Dummy!E$43:E$46,MATCH($R44,Dummy!$B$43:$B$46,0),0)</f>
        <v>0</v>
      </c>
      <c r="X44" s="42">
        <f>INDEX(Dummy!F$43:F$46,MATCH($R44,Dummy!$B$43:$B$46,0),0)</f>
        <v>0</v>
      </c>
      <c r="Y44" s="127">
        <f>INDEX(Dummy!G$43:G$46,MATCH($R44,Dummy!$B$43:$B$46,0),0)</f>
        <v>0</v>
      </c>
      <c r="Z44" s="127">
        <f>INDEX(Dummy!H$43:H$46,MATCH($R44,Dummy!$B$43:$B$46,0),0)</f>
        <v>0</v>
      </c>
      <c r="AA44" s="128">
        <f>INDEX(Dummy!J$43:J$46,MATCH($R44,Dummy!$B$43:$B$46,0),0)</f>
        <v>0</v>
      </c>
      <c r="AB44" s="200"/>
    </row>
    <row r="45" spans="1:28" x14ac:dyDescent="0.25">
      <c r="A45" s="293"/>
      <c r="B45" s="200"/>
      <c r="C45" s="240">
        <v>38</v>
      </c>
      <c r="D45" s="241" t="s">
        <v>92</v>
      </c>
      <c r="E45" s="242">
        <v>46194.5</v>
      </c>
      <c r="F45" s="243" t="str">
        <f>F21</f>
        <v>Spain</v>
      </c>
      <c r="G45" s="110"/>
      <c r="H45" s="67"/>
      <c r="I45" s="67"/>
      <c r="J45" s="11"/>
      <c r="K45" s="236" t="str">
        <f>F20</f>
        <v>Saudi Arabia</v>
      </c>
      <c r="L45" s="237"/>
      <c r="M45" s="237"/>
      <c r="N45" s="324"/>
      <c r="O45" s="264" t="str">
        <f t="shared" si="1"/>
        <v/>
      </c>
      <c r="P45" s="200"/>
      <c r="Q45" s="200"/>
      <c r="R45" s="139"/>
      <c r="S45" s="44"/>
      <c r="T45" s="44"/>
      <c r="U45" s="37"/>
      <c r="V45" s="37"/>
      <c r="W45" s="37"/>
      <c r="X45" s="37"/>
      <c r="Y45" s="37"/>
      <c r="Z45" s="37"/>
      <c r="AA45" s="140"/>
      <c r="AB45" s="200"/>
    </row>
    <row r="46" spans="1:28" x14ac:dyDescent="0.25">
      <c r="A46" s="293"/>
      <c r="B46" s="200"/>
      <c r="C46" s="240">
        <v>39</v>
      </c>
      <c r="D46" s="241" t="s">
        <v>31</v>
      </c>
      <c r="E46" s="242">
        <v>46194.625</v>
      </c>
      <c r="F46" s="243" t="str">
        <f>F23</f>
        <v>Belgium</v>
      </c>
      <c r="G46" s="110"/>
      <c r="H46" s="67"/>
      <c r="I46" s="67"/>
      <c r="J46" s="11"/>
      <c r="K46" s="236" t="str">
        <f>F22</f>
        <v>Iran</v>
      </c>
      <c r="L46" s="237"/>
      <c r="M46" s="237"/>
      <c r="N46" s="324"/>
      <c r="O46" s="264" t="str">
        <f t="shared" si="1"/>
        <v/>
      </c>
      <c r="P46" s="200"/>
      <c r="Q46" s="200"/>
      <c r="R46" s="133" t="s">
        <v>124</v>
      </c>
      <c r="S46" s="134"/>
      <c r="T46" s="134"/>
      <c r="U46" s="135" t="s">
        <v>34</v>
      </c>
      <c r="V46" s="135" t="s">
        <v>35</v>
      </c>
      <c r="W46" s="135" t="s">
        <v>36</v>
      </c>
      <c r="X46" s="135" t="s">
        <v>37</v>
      </c>
      <c r="Y46" s="135" t="s">
        <v>38</v>
      </c>
      <c r="Z46" s="135" t="s">
        <v>39</v>
      </c>
      <c r="AA46" s="136" t="s">
        <v>93</v>
      </c>
      <c r="AB46" s="200"/>
    </row>
    <row r="47" spans="1:28" x14ac:dyDescent="0.25">
      <c r="A47" s="293"/>
      <c r="B47" s="200"/>
      <c r="C47" s="240">
        <v>40</v>
      </c>
      <c r="D47" s="241" t="s">
        <v>31</v>
      </c>
      <c r="E47" s="242">
        <v>46194.875</v>
      </c>
      <c r="F47" s="243" t="str">
        <f>K22</f>
        <v>New Zealand</v>
      </c>
      <c r="G47" s="110"/>
      <c r="H47" s="67"/>
      <c r="I47" s="67"/>
      <c r="J47" s="11"/>
      <c r="K47" s="236" t="str">
        <f>K23</f>
        <v>Egypt</v>
      </c>
      <c r="L47" s="237"/>
      <c r="M47" s="237"/>
      <c r="N47" s="324"/>
      <c r="O47" s="264" t="str">
        <f t="shared" si="1"/>
        <v/>
      </c>
      <c r="P47" s="200"/>
      <c r="Q47" s="200"/>
      <c r="R47" s="155">
        <v>1</v>
      </c>
      <c r="S47" s="54" t="str">
        <f>INDEX(Dummy!C$49:C$52,MATCH($R47,Dummy!$B$49:$B$52,0),0)</f>
        <v>Spain</v>
      </c>
      <c r="T47" s="54"/>
      <c r="U47" s="53">
        <f>SUM(V47:X47)</f>
        <v>0</v>
      </c>
      <c r="V47" s="53">
        <f>INDEX(Dummy!D$49:D$52,MATCH($R47,Dummy!$B$49:$B$52,0),0)</f>
        <v>0</v>
      </c>
      <c r="W47" s="53">
        <f>INDEX(Dummy!E$49:E$52,MATCH($R47,Dummy!$B$49:$B$52,0),0)</f>
        <v>0</v>
      </c>
      <c r="X47" s="53">
        <f>INDEX(Dummy!F$49:F$52,MATCH($R47,Dummy!$B$49:$B$52,0),0)</f>
        <v>0</v>
      </c>
      <c r="Y47" s="53">
        <f>INDEX(Dummy!G$49:G$52,MATCH($R47,Dummy!$B$49:$B$52,0),0)</f>
        <v>0</v>
      </c>
      <c r="Z47" s="53">
        <f>INDEX(Dummy!H$49:H$52,MATCH($R47,Dummy!$B$49:$B$52,0),0)</f>
        <v>0</v>
      </c>
      <c r="AA47" s="156">
        <f>INDEX(Dummy!J$49:J$52,MATCH($R47,Dummy!$B$49:$B$52,0),0)</f>
        <v>0</v>
      </c>
      <c r="AB47" s="200"/>
    </row>
    <row r="48" spans="1:28" x14ac:dyDescent="0.25">
      <c r="A48" s="293"/>
      <c r="B48" s="200"/>
      <c r="C48" s="240">
        <v>41</v>
      </c>
      <c r="D48" s="241" t="s">
        <v>162</v>
      </c>
      <c r="E48" s="242">
        <v>46195.833333333336</v>
      </c>
      <c r="F48" s="243" t="str">
        <f>K25</f>
        <v>Norway</v>
      </c>
      <c r="G48" s="110"/>
      <c r="H48" s="67"/>
      <c r="I48" s="67"/>
      <c r="J48" s="11"/>
      <c r="K48" s="236" t="str">
        <f>K24</f>
        <v>Senegal</v>
      </c>
      <c r="L48" s="237"/>
      <c r="M48" s="237"/>
      <c r="N48" s="324"/>
      <c r="O48" s="264" t="str">
        <f t="shared" si="1"/>
        <v/>
      </c>
      <c r="P48" s="200"/>
      <c r="Q48" s="200"/>
      <c r="R48" s="155">
        <v>2</v>
      </c>
      <c r="S48" s="54" t="str">
        <f>INDEX(Dummy!C$49:C$52,MATCH($R48,Dummy!$B$49:$B$52,0),0)</f>
        <v>Uruguay</v>
      </c>
      <c r="T48" s="54"/>
      <c r="U48" s="53">
        <f t="shared" ref="U48:U50" si="8">SUM(V48:X48)</f>
        <v>0</v>
      </c>
      <c r="V48" s="53">
        <f>INDEX(Dummy!D$49:D$52,MATCH($R48,Dummy!$B$49:$B$52,0),0)</f>
        <v>0</v>
      </c>
      <c r="W48" s="53">
        <f>INDEX(Dummy!E$49:E$52,MATCH($R48,Dummy!$B$49:$B$52,0),0)</f>
        <v>0</v>
      </c>
      <c r="X48" s="53">
        <f>INDEX(Dummy!F$49:F$52,MATCH($R48,Dummy!$B$49:$B$52,0),0)</f>
        <v>0</v>
      </c>
      <c r="Y48" s="53">
        <f>INDEX(Dummy!G$49:G$52,MATCH($R48,Dummy!$B$49:$B$52,0),0)</f>
        <v>0</v>
      </c>
      <c r="Z48" s="53">
        <f>INDEX(Dummy!H$49:H$52,MATCH($R48,Dummy!$B$49:$B$52,0),0)</f>
        <v>0</v>
      </c>
      <c r="AA48" s="156">
        <f>INDEX(Dummy!J$49:J$52,MATCH($R48,Dummy!$B$49:$B$52,0),0)</f>
        <v>0</v>
      </c>
      <c r="AB48" s="200"/>
    </row>
    <row r="49" spans="1:28" x14ac:dyDescent="0.25">
      <c r="A49" s="293"/>
      <c r="B49" s="200"/>
      <c r="C49" s="240">
        <v>42</v>
      </c>
      <c r="D49" s="241" t="s">
        <v>162</v>
      </c>
      <c r="E49" s="242">
        <v>46195.708333333336</v>
      </c>
      <c r="F49" s="243" t="str">
        <f>F24</f>
        <v>France</v>
      </c>
      <c r="G49" s="110"/>
      <c r="H49" s="67"/>
      <c r="I49" s="67"/>
      <c r="J49" s="11"/>
      <c r="K49" s="236" t="str">
        <f>F25</f>
        <v>Iraq</v>
      </c>
      <c r="L49" s="237"/>
      <c r="M49" s="237"/>
      <c r="N49" s="324"/>
      <c r="O49" s="264" t="str">
        <f t="shared" si="1"/>
        <v/>
      </c>
      <c r="P49" s="200"/>
      <c r="Q49" s="200"/>
      <c r="R49" s="126">
        <v>3</v>
      </c>
      <c r="S49" s="43" t="str">
        <f>INDEX(Dummy!C$49:C$52,MATCH($R49,Dummy!$B$49:$B$52,0),0)</f>
        <v>Saudi Arabia</v>
      </c>
      <c r="T49" s="43"/>
      <c r="U49" s="42">
        <f t="shared" si="8"/>
        <v>0</v>
      </c>
      <c r="V49" s="42">
        <f>INDEX(Dummy!D$49:D$52,MATCH($R49,Dummy!$B$49:$B$52,0),0)</f>
        <v>0</v>
      </c>
      <c r="W49" s="42">
        <f>INDEX(Dummy!E$49:E$52,MATCH($R49,Dummy!$B$49:$B$52,0),0)</f>
        <v>0</v>
      </c>
      <c r="X49" s="42">
        <f>INDEX(Dummy!F$49:F$52,MATCH($R49,Dummy!$B$49:$B$52,0),0)</f>
        <v>0</v>
      </c>
      <c r="Y49" s="127">
        <f>INDEX(Dummy!G$49:G$52,MATCH($R49,Dummy!$B$49:$B$52,0),0)</f>
        <v>0</v>
      </c>
      <c r="Z49" s="127">
        <f>INDEX(Dummy!H$49:H$52,MATCH($R49,Dummy!$B$49:$B$52,0),0)</f>
        <v>0</v>
      </c>
      <c r="AA49" s="128">
        <f>INDEX(Dummy!J$49:J$52,MATCH($R49,Dummy!$B$49:$B$52,0),0)</f>
        <v>0</v>
      </c>
      <c r="AB49" s="200"/>
    </row>
    <row r="50" spans="1:28" x14ac:dyDescent="0.25">
      <c r="A50" s="293"/>
      <c r="B50" s="200"/>
      <c r="C50" s="240">
        <v>43</v>
      </c>
      <c r="D50" s="241" t="s">
        <v>164</v>
      </c>
      <c r="E50" s="242">
        <v>46195.541666666664</v>
      </c>
      <c r="F50" s="243" t="str">
        <f>F26</f>
        <v>Argentina</v>
      </c>
      <c r="G50" s="110"/>
      <c r="H50" s="67"/>
      <c r="I50" s="67"/>
      <c r="J50" s="11"/>
      <c r="K50" s="236" t="str">
        <f>F27</f>
        <v>Austria</v>
      </c>
      <c r="L50" s="237"/>
      <c r="M50" s="237"/>
      <c r="N50" s="324"/>
      <c r="O50" s="264" t="str">
        <f t="shared" si="1"/>
        <v/>
      </c>
      <c r="P50" s="200"/>
      <c r="Q50" s="200"/>
      <c r="R50" s="126">
        <v>4</v>
      </c>
      <c r="S50" s="43" t="str">
        <f>INDEX(Dummy!C$49:C$52,MATCH($R50,Dummy!$B$49:$B$52,0),0)</f>
        <v>Cabo Verde</v>
      </c>
      <c r="T50" s="43"/>
      <c r="U50" s="42">
        <f t="shared" si="8"/>
        <v>0</v>
      </c>
      <c r="V50" s="42">
        <f>INDEX(Dummy!D$49:D$52,MATCH($R50,Dummy!$B$49:$B$52,0),0)</f>
        <v>0</v>
      </c>
      <c r="W50" s="42">
        <f>INDEX(Dummy!E$49:E$52,MATCH($R50,Dummy!$B$49:$B$52,0),0)</f>
        <v>0</v>
      </c>
      <c r="X50" s="42">
        <f>INDEX(Dummy!F$49:F$52,MATCH($R50,Dummy!$B$49:$B$52,0),0)</f>
        <v>0</v>
      </c>
      <c r="Y50" s="127">
        <f>INDEX(Dummy!G$49:G$52,MATCH($R50,Dummy!$B$49:$B$52,0),0)</f>
        <v>0</v>
      </c>
      <c r="Z50" s="127">
        <f>INDEX(Dummy!H$49:H$52,MATCH($R50,Dummy!$B$49:$B$52,0),0)</f>
        <v>0</v>
      </c>
      <c r="AA50" s="128">
        <f>INDEX(Dummy!J$49:J$52,MATCH($R50,Dummy!$B$49:$B$52,0),0)</f>
        <v>0</v>
      </c>
      <c r="AB50" s="200"/>
    </row>
    <row r="51" spans="1:28" x14ac:dyDescent="0.25">
      <c r="A51" s="293"/>
      <c r="B51" s="200"/>
      <c r="C51" s="240">
        <v>44</v>
      </c>
      <c r="D51" s="241" t="s">
        <v>164</v>
      </c>
      <c r="E51" s="242">
        <v>46195.958333333336</v>
      </c>
      <c r="F51" s="243" t="str">
        <f>K27</f>
        <v>Jordan</v>
      </c>
      <c r="G51" s="110"/>
      <c r="H51" s="67"/>
      <c r="I51" s="67"/>
      <c r="J51" s="11"/>
      <c r="K51" s="236" t="str">
        <f>K26</f>
        <v>Algeria</v>
      </c>
      <c r="L51" s="237"/>
      <c r="M51" s="237"/>
      <c r="N51" s="324"/>
      <c r="O51" s="264" t="str">
        <f t="shared" si="1"/>
        <v/>
      </c>
      <c r="P51" s="200"/>
      <c r="Q51" s="200"/>
      <c r="R51" s="157"/>
      <c r="S51" s="37"/>
      <c r="T51" s="37"/>
      <c r="U51" s="37"/>
      <c r="V51" s="37"/>
      <c r="W51" s="25"/>
      <c r="X51" s="25"/>
      <c r="Y51" s="25"/>
      <c r="Z51" s="25"/>
      <c r="AA51" s="158"/>
      <c r="AB51" s="200"/>
    </row>
    <row r="52" spans="1:28" x14ac:dyDescent="0.25">
      <c r="A52" s="293"/>
      <c r="B52" s="200"/>
      <c r="C52" s="240">
        <v>45</v>
      </c>
      <c r="D52" s="241" t="s">
        <v>37</v>
      </c>
      <c r="E52" s="242">
        <v>46196.666666666664</v>
      </c>
      <c r="F52" s="243" t="str">
        <f>F29</f>
        <v>England</v>
      </c>
      <c r="G52" s="110"/>
      <c r="H52" s="67"/>
      <c r="I52" s="67"/>
      <c r="J52" s="11"/>
      <c r="K52" s="236" t="str">
        <f>F28</f>
        <v>Ghana</v>
      </c>
      <c r="L52" s="237"/>
      <c r="M52" s="237"/>
      <c r="N52" s="324"/>
      <c r="O52" s="264" t="str">
        <f t="shared" si="1"/>
        <v/>
      </c>
      <c r="P52" s="200"/>
      <c r="Q52" s="200"/>
      <c r="R52" s="133" t="s">
        <v>174</v>
      </c>
      <c r="S52" s="134"/>
      <c r="T52" s="134"/>
      <c r="U52" s="135" t="s">
        <v>34</v>
      </c>
      <c r="V52" s="135" t="s">
        <v>35</v>
      </c>
      <c r="W52" s="135" t="s">
        <v>36</v>
      </c>
      <c r="X52" s="135" t="s">
        <v>37</v>
      </c>
      <c r="Y52" s="135" t="s">
        <v>38</v>
      </c>
      <c r="Z52" s="135" t="s">
        <v>39</v>
      </c>
      <c r="AA52" s="136" t="s">
        <v>93</v>
      </c>
      <c r="AB52" s="200"/>
    </row>
    <row r="53" spans="1:28" x14ac:dyDescent="0.25">
      <c r="A53" s="293"/>
      <c r="B53" s="200"/>
      <c r="C53" s="240">
        <v>46</v>
      </c>
      <c r="D53" s="241" t="s">
        <v>37</v>
      </c>
      <c r="E53" s="242">
        <v>46196.791666666664</v>
      </c>
      <c r="F53" s="243" t="str">
        <f>K28</f>
        <v>Panama</v>
      </c>
      <c r="G53" s="110"/>
      <c r="H53" s="67"/>
      <c r="I53" s="67"/>
      <c r="J53" s="11"/>
      <c r="K53" s="236" t="str">
        <f>K29</f>
        <v>Croatia</v>
      </c>
      <c r="L53" s="237"/>
      <c r="M53" s="237"/>
      <c r="N53" s="324"/>
      <c r="O53" s="264" t="str">
        <f t="shared" si="1"/>
        <v/>
      </c>
      <c r="P53" s="200"/>
      <c r="Q53" s="200"/>
      <c r="R53" s="159">
        <v>1</v>
      </c>
      <c r="S53" s="56" t="str">
        <f>INDEX(Dummy!C$55:C$58,MATCH($R53,Dummy!$B$55:$B$58,0),0)</f>
        <v>France</v>
      </c>
      <c r="T53" s="56"/>
      <c r="U53" s="55">
        <f>SUM(V53:X53)</f>
        <v>0</v>
      </c>
      <c r="V53" s="55">
        <f>INDEX(Dummy!D$55:D$58,MATCH($R53,Dummy!$B$55:$B$58,0),0)</f>
        <v>0</v>
      </c>
      <c r="W53" s="55">
        <f>INDEX(Dummy!E$55:E$58,MATCH($R53,Dummy!$B$55:$B$58,0),0)</f>
        <v>0</v>
      </c>
      <c r="X53" s="55">
        <f>INDEX(Dummy!F$55:F$58,MATCH($R53,Dummy!$B$55:$B$58,0),0)</f>
        <v>0</v>
      </c>
      <c r="Y53" s="55">
        <f>INDEX(Dummy!G$55:G$58,MATCH($R53,Dummy!$B$55:$B$58,0),0)</f>
        <v>0</v>
      </c>
      <c r="Z53" s="55">
        <f>INDEX(Dummy!H$55:H$58,MATCH($R53,Dummy!$B$55:$B$58,0),0)</f>
        <v>0</v>
      </c>
      <c r="AA53" s="160">
        <f>INDEX(Dummy!J$55:J$58,MATCH($R53,Dummy!$B$55:$B$58,0),0)</f>
        <v>0</v>
      </c>
      <c r="AB53" s="200"/>
    </row>
    <row r="54" spans="1:28" x14ac:dyDescent="0.25">
      <c r="A54" s="293"/>
      <c r="B54" s="200"/>
      <c r="C54" s="240">
        <v>47</v>
      </c>
      <c r="D54" s="241" t="s">
        <v>168</v>
      </c>
      <c r="E54" s="242">
        <v>46196.541666666664</v>
      </c>
      <c r="F54" s="243" t="str">
        <f>F30</f>
        <v>Portugal</v>
      </c>
      <c r="G54" s="110"/>
      <c r="H54" s="67"/>
      <c r="I54" s="67"/>
      <c r="J54" s="11"/>
      <c r="K54" s="236" t="str">
        <f>F31</f>
        <v>Uzbekistan</v>
      </c>
      <c r="L54" s="237"/>
      <c r="M54" s="237"/>
      <c r="N54" s="324"/>
      <c r="O54" s="264" t="str">
        <f t="shared" si="1"/>
        <v/>
      </c>
      <c r="P54" s="200"/>
      <c r="Q54" s="200"/>
      <c r="R54" s="159">
        <v>2</v>
      </c>
      <c r="S54" s="56" t="str">
        <f>INDEX(Dummy!C$55:C$58,MATCH($R54,Dummy!$B$55:$B$58,0),0)</f>
        <v>Senegal</v>
      </c>
      <c r="T54" s="56"/>
      <c r="U54" s="55">
        <f t="shared" ref="U54:U56" si="9">SUM(V54:X54)</f>
        <v>0</v>
      </c>
      <c r="V54" s="55">
        <f>INDEX(Dummy!D$55:D$58,MATCH($R54,Dummy!$B$55:$B$58,0),0)</f>
        <v>0</v>
      </c>
      <c r="W54" s="55">
        <f>INDEX(Dummy!E$55:E$58,MATCH($R54,Dummy!$B$55:$B$58,0),0)</f>
        <v>0</v>
      </c>
      <c r="X54" s="55">
        <f>INDEX(Dummy!F$55:F$58,MATCH($R54,Dummy!$B$55:$B$58,0),0)</f>
        <v>0</v>
      </c>
      <c r="Y54" s="55">
        <f>INDEX(Dummy!G$55:G$58,MATCH($R54,Dummy!$B$55:$B$58,0),0)</f>
        <v>0</v>
      </c>
      <c r="Z54" s="55">
        <f>INDEX(Dummy!H$55:H$58,MATCH($R54,Dummy!$B$55:$B$58,0),0)</f>
        <v>0</v>
      </c>
      <c r="AA54" s="160">
        <f>INDEX(Dummy!J$55:J$58,MATCH($R54,Dummy!$B$55:$B$58,0),0)</f>
        <v>0</v>
      </c>
      <c r="AB54" s="200"/>
    </row>
    <row r="55" spans="1:28" x14ac:dyDescent="0.25">
      <c r="A55" s="293">
        <f>IF(H55&lt;&gt;"",2,0)</f>
        <v>0</v>
      </c>
      <c r="B55" s="200"/>
      <c r="C55" s="244">
        <v>48</v>
      </c>
      <c r="D55" s="245" t="s">
        <v>168</v>
      </c>
      <c r="E55" s="246">
        <v>46196.916666666664</v>
      </c>
      <c r="F55" s="247" t="str">
        <f>K31</f>
        <v>Colombia</v>
      </c>
      <c r="G55" s="114"/>
      <c r="H55" s="67"/>
      <c r="I55" s="67"/>
      <c r="J55" s="181"/>
      <c r="K55" s="238" t="str">
        <f>K30</f>
        <v>DR Congo</v>
      </c>
      <c r="L55" s="239"/>
      <c r="M55" s="239"/>
      <c r="N55" s="308"/>
      <c r="O55" s="265" t="str">
        <f t="shared" si="1"/>
        <v/>
      </c>
      <c r="P55" s="200"/>
      <c r="Q55" s="200"/>
      <c r="R55" s="126">
        <v>3</v>
      </c>
      <c r="S55" s="43" t="str">
        <f>INDEX(Dummy!C$55:C$58,MATCH($R55,Dummy!$B$55:$B$58,0),0)</f>
        <v>Norway</v>
      </c>
      <c r="T55" s="43"/>
      <c r="U55" s="42">
        <f t="shared" si="9"/>
        <v>0</v>
      </c>
      <c r="V55" s="42">
        <f>INDEX(Dummy!D$55:D$58,MATCH($R55,Dummy!$B$55:$B$58,0),0)</f>
        <v>0</v>
      </c>
      <c r="W55" s="42">
        <f>INDEX(Dummy!E$55:E$58,MATCH($R55,Dummy!$B$55:$B$58,0),0)</f>
        <v>0</v>
      </c>
      <c r="X55" s="42">
        <f>INDEX(Dummy!F$55:F$58,MATCH($R55,Dummy!$B$55:$B$58,0),0)</f>
        <v>0</v>
      </c>
      <c r="Y55" s="127">
        <f>INDEX(Dummy!G$55:G$58,MATCH($R55,Dummy!$B$55:$B$58,0),0)</f>
        <v>0</v>
      </c>
      <c r="Z55" s="127">
        <f>INDEX(Dummy!H$55:H$58,MATCH($R55,Dummy!$B$55:$B$58,0),0)</f>
        <v>0</v>
      </c>
      <c r="AA55" s="128">
        <f>INDEX(Dummy!J$55:J$58,MATCH($R55,Dummy!$B$55:$B$58,0),0)</f>
        <v>0</v>
      </c>
      <c r="AB55" s="200"/>
    </row>
    <row r="56" spans="1:28" ht="15" customHeight="1" x14ac:dyDescent="0.25">
      <c r="A56" s="293"/>
      <c r="B56" s="200"/>
      <c r="C56" s="215">
        <v>49</v>
      </c>
      <c r="D56" s="216" t="s">
        <v>41</v>
      </c>
      <c r="E56" s="217">
        <v>46197.75</v>
      </c>
      <c r="F56" s="218" t="str">
        <f>K12</f>
        <v>Scotland</v>
      </c>
      <c r="G56" s="110"/>
      <c r="H56" s="67"/>
      <c r="I56" s="67"/>
      <c r="J56" s="11"/>
      <c r="K56" s="225" t="str">
        <f>F14</f>
        <v>Brazil</v>
      </c>
      <c r="L56" s="226"/>
      <c r="M56" s="226"/>
      <c r="N56" s="309">
        <v>3</v>
      </c>
      <c r="O56" s="231" t="str">
        <f t="shared" si="1"/>
        <v/>
      </c>
      <c r="P56" s="200"/>
      <c r="Q56" s="200"/>
      <c r="R56" s="126">
        <v>4</v>
      </c>
      <c r="S56" s="43" t="str">
        <f>INDEX(Dummy!C$55:C$58,MATCH($R56,Dummy!$B$55:$B$58,0),0)</f>
        <v>Iraq</v>
      </c>
      <c r="T56" s="43"/>
      <c r="U56" s="42">
        <f t="shared" si="9"/>
        <v>0</v>
      </c>
      <c r="V56" s="42">
        <f>INDEX(Dummy!D$55:D$58,MATCH($R56,Dummy!$B$55:$B$58,0),0)</f>
        <v>0</v>
      </c>
      <c r="W56" s="42">
        <f>INDEX(Dummy!E$55:E$58,MATCH($R56,Dummy!$B$55:$B$58,0),0)</f>
        <v>0</v>
      </c>
      <c r="X56" s="42">
        <f>INDEX(Dummy!F$55:F$58,MATCH($R56,Dummy!$B$55:$B$58,0),0)</f>
        <v>0</v>
      </c>
      <c r="Y56" s="127">
        <f>INDEX(Dummy!G$55:G$58,MATCH($R56,Dummy!$B$55:$B$58,0),0)</f>
        <v>0</v>
      </c>
      <c r="Z56" s="127">
        <f>INDEX(Dummy!H$55:H$58,MATCH($R56,Dummy!$B$55:$B$58,0),0)</f>
        <v>0</v>
      </c>
      <c r="AA56" s="128">
        <f>INDEX(Dummy!J$55:J$58,MATCH($R56,Dummy!$B$55:$B$58,0),0)</f>
        <v>0</v>
      </c>
      <c r="AB56" s="200"/>
    </row>
    <row r="57" spans="1:28" ht="15" customHeight="1" x14ac:dyDescent="0.25">
      <c r="A57" s="293"/>
      <c r="B57" s="200"/>
      <c r="C57" s="215">
        <v>50</v>
      </c>
      <c r="D57" s="216" t="s">
        <v>41</v>
      </c>
      <c r="E57" s="217">
        <v>46197.75</v>
      </c>
      <c r="F57" s="218" t="str">
        <f>K14</f>
        <v>Morocco</v>
      </c>
      <c r="G57" s="110"/>
      <c r="H57" s="67"/>
      <c r="I57" s="67"/>
      <c r="J57" s="11"/>
      <c r="K57" s="225" t="str">
        <f>F12</f>
        <v>Haiti</v>
      </c>
      <c r="L57" s="226"/>
      <c r="M57" s="226"/>
      <c r="N57" s="314"/>
      <c r="O57" s="231" t="str">
        <f t="shared" si="1"/>
        <v/>
      </c>
      <c r="P57" s="200"/>
      <c r="Q57" s="200"/>
      <c r="R57" s="157"/>
      <c r="S57" s="37"/>
      <c r="T57" s="37"/>
      <c r="U57" s="37"/>
      <c r="V57" s="37"/>
      <c r="W57" s="25"/>
      <c r="X57" s="25"/>
      <c r="Y57" s="25"/>
      <c r="Z57" s="25"/>
      <c r="AA57" s="158"/>
      <c r="AB57" s="200"/>
    </row>
    <row r="58" spans="1:28" ht="15" customHeight="1" x14ac:dyDescent="0.25">
      <c r="A58" s="293"/>
      <c r="B58" s="200"/>
      <c r="C58" s="215">
        <v>51</v>
      </c>
      <c r="D58" s="216" t="s">
        <v>40</v>
      </c>
      <c r="E58" s="217">
        <v>46197.625</v>
      </c>
      <c r="F58" s="218" t="str">
        <f>K15</f>
        <v>Switzerland</v>
      </c>
      <c r="G58" s="110"/>
      <c r="H58" s="67"/>
      <c r="I58" s="67"/>
      <c r="J58" s="11"/>
      <c r="K58" s="225" t="str">
        <f>F10</f>
        <v>Canada</v>
      </c>
      <c r="L58" s="226"/>
      <c r="M58" s="226"/>
      <c r="N58" s="314"/>
      <c r="O58" s="231" t="str">
        <f t="shared" si="1"/>
        <v/>
      </c>
      <c r="P58" s="200"/>
      <c r="Q58" s="200"/>
      <c r="R58" s="133" t="s">
        <v>175</v>
      </c>
      <c r="S58" s="134"/>
      <c r="T58" s="134"/>
      <c r="U58" s="135" t="s">
        <v>34</v>
      </c>
      <c r="V58" s="135" t="s">
        <v>35</v>
      </c>
      <c r="W58" s="135" t="s">
        <v>36</v>
      </c>
      <c r="X58" s="135" t="s">
        <v>37</v>
      </c>
      <c r="Y58" s="135" t="s">
        <v>38</v>
      </c>
      <c r="Z58" s="135" t="s">
        <v>39</v>
      </c>
      <c r="AA58" s="136" t="s">
        <v>93</v>
      </c>
      <c r="AB58" s="200"/>
    </row>
    <row r="59" spans="1:28" ht="15" customHeight="1" x14ac:dyDescent="0.25">
      <c r="A59" s="293"/>
      <c r="B59" s="200"/>
      <c r="C59" s="215">
        <v>52</v>
      </c>
      <c r="D59" s="216" t="s">
        <v>40</v>
      </c>
      <c r="E59" s="217">
        <v>46197.625</v>
      </c>
      <c r="F59" s="218" t="str">
        <f>K10</f>
        <v>Bosnia and Herzegovina</v>
      </c>
      <c r="G59" s="110"/>
      <c r="H59" s="67"/>
      <c r="I59" s="67"/>
      <c r="J59" s="11"/>
      <c r="K59" s="225" t="str">
        <f>F15</f>
        <v>Qatar</v>
      </c>
      <c r="L59" s="226"/>
      <c r="M59" s="226"/>
      <c r="N59" s="314"/>
      <c r="O59" s="231" t="str">
        <f t="shared" si="1"/>
        <v/>
      </c>
      <c r="P59" s="200"/>
      <c r="Q59" s="200"/>
      <c r="R59" s="161">
        <v>1</v>
      </c>
      <c r="S59" s="162" t="str">
        <f>INDEX(Dummy!C$61:C$64,MATCH($R59,Dummy!$B$61:$B$64,0),0)</f>
        <v>Argentina</v>
      </c>
      <c r="T59" s="162"/>
      <c r="U59" s="163">
        <f>SUM(V59:X59)</f>
        <v>0</v>
      </c>
      <c r="V59" s="163">
        <f>INDEX(Dummy!D$61:D$64,MATCH($R59,Dummy!$B$61:$B$64,0),0)</f>
        <v>0</v>
      </c>
      <c r="W59" s="163">
        <f>INDEX(Dummy!E$61:E$64,MATCH($R59,Dummy!$B$61:$B$64,0),0)</f>
        <v>0</v>
      </c>
      <c r="X59" s="163">
        <f>INDEX(Dummy!F$61:F$64,MATCH($R59,Dummy!$B$61:$B$64,0),0)</f>
        <v>0</v>
      </c>
      <c r="Y59" s="163">
        <f>INDEX(Dummy!G$61:G$64,MATCH($R59,Dummy!$B$61:$B$64,0),0)</f>
        <v>0</v>
      </c>
      <c r="Z59" s="163">
        <f>INDEX(Dummy!H$61:H$64,MATCH($R59,Dummy!$B$61:$B$64,0),0)</f>
        <v>0</v>
      </c>
      <c r="AA59" s="164">
        <f>INDEX(Dummy!J$61:J$64,MATCH($R59,Dummy!$B$61:$B$64,0),0)</f>
        <v>0</v>
      </c>
      <c r="AB59" s="200"/>
    </row>
    <row r="60" spans="1:28" ht="15" customHeight="1" x14ac:dyDescent="0.25">
      <c r="A60" s="293"/>
      <c r="B60" s="200"/>
      <c r="C60" s="215">
        <v>53</v>
      </c>
      <c r="D60" s="216" t="s">
        <v>39</v>
      </c>
      <c r="E60" s="217">
        <v>46197.875</v>
      </c>
      <c r="F60" s="218" t="str">
        <f>K9</f>
        <v>Czechia</v>
      </c>
      <c r="G60" s="110"/>
      <c r="H60" s="67"/>
      <c r="I60" s="67"/>
      <c r="J60" s="11"/>
      <c r="K60" s="225" t="str">
        <f>F8</f>
        <v>Mexico</v>
      </c>
      <c r="L60" s="226"/>
      <c r="M60" s="226"/>
      <c r="N60" s="314"/>
      <c r="O60" s="231" t="str">
        <f t="shared" si="1"/>
        <v/>
      </c>
      <c r="P60" s="200"/>
      <c r="Q60" s="200"/>
      <c r="R60" s="161">
        <v>2</v>
      </c>
      <c r="S60" s="162" t="str">
        <f>INDEX(Dummy!C$61:C$64,MATCH($R60,Dummy!$B$61:$B$64,0),0)</f>
        <v>Austria</v>
      </c>
      <c r="T60" s="162"/>
      <c r="U60" s="163">
        <f t="shared" ref="U60:U62" si="10">SUM(V60:X60)</f>
        <v>0</v>
      </c>
      <c r="V60" s="163">
        <f>INDEX(Dummy!D$61:D$64,MATCH($R60,Dummy!$B$61:$B$64,0),0)</f>
        <v>0</v>
      </c>
      <c r="W60" s="163">
        <f>INDEX(Dummy!E$61:E$64,MATCH($R60,Dummy!$B$61:$B$64,0),0)</f>
        <v>0</v>
      </c>
      <c r="X60" s="163">
        <f>INDEX(Dummy!F$61:F$64,MATCH($R60,Dummy!$B$61:$B$64,0),0)</f>
        <v>0</v>
      </c>
      <c r="Y60" s="163">
        <f>INDEX(Dummy!G$61:G$64,MATCH($R60,Dummy!$B$61:$B$64,0),0)</f>
        <v>0</v>
      </c>
      <c r="Z60" s="163">
        <f>INDEX(Dummy!H$61:H$64,MATCH($R60,Dummy!$B$61:$B$64,0),0)</f>
        <v>0</v>
      </c>
      <c r="AA60" s="164">
        <f>INDEX(Dummy!J$61:J$64,MATCH($R60,Dummy!$B$61:$B$64,0),0)</f>
        <v>0</v>
      </c>
      <c r="AB60" s="200"/>
    </row>
    <row r="61" spans="1:28" ht="15" customHeight="1" x14ac:dyDescent="0.25">
      <c r="A61" s="293"/>
      <c r="B61" s="200"/>
      <c r="C61" s="215">
        <v>54</v>
      </c>
      <c r="D61" s="216" t="s">
        <v>39</v>
      </c>
      <c r="E61" s="217">
        <v>46197.875</v>
      </c>
      <c r="F61" s="218" t="str">
        <f>K8</f>
        <v>South Africa</v>
      </c>
      <c r="G61" s="110"/>
      <c r="H61" s="67"/>
      <c r="I61" s="67"/>
      <c r="J61" s="11"/>
      <c r="K61" s="225" t="str">
        <f>F9</f>
        <v>Korea Republic</v>
      </c>
      <c r="L61" s="226"/>
      <c r="M61" s="226"/>
      <c r="N61" s="314"/>
      <c r="O61" s="231" t="str">
        <f t="shared" si="1"/>
        <v/>
      </c>
      <c r="P61" s="200"/>
      <c r="Q61" s="200"/>
      <c r="R61" s="126">
        <v>3</v>
      </c>
      <c r="S61" s="43" t="str">
        <f>INDEX(Dummy!C$61:C$64,MATCH($R61,Dummy!$B$61:$B$64,0),0)</f>
        <v>Algeria</v>
      </c>
      <c r="T61" s="43"/>
      <c r="U61" s="42">
        <f t="shared" si="10"/>
        <v>0</v>
      </c>
      <c r="V61" s="42">
        <f>INDEX(Dummy!D$61:D$64,MATCH($R61,Dummy!$B$61:$B$64,0),0)</f>
        <v>0</v>
      </c>
      <c r="W61" s="42">
        <f>INDEX(Dummy!E$61:E$64,MATCH($R61,Dummy!$B$61:$B$64,0),0)</f>
        <v>0</v>
      </c>
      <c r="X61" s="42">
        <f>INDEX(Dummy!F$61:F$64,MATCH($R61,Dummy!$B$61:$B$64,0),0)</f>
        <v>0</v>
      </c>
      <c r="Y61" s="127">
        <f>INDEX(Dummy!G$61:G$64,MATCH($R61,Dummy!$B$61:$B$64,0),0)</f>
        <v>0</v>
      </c>
      <c r="Z61" s="127">
        <f>INDEX(Dummy!H$61:H$64,MATCH($R61,Dummy!$B$61:$B$64,0),0)</f>
        <v>0</v>
      </c>
      <c r="AA61" s="128">
        <f>INDEX(Dummy!J$61:J$64,MATCH($R61,Dummy!$B$61:$B$64,0),0)</f>
        <v>0</v>
      </c>
      <c r="AB61" s="200"/>
    </row>
    <row r="62" spans="1:28" ht="15" customHeight="1" x14ac:dyDescent="0.25">
      <c r="A62" s="293"/>
      <c r="B62" s="200"/>
      <c r="C62" s="215">
        <v>55</v>
      </c>
      <c r="D62" s="216" t="s">
        <v>42</v>
      </c>
      <c r="E62" s="217">
        <v>46198.666666666664</v>
      </c>
      <c r="F62" s="218" t="str">
        <f>K17</f>
        <v>Curacao</v>
      </c>
      <c r="G62" s="110"/>
      <c r="H62" s="67"/>
      <c r="I62" s="67"/>
      <c r="J62" s="11"/>
      <c r="K62" s="225" t="str">
        <f>F16</f>
        <v>Cote D'Voire</v>
      </c>
      <c r="L62" s="226"/>
      <c r="M62" s="226"/>
      <c r="N62" s="314"/>
      <c r="O62" s="231" t="str">
        <f t="shared" si="1"/>
        <v/>
      </c>
      <c r="P62" s="200"/>
      <c r="Q62" s="200"/>
      <c r="R62" s="126">
        <v>4</v>
      </c>
      <c r="S62" s="43" t="str">
        <f>INDEX(Dummy!C$61:C$64,MATCH($R62,Dummy!$B$61:$B$64,0),0)</f>
        <v>Jordan</v>
      </c>
      <c r="T62" s="43"/>
      <c r="U62" s="42">
        <f t="shared" si="10"/>
        <v>0</v>
      </c>
      <c r="V62" s="42">
        <f>INDEX(Dummy!D$61:D$64,MATCH($R62,Dummy!$B$61:$B$64,0),0)</f>
        <v>0</v>
      </c>
      <c r="W62" s="42">
        <f>INDEX(Dummy!E$61:E$64,MATCH($R62,Dummy!$B$61:$B$64,0),0)</f>
        <v>0</v>
      </c>
      <c r="X62" s="42">
        <f>INDEX(Dummy!F$61:F$64,MATCH($R62,Dummy!$B$61:$B$64,0),0)</f>
        <v>0</v>
      </c>
      <c r="Y62" s="127">
        <f>INDEX(Dummy!G$61:G$64,MATCH($R62,Dummy!$B$61:$B$64,0),0)</f>
        <v>0</v>
      </c>
      <c r="Z62" s="127">
        <f>INDEX(Dummy!H$61:H$64,MATCH($R62,Dummy!$B$61:$B$64,0),0)</f>
        <v>0</v>
      </c>
      <c r="AA62" s="128">
        <f>INDEX(Dummy!J$61:J$64,MATCH($R62,Dummy!$B$61:$B$64,0),0)</f>
        <v>0</v>
      </c>
      <c r="AB62" s="200"/>
    </row>
    <row r="63" spans="1:28" ht="15" customHeight="1" x14ac:dyDescent="0.25">
      <c r="A63" s="293"/>
      <c r="B63" s="200"/>
      <c r="C63" s="215">
        <v>56</v>
      </c>
      <c r="D63" s="216" t="s">
        <v>42</v>
      </c>
      <c r="E63" s="217">
        <v>46198.666666666664</v>
      </c>
      <c r="F63" s="218" t="str">
        <f>K16</f>
        <v>Ecuador</v>
      </c>
      <c r="G63" s="110"/>
      <c r="H63" s="67"/>
      <c r="I63" s="67"/>
      <c r="J63" s="11"/>
      <c r="K63" s="225" t="str">
        <f>F17</f>
        <v>Germany</v>
      </c>
      <c r="L63" s="226"/>
      <c r="M63" s="226"/>
      <c r="N63" s="314"/>
      <c r="O63" s="231" t="str">
        <f t="shared" si="1"/>
        <v/>
      </c>
      <c r="P63" s="200"/>
      <c r="Q63" s="200"/>
      <c r="R63" s="157"/>
      <c r="S63" s="37"/>
      <c r="T63" s="37"/>
      <c r="U63" s="37"/>
      <c r="V63" s="37"/>
      <c r="W63" s="25"/>
      <c r="X63" s="25"/>
      <c r="Y63" s="25"/>
      <c r="Z63" s="25"/>
      <c r="AA63" s="158"/>
      <c r="AB63" s="200"/>
    </row>
    <row r="64" spans="1:28" ht="15" customHeight="1" x14ac:dyDescent="0.25">
      <c r="A64" s="293"/>
      <c r="B64" s="200"/>
      <c r="C64" s="215">
        <v>57</v>
      </c>
      <c r="D64" s="216" t="s">
        <v>38</v>
      </c>
      <c r="E64" s="217">
        <v>46198.791666666664</v>
      </c>
      <c r="F64" s="218" t="str">
        <f>K18</f>
        <v>Japan</v>
      </c>
      <c r="G64" s="110"/>
      <c r="H64" s="67"/>
      <c r="I64" s="67"/>
      <c r="J64" s="11"/>
      <c r="K64" s="225" t="str">
        <f>F19</f>
        <v>Sweden</v>
      </c>
      <c r="L64" s="226"/>
      <c r="M64" s="226"/>
      <c r="N64" s="314"/>
      <c r="O64" s="231" t="str">
        <f t="shared" si="1"/>
        <v/>
      </c>
      <c r="P64" s="200"/>
      <c r="Q64" s="200"/>
      <c r="R64" s="133" t="s">
        <v>176</v>
      </c>
      <c r="S64" s="134"/>
      <c r="T64" s="134"/>
      <c r="U64" s="135" t="s">
        <v>34</v>
      </c>
      <c r="V64" s="135" t="s">
        <v>35</v>
      </c>
      <c r="W64" s="135" t="s">
        <v>36</v>
      </c>
      <c r="X64" s="135" t="s">
        <v>37</v>
      </c>
      <c r="Y64" s="135" t="s">
        <v>38</v>
      </c>
      <c r="Z64" s="135" t="s">
        <v>39</v>
      </c>
      <c r="AA64" s="136" t="s">
        <v>93</v>
      </c>
      <c r="AB64" s="200"/>
    </row>
    <row r="65" spans="1:28" ht="15" customHeight="1" x14ac:dyDescent="0.25">
      <c r="A65" s="293"/>
      <c r="B65" s="200"/>
      <c r="C65" s="215">
        <v>58</v>
      </c>
      <c r="D65" s="216" t="s">
        <v>38</v>
      </c>
      <c r="E65" s="217">
        <v>46198.791666666664</v>
      </c>
      <c r="F65" s="218" t="str">
        <f>K19</f>
        <v>Tunisia</v>
      </c>
      <c r="G65" s="110"/>
      <c r="H65" s="67"/>
      <c r="I65" s="67"/>
      <c r="J65" s="11"/>
      <c r="K65" s="225" t="str">
        <f>F18</f>
        <v>Netherlands</v>
      </c>
      <c r="L65" s="226"/>
      <c r="M65" s="226"/>
      <c r="N65" s="314"/>
      <c r="O65" s="231" t="str">
        <f t="shared" si="1"/>
        <v/>
      </c>
      <c r="P65" s="200"/>
      <c r="Q65" s="200"/>
      <c r="R65" s="165">
        <v>1</v>
      </c>
      <c r="S65" s="166" t="str">
        <f>INDEX(Dummy!C$67:C$70,MATCH($R65,Dummy!$B$67:$B$70,0),0)</f>
        <v>Portugal</v>
      </c>
      <c r="T65" s="166"/>
      <c r="U65" s="167">
        <f>SUM(V65:X65)</f>
        <v>0</v>
      </c>
      <c r="V65" s="167">
        <f>INDEX(Dummy!D$67:D$70,MATCH($R65,Dummy!$B$67:$B$70,0),0)</f>
        <v>0</v>
      </c>
      <c r="W65" s="167">
        <f>INDEX(Dummy!E$67:E$70,MATCH($R65,Dummy!$B$67:$B$70,0),0)</f>
        <v>0</v>
      </c>
      <c r="X65" s="167">
        <f>INDEX(Dummy!F$67:F$70,MATCH($R65,Dummy!$B$67:$B$70,0),0)</f>
        <v>0</v>
      </c>
      <c r="Y65" s="167">
        <f>INDEX(Dummy!G$67:G$70,MATCH($R65,Dummy!$B$67:$B$70,0),0)</f>
        <v>0</v>
      </c>
      <c r="Z65" s="167">
        <f>INDEX(Dummy!H$67:H$70,MATCH($R65,Dummy!$B$67:$B$70,0),0)</f>
        <v>0</v>
      </c>
      <c r="AA65" s="168">
        <f>INDEX(Dummy!J$67:J$70,MATCH($R65,Dummy!$B$67:$B$70,0),0)</f>
        <v>0</v>
      </c>
      <c r="AB65" s="200"/>
    </row>
    <row r="66" spans="1:28" ht="15" customHeight="1" x14ac:dyDescent="0.25">
      <c r="A66" s="293"/>
      <c r="B66" s="200"/>
      <c r="C66" s="215">
        <v>59</v>
      </c>
      <c r="D66" s="216" t="s">
        <v>36</v>
      </c>
      <c r="E66" s="217">
        <v>46198.916666666664</v>
      </c>
      <c r="F66" s="218" t="str">
        <f>K13</f>
        <v>Türkiye</v>
      </c>
      <c r="G66" s="110"/>
      <c r="H66" s="67"/>
      <c r="I66" s="67"/>
      <c r="J66" s="11"/>
      <c r="K66" s="225" t="str">
        <f>F11</f>
        <v>USA</v>
      </c>
      <c r="L66" s="226"/>
      <c r="M66" s="226"/>
      <c r="N66" s="314"/>
      <c r="O66" s="231" t="str">
        <f t="shared" si="1"/>
        <v/>
      </c>
      <c r="P66" s="200"/>
      <c r="Q66" s="200"/>
      <c r="R66" s="165">
        <v>2</v>
      </c>
      <c r="S66" s="166" t="str">
        <f>INDEX(Dummy!C$67:C$70,MATCH($R66,Dummy!$B$67:$B$70,0),0)</f>
        <v>Colombia</v>
      </c>
      <c r="T66" s="166"/>
      <c r="U66" s="167">
        <f t="shared" ref="U66:U68" si="11">SUM(V66:X66)</f>
        <v>0</v>
      </c>
      <c r="V66" s="167">
        <f>INDEX(Dummy!D$67:D$70,MATCH($R66,Dummy!$B$67:$B$70,0),0)</f>
        <v>0</v>
      </c>
      <c r="W66" s="167">
        <f>INDEX(Dummy!E$67:E$70,MATCH($R66,Dummy!$B$67:$B$70,0),0)</f>
        <v>0</v>
      </c>
      <c r="X66" s="167">
        <f>INDEX(Dummy!F$67:F$70,MATCH($R66,Dummy!$B$67:$B$70,0),0)</f>
        <v>0</v>
      </c>
      <c r="Y66" s="167">
        <f>INDEX(Dummy!G$67:G$70,MATCH($R66,Dummy!$B$67:$B$70,0),0)</f>
        <v>0</v>
      </c>
      <c r="Z66" s="167">
        <f>INDEX(Dummy!H$67:H$70,MATCH($R66,Dummy!$B$67:$B$70,0),0)</f>
        <v>0</v>
      </c>
      <c r="AA66" s="168">
        <f>INDEX(Dummy!J$67:J$70,MATCH($R66,Dummy!$B$67:$B$70,0),0)</f>
        <v>0</v>
      </c>
      <c r="AB66" s="200"/>
    </row>
    <row r="67" spans="1:28" ht="15" customHeight="1" x14ac:dyDescent="0.25">
      <c r="A67" s="293"/>
      <c r="B67" s="200"/>
      <c r="C67" s="215">
        <v>60</v>
      </c>
      <c r="D67" s="216" t="s">
        <v>36</v>
      </c>
      <c r="E67" s="217">
        <v>46198.916666666664</v>
      </c>
      <c r="F67" s="218" t="str">
        <f>K11</f>
        <v>Paraguay</v>
      </c>
      <c r="G67" s="110"/>
      <c r="H67" s="67"/>
      <c r="I67" s="67"/>
      <c r="J67" s="11"/>
      <c r="K67" s="225" t="str">
        <f>F13</f>
        <v>Australia</v>
      </c>
      <c r="L67" s="226"/>
      <c r="M67" s="226"/>
      <c r="N67" s="314"/>
      <c r="O67" s="231" t="str">
        <f t="shared" si="1"/>
        <v/>
      </c>
      <c r="P67" s="200"/>
      <c r="Q67" s="200"/>
      <c r="R67" s="126">
        <v>3</v>
      </c>
      <c r="S67" s="43" t="str">
        <f>INDEX(Dummy!C$67:C$70,MATCH($R67,Dummy!$B$67:$B$70,0),0)</f>
        <v>DR Congo</v>
      </c>
      <c r="T67" s="43"/>
      <c r="U67" s="42">
        <f t="shared" si="11"/>
        <v>0</v>
      </c>
      <c r="V67" s="42">
        <f>INDEX(Dummy!D$67:D$70,MATCH($R67,Dummy!$B$67:$B$70,0),0)</f>
        <v>0</v>
      </c>
      <c r="W67" s="42">
        <f>INDEX(Dummy!E$67:E$70,MATCH($R67,Dummy!$B$67:$B$70,0),0)</f>
        <v>0</v>
      </c>
      <c r="X67" s="42">
        <f>INDEX(Dummy!F$67:F$70,MATCH($R67,Dummy!$B$67:$B$70,0),0)</f>
        <v>0</v>
      </c>
      <c r="Y67" s="127">
        <f>INDEX(Dummy!G$67:G$70,MATCH($R67,Dummy!$B$67:$B$70,0),0)</f>
        <v>0</v>
      </c>
      <c r="Z67" s="127">
        <f>INDEX(Dummy!H$67:H$70,MATCH($R67,Dummy!$B$67:$B$70,0),0)</f>
        <v>0</v>
      </c>
      <c r="AA67" s="128">
        <f>INDEX(Dummy!J$67:J$70,MATCH($R67,Dummy!$B$67:$B$70,0),0)</f>
        <v>0</v>
      </c>
      <c r="AB67" s="200"/>
    </row>
    <row r="68" spans="1:28" ht="15" customHeight="1" x14ac:dyDescent="0.25">
      <c r="A68" s="293"/>
      <c r="B68" s="200"/>
      <c r="C68" s="215">
        <v>61</v>
      </c>
      <c r="D68" s="216" t="s">
        <v>162</v>
      </c>
      <c r="E68" s="217">
        <v>46199.625</v>
      </c>
      <c r="F68" s="218" t="str">
        <f>K25</f>
        <v>Norway</v>
      </c>
      <c r="G68" s="110"/>
      <c r="H68" s="67"/>
      <c r="I68" s="67"/>
      <c r="J68" s="11"/>
      <c r="K68" s="225" t="str">
        <f>F24</f>
        <v>France</v>
      </c>
      <c r="L68" s="226"/>
      <c r="M68" s="226"/>
      <c r="N68" s="314"/>
      <c r="O68" s="231" t="str">
        <f t="shared" si="1"/>
        <v/>
      </c>
      <c r="P68" s="200"/>
      <c r="Q68" s="200"/>
      <c r="R68" s="126">
        <v>4</v>
      </c>
      <c r="S68" s="43" t="str">
        <f>INDEX(Dummy!C$67:C$70,MATCH($R68,Dummy!$B$67:$B$70,0),0)</f>
        <v>Uzbekistan</v>
      </c>
      <c r="T68" s="43"/>
      <c r="U68" s="42">
        <f t="shared" si="11"/>
        <v>0</v>
      </c>
      <c r="V68" s="42">
        <f>INDEX(Dummy!D$67:D$70,MATCH($R68,Dummy!$B$67:$B$70,0),0)</f>
        <v>0</v>
      </c>
      <c r="W68" s="42">
        <f>INDEX(Dummy!E$67:E$70,MATCH($R68,Dummy!$B$67:$B$70,0),0)</f>
        <v>0</v>
      </c>
      <c r="X68" s="42">
        <f>INDEX(Dummy!F$67:F$70,MATCH($R68,Dummy!$B$67:$B$70,0),0)</f>
        <v>0</v>
      </c>
      <c r="Y68" s="127">
        <f>INDEX(Dummy!G$67:G$70,MATCH($R68,Dummy!$B$67:$B$70,0),0)</f>
        <v>0</v>
      </c>
      <c r="Z68" s="127">
        <f>INDEX(Dummy!H$67:H$70,MATCH($R68,Dummy!$B$67:$B$70,0),0)</f>
        <v>0</v>
      </c>
      <c r="AA68" s="128">
        <f>INDEX(Dummy!J$67:J$70,MATCH($R68,Dummy!$B$67:$B$70,0),0)</f>
        <v>0</v>
      </c>
      <c r="AB68" s="200"/>
    </row>
    <row r="69" spans="1:28" ht="15" customHeight="1" x14ac:dyDescent="0.25">
      <c r="A69" s="293"/>
      <c r="B69" s="200"/>
      <c r="C69" s="215">
        <v>62</v>
      </c>
      <c r="D69" s="216" t="s">
        <v>162</v>
      </c>
      <c r="E69" s="217">
        <v>46199.625</v>
      </c>
      <c r="F69" s="218" t="str">
        <f>K24</f>
        <v>Senegal</v>
      </c>
      <c r="G69" s="110"/>
      <c r="H69" s="67"/>
      <c r="I69" s="67"/>
      <c r="J69" s="11"/>
      <c r="K69" s="225" t="str">
        <f>F25</f>
        <v>Iraq</v>
      </c>
      <c r="L69" s="226"/>
      <c r="M69" s="226"/>
      <c r="N69" s="314"/>
      <c r="O69" s="231" t="str">
        <f t="shared" si="1"/>
        <v/>
      </c>
      <c r="P69" s="200"/>
      <c r="Q69" s="200"/>
      <c r="R69" s="157"/>
      <c r="S69" s="37"/>
      <c r="T69" s="37"/>
      <c r="U69" s="37"/>
      <c r="V69" s="37"/>
      <c r="W69" s="25"/>
      <c r="X69" s="25"/>
      <c r="Y69" s="25"/>
      <c r="Z69" s="25"/>
      <c r="AA69" s="158"/>
      <c r="AB69" s="200"/>
    </row>
    <row r="70" spans="1:28" ht="15" customHeight="1" x14ac:dyDescent="0.25">
      <c r="A70" s="293"/>
      <c r="B70" s="200"/>
      <c r="C70" s="215">
        <v>63</v>
      </c>
      <c r="D70" s="216" t="s">
        <v>31</v>
      </c>
      <c r="E70" s="217">
        <v>46199.958333333336</v>
      </c>
      <c r="F70" s="218" t="str">
        <f>K23</f>
        <v>Egypt</v>
      </c>
      <c r="G70" s="110"/>
      <c r="H70" s="67"/>
      <c r="I70" s="67"/>
      <c r="J70" s="11"/>
      <c r="K70" s="225" t="str">
        <f>F22</f>
        <v>Iran</v>
      </c>
      <c r="L70" s="226"/>
      <c r="M70" s="226"/>
      <c r="N70" s="314"/>
      <c r="O70" s="231" t="str">
        <f t="shared" si="1"/>
        <v/>
      </c>
      <c r="P70" s="200"/>
      <c r="Q70" s="200"/>
      <c r="R70" s="133" t="s">
        <v>177</v>
      </c>
      <c r="S70" s="134"/>
      <c r="T70" s="134"/>
      <c r="U70" s="135" t="s">
        <v>34</v>
      </c>
      <c r="V70" s="135" t="s">
        <v>35</v>
      </c>
      <c r="W70" s="135" t="s">
        <v>36</v>
      </c>
      <c r="X70" s="135" t="s">
        <v>37</v>
      </c>
      <c r="Y70" s="135" t="s">
        <v>38</v>
      </c>
      <c r="Z70" s="135" t="s">
        <v>39</v>
      </c>
      <c r="AA70" s="136" t="s">
        <v>93</v>
      </c>
      <c r="AB70" s="200"/>
    </row>
    <row r="71" spans="1:28" ht="15" customHeight="1" x14ac:dyDescent="0.25">
      <c r="A71" s="293"/>
      <c r="B71" s="200"/>
      <c r="C71" s="215">
        <v>64</v>
      </c>
      <c r="D71" s="216" t="s">
        <v>31</v>
      </c>
      <c r="E71" s="217">
        <v>46199.958333333336</v>
      </c>
      <c r="F71" s="218" t="str">
        <f>K22</f>
        <v>New Zealand</v>
      </c>
      <c r="G71" s="110"/>
      <c r="H71" s="67"/>
      <c r="I71" s="67"/>
      <c r="J71" s="11"/>
      <c r="K71" s="225" t="str">
        <f>F23</f>
        <v>Belgium</v>
      </c>
      <c r="L71" s="226"/>
      <c r="M71" s="226"/>
      <c r="N71" s="314"/>
      <c r="O71" s="231" t="str">
        <f t="shared" si="1"/>
        <v/>
      </c>
      <c r="P71" s="200"/>
      <c r="Q71" s="200"/>
      <c r="R71" s="169">
        <v>1</v>
      </c>
      <c r="S71" s="170" t="str">
        <f>INDEX(Dummy!C$73:C$76,MATCH($R71,Dummy!$B$73:$B$76,0),0)</f>
        <v>England</v>
      </c>
      <c r="T71" s="170"/>
      <c r="U71" s="171">
        <f>SUM(V71:X71)</f>
        <v>0</v>
      </c>
      <c r="V71" s="171">
        <f>INDEX(Dummy!D$73:D$76,MATCH($R71,Dummy!$B$73:$B$76,0),0)</f>
        <v>0</v>
      </c>
      <c r="W71" s="171">
        <f>INDEX(Dummy!E$73:E$76,MATCH($R71,Dummy!$B$73:$B$76,0),0)</f>
        <v>0</v>
      </c>
      <c r="X71" s="171">
        <f>INDEX(Dummy!F$73:F$76,MATCH($R71,Dummy!$B$73:$B$76,0),0)</f>
        <v>0</v>
      </c>
      <c r="Y71" s="171">
        <f>INDEX(Dummy!G$73:G$76,MATCH($R71,Dummy!$B$73:$B$76,0),0)</f>
        <v>0</v>
      </c>
      <c r="Z71" s="171">
        <f>INDEX(Dummy!H$73:H$76,MATCH($R71,Dummy!$B$73:$B$76,0),0)</f>
        <v>0</v>
      </c>
      <c r="AA71" s="172">
        <f>INDEX(Dummy!J$73:J$76,MATCH($R71,Dummy!$B$73:$B$76,0),0)</f>
        <v>0</v>
      </c>
      <c r="AB71" s="200"/>
    </row>
    <row r="72" spans="1:28" ht="15" customHeight="1" x14ac:dyDescent="0.25">
      <c r="A72" s="293"/>
      <c r="B72" s="200"/>
      <c r="C72" s="215">
        <v>65</v>
      </c>
      <c r="D72" s="216" t="s">
        <v>92</v>
      </c>
      <c r="E72" s="217">
        <v>46199.833333333336</v>
      </c>
      <c r="F72" s="218" t="str">
        <f>K21</f>
        <v>Cabo Verde</v>
      </c>
      <c r="G72" s="110"/>
      <c r="H72" s="67"/>
      <c r="I72" s="67"/>
      <c r="J72" s="11"/>
      <c r="K72" s="225" t="str">
        <f>F20</f>
        <v>Saudi Arabia</v>
      </c>
      <c r="L72" s="226"/>
      <c r="M72" s="226"/>
      <c r="N72" s="314"/>
      <c r="O72" s="231" t="str">
        <f t="shared" si="1"/>
        <v/>
      </c>
      <c r="P72" s="200"/>
      <c r="Q72" s="200"/>
      <c r="R72" s="169">
        <v>2</v>
      </c>
      <c r="S72" s="170" t="str">
        <f>INDEX(Dummy!C$73:C$76,MATCH($R72,Dummy!$B$73:$B$76,0),0)</f>
        <v>Croatia</v>
      </c>
      <c r="T72" s="170"/>
      <c r="U72" s="171">
        <f t="shared" ref="U72:U74" si="12">SUM(V72:X72)</f>
        <v>0</v>
      </c>
      <c r="V72" s="171">
        <f>INDEX(Dummy!D$73:D$76,MATCH($R72,Dummy!$B$73:$B$76,0),0)</f>
        <v>0</v>
      </c>
      <c r="W72" s="171">
        <f>INDEX(Dummy!E$73:E$76,MATCH($R72,Dummy!$B$73:$B$76,0),0)</f>
        <v>0</v>
      </c>
      <c r="X72" s="171">
        <f>INDEX(Dummy!F$73:F$76,MATCH($R72,Dummy!$B$73:$B$76,0),0)</f>
        <v>0</v>
      </c>
      <c r="Y72" s="171">
        <f>INDEX(Dummy!G$73:G$76,MATCH($R72,Dummy!$B$73:$B$76,0),0)</f>
        <v>0</v>
      </c>
      <c r="Z72" s="171">
        <f>INDEX(Dummy!H$73:H$76,MATCH($R72,Dummy!$B$73:$B$76,0),0)</f>
        <v>0</v>
      </c>
      <c r="AA72" s="172">
        <f>INDEX(Dummy!J$73:J$76,MATCH($R72,Dummy!$B$73:$B$76,0),0)</f>
        <v>0</v>
      </c>
      <c r="AB72" s="200"/>
    </row>
    <row r="73" spans="1:28" ht="15" customHeight="1" x14ac:dyDescent="0.25">
      <c r="A73" s="293"/>
      <c r="B73" s="200"/>
      <c r="C73" s="215">
        <v>66</v>
      </c>
      <c r="D73" s="216" t="s">
        <v>92</v>
      </c>
      <c r="E73" s="217">
        <v>46199.833333333336</v>
      </c>
      <c r="F73" s="218" t="str">
        <f>K20</f>
        <v>Uruguay</v>
      </c>
      <c r="G73" s="110"/>
      <c r="H73" s="67"/>
      <c r="I73" s="67"/>
      <c r="J73" s="11"/>
      <c r="K73" s="225" t="str">
        <f>F21</f>
        <v>Spain</v>
      </c>
      <c r="L73" s="226"/>
      <c r="M73" s="226"/>
      <c r="N73" s="314"/>
      <c r="O73" s="231" t="str">
        <f t="shared" ref="O73:O79" si="13">IF(H73&lt;&gt;"",IF(H73&gt;I73,F73,IF(H73&lt;I73,K73,"")),"")</f>
        <v/>
      </c>
      <c r="P73" s="200"/>
      <c r="Q73" s="200"/>
      <c r="R73" s="126">
        <v>3</v>
      </c>
      <c r="S73" s="43" t="str">
        <f>INDEX(Dummy!C$73:C$76,MATCH($R73,Dummy!$B$73:$B$76,0),0)</f>
        <v>Panama</v>
      </c>
      <c r="T73" s="43"/>
      <c r="U73" s="42">
        <f t="shared" si="12"/>
        <v>0</v>
      </c>
      <c r="V73" s="42">
        <f>INDEX(Dummy!D$73:D$76,MATCH($R73,Dummy!$B$73:$B$76,0),0)</f>
        <v>0</v>
      </c>
      <c r="W73" s="42">
        <f>INDEX(Dummy!E$73:E$76,MATCH($R73,Dummy!$B$73:$B$76,0),0)</f>
        <v>0</v>
      </c>
      <c r="X73" s="42">
        <f>INDEX(Dummy!F$73:F$76,MATCH($R73,Dummy!$B$73:$B$76,0),0)</f>
        <v>0</v>
      </c>
      <c r="Y73" s="127">
        <f>INDEX(Dummy!G$73:G$76,MATCH($R73,Dummy!$B$73:$B$76,0),0)</f>
        <v>0</v>
      </c>
      <c r="Z73" s="127">
        <f>INDEX(Dummy!H$73:H$76,MATCH($R73,Dummy!$B$73:$B$76,0),0)</f>
        <v>0</v>
      </c>
      <c r="AA73" s="128">
        <f>INDEX(Dummy!J$73:J$76,MATCH($R73,Dummy!$B$73:$B$76,0),0)</f>
        <v>0</v>
      </c>
      <c r="AB73" s="200"/>
    </row>
    <row r="74" spans="1:28" ht="15" customHeight="1" x14ac:dyDescent="0.25">
      <c r="A74" s="293"/>
      <c r="B74" s="200"/>
      <c r="C74" s="215">
        <v>67</v>
      </c>
      <c r="D74" s="216" t="s">
        <v>37</v>
      </c>
      <c r="E74" s="217">
        <v>46200.708333333336</v>
      </c>
      <c r="F74" s="218" t="str">
        <f>K28</f>
        <v>Panama</v>
      </c>
      <c r="G74" s="110"/>
      <c r="H74" s="67"/>
      <c r="I74" s="67"/>
      <c r="J74" s="11"/>
      <c r="K74" s="225" t="str">
        <f>F29</f>
        <v>England</v>
      </c>
      <c r="L74" s="226"/>
      <c r="M74" s="226"/>
      <c r="N74" s="314"/>
      <c r="O74" s="231" t="str">
        <f t="shared" si="13"/>
        <v/>
      </c>
      <c r="P74" s="200"/>
      <c r="Q74" s="200"/>
      <c r="R74" s="126">
        <v>4</v>
      </c>
      <c r="S74" s="43" t="str">
        <f>INDEX(Dummy!C$73:C$76,MATCH($R74,Dummy!$B$73:$B$76,0),0)</f>
        <v>Ghana</v>
      </c>
      <c r="T74" s="43"/>
      <c r="U74" s="42">
        <f t="shared" si="12"/>
        <v>0</v>
      </c>
      <c r="V74" s="42">
        <f>INDEX(Dummy!D$73:D$76,MATCH($R74,Dummy!$B$73:$B$76,0),0)</f>
        <v>0</v>
      </c>
      <c r="W74" s="42">
        <f>INDEX(Dummy!E$73:E$76,MATCH($R74,Dummy!$B$73:$B$76,0),0)</f>
        <v>0</v>
      </c>
      <c r="X74" s="42">
        <f>INDEX(Dummy!F$73:F$76,MATCH($R74,Dummy!$B$73:$B$76,0),0)</f>
        <v>0</v>
      </c>
      <c r="Y74" s="127">
        <f>INDEX(Dummy!G$73:G$76,MATCH($R74,Dummy!$B$73:$B$76,0),0)</f>
        <v>0</v>
      </c>
      <c r="Z74" s="127">
        <f>INDEX(Dummy!H$73:H$76,MATCH($R74,Dummy!$B$73:$B$76,0),0)</f>
        <v>0</v>
      </c>
      <c r="AA74" s="128">
        <f>INDEX(Dummy!J$73:J$76,MATCH($R74,Dummy!$B$73:$B$76,0),0)</f>
        <v>0</v>
      </c>
      <c r="AB74" s="200"/>
    </row>
    <row r="75" spans="1:28" ht="15" customHeight="1" x14ac:dyDescent="0.25">
      <c r="A75" s="293"/>
      <c r="B75" s="200"/>
      <c r="C75" s="215">
        <v>68</v>
      </c>
      <c r="D75" s="216" t="s">
        <v>37</v>
      </c>
      <c r="E75" s="217">
        <v>46200.708333333336</v>
      </c>
      <c r="F75" s="218" t="str">
        <f>K29</f>
        <v>Croatia</v>
      </c>
      <c r="G75" s="110"/>
      <c r="H75" s="67"/>
      <c r="I75" s="67"/>
      <c r="J75" s="11"/>
      <c r="K75" s="225" t="str">
        <f>F28</f>
        <v>Ghana</v>
      </c>
      <c r="L75" s="226"/>
      <c r="M75" s="226"/>
      <c r="N75" s="314"/>
      <c r="O75" s="231" t="str">
        <f t="shared" si="13"/>
        <v/>
      </c>
      <c r="P75" s="200"/>
      <c r="Q75" s="200"/>
      <c r="R75" s="249"/>
      <c r="S75" s="250"/>
      <c r="T75" s="250"/>
      <c r="U75" s="250"/>
      <c r="V75" s="250"/>
      <c r="W75" s="251"/>
      <c r="X75" s="251"/>
      <c r="Y75" s="251"/>
      <c r="Z75" s="251"/>
      <c r="AA75" s="252"/>
      <c r="AB75" s="200"/>
    </row>
    <row r="76" spans="1:28" ht="15" customHeight="1" x14ac:dyDescent="0.25">
      <c r="A76" s="293"/>
      <c r="B76" s="200"/>
      <c r="C76" s="215">
        <v>69</v>
      </c>
      <c r="D76" s="216" t="s">
        <v>164</v>
      </c>
      <c r="E76" s="217">
        <v>46200.916666666664</v>
      </c>
      <c r="F76" s="218" t="str">
        <f>K26</f>
        <v>Algeria</v>
      </c>
      <c r="G76" s="110"/>
      <c r="H76" s="67"/>
      <c r="I76" s="67"/>
      <c r="J76" s="11"/>
      <c r="K76" s="225" t="str">
        <f>F27</f>
        <v>Austria</v>
      </c>
      <c r="L76" s="226"/>
      <c r="M76" s="226"/>
      <c r="N76" s="314"/>
      <c r="O76" s="231" t="str">
        <f t="shared" si="13"/>
        <v/>
      </c>
      <c r="P76" s="200"/>
      <c r="Q76" s="200"/>
      <c r="R76" s="200"/>
      <c r="S76" s="200"/>
      <c r="T76" s="200"/>
      <c r="U76" s="200"/>
      <c r="V76" s="200"/>
      <c r="W76" s="200"/>
      <c r="X76" s="200"/>
      <c r="Y76" s="200"/>
      <c r="Z76" s="200"/>
      <c r="AA76" s="200"/>
      <c r="AB76" s="200"/>
    </row>
    <row r="77" spans="1:28" ht="15" customHeight="1" x14ac:dyDescent="0.25">
      <c r="A77" s="293"/>
      <c r="B77" s="200"/>
      <c r="C77" s="215">
        <v>70</v>
      </c>
      <c r="D77" s="216" t="s">
        <v>164</v>
      </c>
      <c r="E77" s="217">
        <v>46200.916666666664</v>
      </c>
      <c r="F77" s="218" t="str">
        <f>K27</f>
        <v>Jordan</v>
      </c>
      <c r="G77" s="110"/>
      <c r="H77" s="67"/>
      <c r="I77" s="67"/>
      <c r="J77" s="11"/>
      <c r="K77" s="225" t="str">
        <f>F26</f>
        <v>Argentina</v>
      </c>
      <c r="L77" s="226"/>
      <c r="M77" s="226"/>
      <c r="N77" s="314"/>
      <c r="O77" s="231" t="str">
        <f t="shared" si="13"/>
        <v/>
      </c>
      <c r="P77" s="200"/>
      <c r="Q77" s="200"/>
      <c r="R77" s="200"/>
      <c r="S77" s="200"/>
      <c r="T77" s="200"/>
      <c r="U77" s="200"/>
      <c r="V77" s="200"/>
      <c r="W77" s="200"/>
      <c r="X77" s="200"/>
      <c r="Y77" s="200"/>
      <c r="Z77" s="200"/>
      <c r="AA77" s="200"/>
      <c r="AB77" s="200"/>
    </row>
    <row r="78" spans="1:28" ht="15" customHeight="1" x14ac:dyDescent="0.25">
      <c r="A78" s="293"/>
      <c r="B78" s="200"/>
      <c r="C78" s="215">
        <v>71</v>
      </c>
      <c r="D78" s="216" t="s">
        <v>168</v>
      </c>
      <c r="E78" s="217">
        <v>46200.8125</v>
      </c>
      <c r="F78" s="218" t="str">
        <f>K31</f>
        <v>Colombia</v>
      </c>
      <c r="G78" s="110"/>
      <c r="H78" s="67"/>
      <c r="I78" s="67"/>
      <c r="J78" s="11"/>
      <c r="K78" s="225" t="str">
        <f>F30</f>
        <v>Portugal</v>
      </c>
      <c r="L78" s="226"/>
      <c r="M78" s="226"/>
      <c r="N78" s="314"/>
      <c r="O78" s="231" t="str">
        <f t="shared" si="13"/>
        <v/>
      </c>
      <c r="P78" s="200"/>
      <c r="Q78" s="200"/>
      <c r="R78" s="200"/>
      <c r="S78" s="200"/>
      <c r="T78" s="200"/>
      <c r="U78" s="200"/>
      <c r="V78" s="200"/>
      <c r="W78" s="200"/>
      <c r="X78" s="200"/>
      <c r="Y78" s="200"/>
      <c r="Z78" s="200"/>
      <c r="AA78" s="200"/>
      <c r="AB78" s="200"/>
    </row>
    <row r="79" spans="1:28" ht="15" customHeight="1" x14ac:dyDescent="0.25">
      <c r="A79" s="293">
        <f>IF(H79&lt;&gt;"",3,0)</f>
        <v>0</v>
      </c>
      <c r="B79" s="200"/>
      <c r="C79" s="219">
        <v>72</v>
      </c>
      <c r="D79" s="220" t="s">
        <v>168</v>
      </c>
      <c r="E79" s="221">
        <v>46200.8125</v>
      </c>
      <c r="F79" s="222" t="str">
        <f>K30</f>
        <v>DR Congo</v>
      </c>
      <c r="G79" s="114"/>
      <c r="H79" s="67"/>
      <c r="I79" s="67"/>
      <c r="J79" s="181"/>
      <c r="K79" s="227" t="str">
        <f>F31</f>
        <v>Uzbekistan</v>
      </c>
      <c r="L79" s="228"/>
      <c r="M79" s="228"/>
      <c r="N79" s="310"/>
      <c r="O79" s="232" t="str">
        <f t="shared" si="13"/>
        <v/>
      </c>
      <c r="P79" s="200"/>
      <c r="Q79" s="200"/>
      <c r="R79" s="200"/>
      <c r="S79" s="200"/>
      <c r="T79" s="200"/>
      <c r="U79" s="200"/>
      <c r="V79" s="200"/>
      <c r="W79" s="200"/>
      <c r="X79" s="200"/>
      <c r="Y79" s="200"/>
      <c r="Z79" s="200"/>
      <c r="AA79" s="200"/>
      <c r="AB79" s="200"/>
    </row>
    <row r="80" spans="1:28" ht="14.45" customHeight="1" x14ac:dyDescent="0.25">
      <c r="A80" s="293"/>
      <c r="B80" s="200"/>
      <c r="C80" s="207"/>
      <c r="D80" s="207"/>
      <c r="E80" s="208"/>
      <c r="F80" s="234"/>
      <c r="G80" s="111"/>
      <c r="H80" s="226"/>
      <c r="I80" s="226"/>
      <c r="J80" s="226"/>
      <c r="K80" s="235"/>
      <c r="L80" s="200"/>
      <c r="M80" s="200"/>
      <c r="N80" s="200"/>
      <c r="O80" s="200"/>
      <c r="P80" s="200"/>
      <c r="Q80" s="200"/>
      <c r="R80" s="200"/>
      <c r="S80" s="200"/>
      <c r="T80" s="200"/>
      <c r="U80" s="200"/>
      <c r="V80" s="200"/>
      <c r="W80" s="200"/>
      <c r="X80" s="200"/>
      <c r="Y80" s="200"/>
      <c r="Z80" s="200"/>
      <c r="AA80" s="200"/>
      <c r="AB80" s="200"/>
    </row>
    <row r="81" spans="1:28" x14ac:dyDescent="0.25">
      <c r="A81" s="293"/>
      <c r="B81" s="317" t="s">
        <v>269</v>
      </c>
      <c r="C81" s="317"/>
      <c r="D81" s="317"/>
      <c r="E81" s="317"/>
      <c r="F81" s="317"/>
      <c r="G81" s="317"/>
      <c r="H81" s="317"/>
      <c r="I81" s="317"/>
      <c r="J81" s="317"/>
      <c r="K81" s="317"/>
      <c r="L81" s="317"/>
      <c r="M81" s="317"/>
      <c r="N81" s="229"/>
      <c r="O81" s="229"/>
      <c r="P81" s="229"/>
      <c r="Q81" s="200"/>
      <c r="R81" s="200"/>
      <c r="S81" s="200"/>
      <c r="T81" s="200"/>
      <c r="U81" s="200"/>
      <c r="V81" s="200"/>
      <c r="W81" s="200"/>
      <c r="X81" s="200"/>
      <c r="Y81" s="200"/>
      <c r="Z81" s="200"/>
      <c r="AA81" s="200"/>
      <c r="AB81" s="200"/>
    </row>
    <row r="82" spans="1:28" ht="14.45" customHeight="1" x14ac:dyDescent="0.25">
      <c r="A82" s="293"/>
      <c r="B82" s="200"/>
      <c r="C82" s="207"/>
      <c r="D82" s="207"/>
      <c r="E82" s="208"/>
      <c r="F82" s="209"/>
      <c r="G82" s="107"/>
      <c r="H82" s="315" t="s">
        <v>263</v>
      </c>
      <c r="I82" s="315"/>
      <c r="J82" s="182"/>
      <c r="K82" s="210"/>
      <c r="L82" s="315" t="s">
        <v>43</v>
      </c>
      <c r="M82" s="315"/>
      <c r="N82" s="200"/>
      <c r="O82" s="200"/>
      <c r="P82" s="200"/>
      <c r="Q82" s="200"/>
      <c r="R82" s="319" t="s">
        <v>178</v>
      </c>
      <c r="S82" s="320"/>
      <c r="T82" s="320"/>
      <c r="U82" s="320"/>
      <c r="V82" s="320"/>
      <c r="W82" s="320"/>
      <c r="X82" s="320"/>
      <c r="Y82" s="320"/>
      <c r="Z82" s="320"/>
      <c r="AA82" s="321"/>
      <c r="AB82" s="200"/>
    </row>
    <row r="83" spans="1:28" ht="14.45" customHeight="1" x14ac:dyDescent="0.25">
      <c r="A83" s="293"/>
      <c r="B83" s="200"/>
      <c r="C83" s="211">
        <v>73</v>
      </c>
      <c r="D83" s="212" t="s">
        <v>179</v>
      </c>
      <c r="E83" s="213">
        <v>46201.625</v>
      </c>
      <c r="F83" s="214" t="str">
        <f>IF(SUM(U5:U8)=12,S6,"Group A Runner Up")</f>
        <v>Group A Runner Up</v>
      </c>
      <c r="G83" s="112"/>
      <c r="H83" s="67"/>
      <c r="I83" s="67"/>
      <c r="J83" s="180"/>
      <c r="K83" s="223" t="str">
        <f>IF(SUM(U11:U14)=12,S12,"Group B Runner Up")</f>
        <v>Group B Runner Up</v>
      </c>
      <c r="L83" s="261"/>
      <c r="M83" s="261"/>
      <c r="N83" s="309">
        <v>4</v>
      </c>
      <c r="O83" s="230" t="str">
        <f>IF(H83&lt;&gt;"",IF(H83+L83&gt;I83+M83,F83,IF(H83+L83&lt;I83+M83,K83,"")),"")</f>
        <v/>
      </c>
      <c r="P83" s="200"/>
      <c r="Q83" s="200"/>
      <c r="R83" s="173"/>
      <c r="S83" s="174" t="s">
        <v>112</v>
      </c>
      <c r="T83" s="174" t="s">
        <v>180</v>
      </c>
      <c r="U83" s="135" t="s">
        <v>34</v>
      </c>
      <c r="V83" s="135" t="s">
        <v>35</v>
      </c>
      <c r="W83" s="135" t="s">
        <v>36</v>
      </c>
      <c r="X83" s="135" t="s">
        <v>37</v>
      </c>
      <c r="Y83" s="135" t="s">
        <v>38</v>
      </c>
      <c r="Z83" s="135" t="s">
        <v>39</v>
      </c>
      <c r="AA83" s="136" t="s">
        <v>93</v>
      </c>
      <c r="AB83" s="200"/>
    </row>
    <row r="84" spans="1:28" ht="14.45" customHeight="1" x14ac:dyDescent="0.25">
      <c r="A84" s="293"/>
      <c r="B84" s="200"/>
      <c r="C84" s="215">
        <v>74</v>
      </c>
      <c r="D84" s="216" t="s">
        <v>179</v>
      </c>
      <c r="E84" s="217">
        <v>46202.6875</v>
      </c>
      <c r="F84" s="218" t="str">
        <f>IF(SUM(U29:U32)=12,S29,"Group E Winner")</f>
        <v>Group E Winner</v>
      </c>
      <c r="G84" s="110"/>
      <c r="H84" s="67"/>
      <c r="I84" s="67"/>
      <c r="J84" s="11"/>
      <c r="K84" s="225" t="str">
        <f ca="1">IFERROR(OFFSET(Dummy!$E$677,0,B$82),"")</f>
        <v>Australia</v>
      </c>
      <c r="L84" s="262"/>
      <c r="M84" s="262"/>
      <c r="N84" s="314"/>
      <c r="O84" s="231" t="str">
        <f t="shared" ref="O84:O114" si="14">IF(H84&lt;&gt;"",IF(H84+L84&gt;I84+M84,F84,IF(H84+L84&lt;I84+M84,K84,"")),"")</f>
        <v/>
      </c>
      <c r="P84" s="200"/>
      <c r="Q84" s="200"/>
      <c r="R84" s="175">
        <v>1</v>
      </c>
      <c r="S84" s="176" t="str">
        <f>Dummy!U658</f>
        <v>Australia</v>
      </c>
      <c r="T84" s="176" t="str">
        <f>Dummy!T658</f>
        <v>D</v>
      </c>
      <c r="U84" s="51">
        <f>SUM(V84:X84)</f>
        <v>0</v>
      </c>
      <c r="V84" s="51">
        <f t="shared" ref="V84:AA95" si="15">INDEX(V$5:V$74,MATCH($S84,$S$5:$S$74,0),0)</f>
        <v>0</v>
      </c>
      <c r="W84" s="51">
        <f t="shared" si="15"/>
        <v>0</v>
      </c>
      <c r="X84" s="51">
        <f t="shared" si="15"/>
        <v>0</v>
      </c>
      <c r="Y84" s="51">
        <f t="shared" si="15"/>
        <v>0</v>
      </c>
      <c r="Z84" s="51">
        <f t="shared" si="15"/>
        <v>0</v>
      </c>
      <c r="AA84" s="150">
        <f t="shared" si="15"/>
        <v>0</v>
      </c>
      <c r="AB84" s="200"/>
    </row>
    <row r="85" spans="1:28" ht="14.45" customHeight="1" x14ac:dyDescent="0.25">
      <c r="A85" s="293"/>
      <c r="B85" s="200"/>
      <c r="C85" s="215">
        <v>75</v>
      </c>
      <c r="D85" s="216" t="s">
        <v>179</v>
      </c>
      <c r="E85" s="217">
        <v>46202.875</v>
      </c>
      <c r="F85" s="218" t="str">
        <f>IF(SUM(U35:U38)=12,S35,"Group F Winner")</f>
        <v>Group F Winner</v>
      </c>
      <c r="G85" s="110"/>
      <c r="H85" s="67"/>
      <c r="I85" s="67"/>
      <c r="J85" s="11"/>
      <c r="K85" s="225" t="str">
        <f>IF(SUM(U17:U20)=12,S18,"Group C Runner Up")</f>
        <v>Group C Runner Up</v>
      </c>
      <c r="L85" s="262"/>
      <c r="M85" s="262"/>
      <c r="N85" s="314"/>
      <c r="O85" s="231" t="str">
        <f t="shared" si="14"/>
        <v/>
      </c>
      <c r="P85" s="200"/>
      <c r="Q85" s="200"/>
      <c r="R85" s="175">
        <v>2</v>
      </c>
      <c r="S85" s="176" t="str">
        <f>Dummy!U659</f>
        <v>Algeria</v>
      </c>
      <c r="T85" s="176" t="str">
        <f>Dummy!T659</f>
        <v>J</v>
      </c>
      <c r="U85" s="51">
        <f t="shared" ref="U85:U95" si="16">SUM(V85:X85)</f>
        <v>0</v>
      </c>
      <c r="V85" s="51">
        <f t="shared" si="15"/>
        <v>0</v>
      </c>
      <c r="W85" s="51">
        <f t="shared" si="15"/>
        <v>0</v>
      </c>
      <c r="X85" s="51">
        <f t="shared" si="15"/>
        <v>0</v>
      </c>
      <c r="Y85" s="51">
        <f t="shared" si="15"/>
        <v>0</v>
      </c>
      <c r="Z85" s="51">
        <f t="shared" si="15"/>
        <v>0</v>
      </c>
      <c r="AA85" s="150">
        <f t="shared" si="15"/>
        <v>0</v>
      </c>
      <c r="AB85" s="200"/>
    </row>
    <row r="86" spans="1:28" ht="14.45" customHeight="1" x14ac:dyDescent="0.25">
      <c r="A86" s="293"/>
      <c r="B86" s="200"/>
      <c r="C86" s="215">
        <v>76</v>
      </c>
      <c r="D86" s="216" t="s">
        <v>179</v>
      </c>
      <c r="E86" s="217">
        <v>46202.541666666664</v>
      </c>
      <c r="F86" s="218" t="str">
        <f>IF(SUM(U17:U20)=12,S17,"Group C Winner")</f>
        <v>Group C Winner</v>
      </c>
      <c r="G86" s="110"/>
      <c r="H86" s="67"/>
      <c r="I86" s="67"/>
      <c r="J86" s="11"/>
      <c r="K86" s="225" t="str">
        <f>IF(SUM(U35:U38)=12,S36,"Group F Runner Up")</f>
        <v>Group F Runner Up</v>
      </c>
      <c r="L86" s="262"/>
      <c r="M86" s="262"/>
      <c r="N86" s="314"/>
      <c r="O86" s="231" t="str">
        <f t="shared" si="14"/>
        <v/>
      </c>
      <c r="P86" s="200"/>
      <c r="Q86" s="200"/>
      <c r="R86" s="175">
        <v>3</v>
      </c>
      <c r="S86" s="176" t="str">
        <f>Dummy!U660</f>
        <v>Egypt</v>
      </c>
      <c r="T86" s="176" t="str">
        <f>Dummy!T660</f>
        <v>G</v>
      </c>
      <c r="U86" s="51">
        <f t="shared" si="16"/>
        <v>0</v>
      </c>
      <c r="V86" s="51">
        <f t="shared" si="15"/>
        <v>0</v>
      </c>
      <c r="W86" s="51">
        <f t="shared" si="15"/>
        <v>0</v>
      </c>
      <c r="X86" s="51">
        <f t="shared" si="15"/>
        <v>0</v>
      </c>
      <c r="Y86" s="51">
        <f t="shared" si="15"/>
        <v>0</v>
      </c>
      <c r="Z86" s="51">
        <f t="shared" si="15"/>
        <v>0</v>
      </c>
      <c r="AA86" s="150">
        <f t="shared" si="15"/>
        <v>0</v>
      </c>
      <c r="AB86" s="200"/>
    </row>
    <row r="87" spans="1:28" ht="14.45" customHeight="1" x14ac:dyDescent="0.25">
      <c r="A87" s="293"/>
      <c r="B87" s="200"/>
      <c r="C87" s="215">
        <v>77</v>
      </c>
      <c r="D87" s="216" t="s">
        <v>179</v>
      </c>
      <c r="E87" s="217">
        <v>46203.708333333336</v>
      </c>
      <c r="F87" s="218" t="str">
        <f>IF(SUM(U53:U56)=12,S53,"Group I Winner")</f>
        <v>Group I Winner</v>
      </c>
      <c r="G87" s="110"/>
      <c r="H87" s="67"/>
      <c r="I87" s="67"/>
      <c r="J87" s="11"/>
      <c r="K87" s="225" t="str">
        <f ca="1">IFERROR(OFFSET(Dummy!$E$681,0,B$82),"")</f>
        <v>Sweden</v>
      </c>
      <c r="L87" s="262"/>
      <c r="M87" s="262"/>
      <c r="N87" s="314"/>
      <c r="O87" s="231" t="str">
        <f t="shared" si="14"/>
        <v/>
      </c>
      <c r="P87" s="200"/>
      <c r="Q87" s="200"/>
      <c r="R87" s="175">
        <v>4</v>
      </c>
      <c r="S87" s="176" t="str">
        <f>Dummy!U661</f>
        <v>Norway</v>
      </c>
      <c r="T87" s="176" t="str">
        <f>Dummy!T661</f>
        <v>I</v>
      </c>
      <c r="U87" s="51">
        <f t="shared" si="16"/>
        <v>0</v>
      </c>
      <c r="V87" s="51">
        <f t="shared" si="15"/>
        <v>0</v>
      </c>
      <c r="W87" s="51">
        <f t="shared" si="15"/>
        <v>0</v>
      </c>
      <c r="X87" s="51">
        <f t="shared" si="15"/>
        <v>0</v>
      </c>
      <c r="Y87" s="51">
        <f t="shared" si="15"/>
        <v>0</v>
      </c>
      <c r="Z87" s="51">
        <f t="shared" si="15"/>
        <v>0</v>
      </c>
      <c r="AA87" s="150">
        <f t="shared" si="15"/>
        <v>0</v>
      </c>
      <c r="AB87" s="200"/>
    </row>
    <row r="88" spans="1:28" ht="14.45" customHeight="1" x14ac:dyDescent="0.25">
      <c r="A88" s="293"/>
      <c r="B88" s="200"/>
      <c r="C88" s="215">
        <v>78</v>
      </c>
      <c r="D88" s="216" t="s">
        <v>179</v>
      </c>
      <c r="E88" s="217">
        <v>46203.541666666664</v>
      </c>
      <c r="F88" s="218" t="str">
        <f>IF(SUM(U29:U32)=12,S30,"Group E Runner Up")</f>
        <v>Group E Runner Up</v>
      </c>
      <c r="G88" s="110"/>
      <c r="H88" s="67"/>
      <c r="I88" s="67"/>
      <c r="J88" s="11"/>
      <c r="K88" s="225" t="str">
        <f>IF(SUM(U53:U56)=12,S54,"Group I Runner Up")</f>
        <v>Group I Runner Up</v>
      </c>
      <c r="L88" s="262"/>
      <c r="M88" s="262"/>
      <c r="N88" s="314"/>
      <c r="O88" s="231" t="str">
        <f t="shared" si="14"/>
        <v/>
      </c>
      <c r="P88" s="200"/>
      <c r="Q88" s="200"/>
      <c r="R88" s="175">
        <v>5</v>
      </c>
      <c r="S88" s="176" t="str">
        <f>Dummy!U662</f>
        <v>Panama</v>
      </c>
      <c r="T88" s="176" t="str">
        <f>Dummy!T662</f>
        <v>L</v>
      </c>
      <c r="U88" s="51">
        <f t="shared" si="16"/>
        <v>0</v>
      </c>
      <c r="V88" s="51">
        <f t="shared" si="15"/>
        <v>0</v>
      </c>
      <c r="W88" s="51">
        <f t="shared" si="15"/>
        <v>0</v>
      </c>
      <c r="X88" s="51">
        <f t="shared" si="15"/>
        <v>0</v>
      </c>
      <c r="Y88" s="51">
        <f t="shared" si="15"/>
        <v>0</v>
      </c>
      <c r="Z88" s="51">
        <f t="shared" si="15"/>
        <v>0</v>
      </c>
      <c r="AA88" s="150">
        <f t="shared" si="15"/>
        <v>0</v>
      </c>
      <c r="AB88" s="200"/>
    </row>
    <row r="89" spans="1:28" ht="14.45" customHeight="1" x14ac:dyDescent="0.25">
      <c r="A89" s="293"/>
      <c r="B89" s="200"/>
      <c r="C89" s="215">
        <v>79</v>
      </c>
      <c r="D89" s="216" t="s">
        <v>179</v>
      </c>
      <c r="E89" s="217">
        <v>46203.875</v>
      </c>
      <c r="F89" s="218" t="str">
        <f>IF(SUM(U5:U8)=12,S5,"Group A Winner")</f>
        <v>Group A Winner</v>
      </c>
      <c r="G89" s="110"/>
      <c r="H89" s="67"/>
      <c r="I89" s="67"/>
      <c r="J89" s="11"/>
      <c r="K89" s="225" t="str">
        <f ca="1">IFERROR(OFFSET(Dummy!$E$673,0,B$82),"")</f>
        <v>Scotland</v>
      </c>
      <c r="L89" s="262"/>
      <c r="M89" s="262"/>
      <c r="N89" s="314"/>
      <c r="O89" s="231" t="str">
        <f t="shared" si="14"/>
        <v/>
      </c>
      <c r="P89" s="200"/>
      <c r="Q89" s="200"/>
      <c r="R89" s="175">
        <v>6</v>
      </c>
      <c r="S89" s="176" t="str">
        <f>Dummy!U663</f>
        <v>Cote D'Voire</v>
      </c>
      <c r="T89" s="176" t="str">
        <f>Dummy!T663</f>
        <v>E</v>
      </c>
      <c r="U89" s="51">
        <f t="shared" si="16"/>
        <v>0</v>
      </c>
      <c r="V89" s="51">
        <f t="shared" si="15"/>
        <v>0</v>
      </c>
      <c r="W89" s="51">
        <f t="shared" si="15"/>
        <v>0</v>
      </c>
      <c r="X89" s="51">
        <f t="shared" si="15"/>
        <v>0</v>
      </c>
      <c r="Y89" s="51">
        <f t="shared" si="15"/>
        <v>0</v>
      </c>
      <c r="Z89" s="51">
        <f t="shared" si="15"/>
        <v>0</v>
      </c>
      <c r="AA89" s="150">
        <f t="shared" si="15"/>
        <v>0</v>
      </c>
      <c r="AB89" s="200"/>
    </row>
    <row r="90" spans="1:28" ht="14.45" customHeight="1" x14ac:dyDescent="0.25">
      <c r="A90" s="293"/>
      <c r="B90" s="200"/>
      <c r="C90" s="215">
        <v>80</v>
      </c>
      <c r="D90" s="216" t="s">
        <v>179</v>
      </c>
      <c r="E90" s="217">
        <v>46204.5</v>
      </c>
      <c r="F90" s="218" t="str">
        <f>IF(SUM(U71:U74)=12,S71,"Group L Winner")</f>
        <v>Group L Winner</v>
      </c>
      <c r="G90" s="110"/>
      <c r="H90" s="67"/>
      <c r="I90" s="67"/>
      <c r="J90" s="11"/>
      <c r="K90" s="225" t="str">
        <f ca="1">IFERROR(OFFSET(Dummy!$E$684,0,B$82),"")</f>
        <v>Norway</v>
      </c>
      <c r="L90" s="262"/>
      <c r="M90" s="262"/>
      <c r="N90" s="314"/>
      <c r="O90" s="231" t="str">
        <f t="shared" si="14"/>
        <v/>
      </c>
      <c r="P90" s="200"/>
      <c r="Q90" s="200"/>
      <c r="R90" s="175">
        <v>7</v>
      </c>
      <c r="S90" s="176" t="str">
        <f>Dummy!U664</f>
        <v>Scotland</v>
      </c>
      <c r="T90" s="176" t="str">
        <f>Dummy!T664</f>
        <v>C</v>
      </c>
      <c r="U90" s="51">
        <f t="shared" si="16"/>
        <v>0</v>
      </c>
      <c r="V90" s="51">
        <f t="shared" si="15"/>
        <v>0</v>
      </c>
      <c r="W90" s="51">
        <f t="shared" si="15"/>
        <v>0</v>
      </c>
      <c r="X90" s="51">
        <f t="shared" si="15"/>
        <v>0</v>
      </c>
      <c r="Y90" s="51">
        <f t="shared" si="15"/>
        <v>0</v>
      </c>
      <c r="Z90" s="51">
        <f t="shared" si="15"/>
        <v>0</v>
      </c>
      <c r="AA90" s="150">
        <f t="shared" si="15"/>
        <v>0</v>
      </c>
      <c r="AB90" s="200"/>
    </row>
    <row r="91" spans="1:28" ht="14.45" customHeight="1" x14ac:dyDescent="0.25">
      <c r="A91" s="293"/>
      <c r="B91" s="200"/>
      <c r="C91" s="215">
        <v>81</v>
      </c>
      <c r="D91" s="216" t="s">
        <v>179</v>
      </c>
      <c r="E91" s="217">
        <v>46204.833333333336</v>
      </c>
      <c r="F91" s="218" t="str">
        <f>IF(SUM(U23:U26)=12,S23,"Group D Winner")</f>
        <v>Group D Winner</v>
      </c>
      <c r="G91" s="110"/>
      <c r="H91" s="113"/>
      <c r="I91" s="113"/>
      <c r="J91" s="11"/>
      <c r="K91" s="225" t="str">
        <f ca="1">IFERROR(OFFSET(Dummy!$E$676,0,B$82),"")</f>
        <v>Cote D'Voire</v>
      </c>
      <c r="L91" s="262"/>
      <c r="M91" s="262"/>
      <c r="N91" s="314"/>
      <c r="O91" s="231" t="str">
        <f t="shared" si="14"/>
        <v/>
      </c>
      <c r="P91" s="200"/>
      <c r="Q91" s="200"/>
      <c r="R91" s="175">
        <v>8</v>
      </c>
      <c r="S91" s="176" t="str">
        <f>Dummy!U665</f>
        <v>Sweden</v>
      </c>
      <c r="T91" s="176" t="str">
        <f>Dummy!T665</f>
        <v>F</v>
      </c>
      <c r="U91" s="51">
        <f t="shared" si="16"/>
        <v>0</v>
      </c>
      <c r="V91" s="51">
        <f t="shared" si="15"/>
        <v>0</v>
      </c>
      <c r="W91" s="51">
        <f t="shared" si="15"/>
        <v>0</v>
      </c>
      <c r="X91" s="51">
        <f t="shared" si="15"/>
        <v>0</v>
      </c>
      <c r="Y91" s="51">
        <f t="shared" si="15"/>
        <v>0</v>
      </c>
      <c r="Z91" s="51">
        <f t="shared" si="15"/>
        <v>0</v>
      </c>
      <c r="AA91" s="150">
        <f t="shared" si="15"/>
        <v>0</v>
      </c>
      <c r="AB91" s="200"/>
    </row>
    <row r="92" spans="1:28" ht="14.45" customHeight="1" x14ac:dyDescent="0.25">
      <c r="A92" s="293"/>
      <c r="B92" s="200"/>
      <c r="C92" s="215">
        <v>82</v>
      </c>
      <c r="D92" s="216" t="s">
        <v>179</v>
      </c>
      <c r="E92" s="217">
        <v>46204.666666666664</v>
      </c>
      <c r="F92" s="218" t="str">
        <f>IF(SUM(U41:U44)=12,S41,"Group G Winner")</f>
        <v>Group G Winner</v>
      </c>
      <c r="G92" s="110"/>
      <c r="H92" s="67"/>
      <c r="I92" s="67"/>
      <c r="J92" s="11"/>
      <c r="K92" s="225" t="str">
        <f ca="1">IFERROR(OFFSET(Dummy!$E$679,0,B$82),"")</f>
        <v>Algeria</v>
      </c>
      <c r="L92" s="262"/>
      <c r="M92" s="262"/>
      <c r="N92" s="314"/>
      <c r="O92" s="231" t="str">
        <f t="shared" si="14"/>
        <v/>
      </c>
      <c r="P92" s="200"/>
      <c r="Q92" s="200"/>
      <c r="R92" s="157">
        <v>9</v>
      </c>
      <c r="S92" s="37" t="str">
        <f>Dummy!U666</f>
        <v>Czechia</v>
      </c>
      <c r="T92" s="37" t="str">
        <f>Dummy!T666</f>
        <v>A</v>
      </c>
      <c r="U92" s="127">
        <f t="shared" si="16"/>
        <v>0</v>
      </c>
      <c r="V92" s="127">
        <f t="shared" si="15"/>
        <v>0</v>
      </c>
      <c r="W92" s="127">
        <f t="shared" si="15"/>
        <v>0</v>
      </c>
      <c r="X92" s="127">
        <f t="shared" si="15"/>
        <v>0</v>
      </c>
      <c r="Y92" s="127">
        <f t="shared" si="15"/>
        <v>0</v>
      </c>
      <c r="Z92" s="127">
        <f t="shared" si="15"/>
        <v>0</v>
      </c>
      <c r="AA92" s="177">
        <f t="shared" si="15"/>
        <v>0</v>
      </c>
      <c r="AB92" s="200"/>
    </row>
    <row r="93" spans="1:28" ht="14.45" customHeight="1" x14ac:dyDescent="0.25">
      <c r="A93" s="293"/>
      <c r="B93" s="200"/>
      <c r="C93" s="215">
        <v>83</v>
      </c>
      <c r="D93" s="216" t="s">
        <v>179</v>
      </c>
      <c r="E93" s="217">
        <v>46205.791666666664</v>
      </c>
      <c r="F93" s="218" t="str">
        <f>IF(SUM(U65:U68)=12,S66,"Group K Runner Up")</f>
        <v>Group K Runner Up</v>
      </c>
      <c r="G93" s="110"/>
      <c r="H93" s="67"/>
      <c r="I93" s="67"/>
      <c r="J93" s="11"/>
      <c r="K93" s="225" t="str">
        <f>IF(SUM(U71:U74)=12,S72,"Group L Runner Up")</f>
        <v>Group L Runner Up</v>
      </c>
      <c r="L93" s="262"/>
      <c r="M93" s="262"/>
      <c r="N93" s="314"/>
      <c r="O93" s="231" t="str">
        <f t="shared" si="14"/>
        <v/>
      </c>
      <c r="P93" s="200"/>
      <c r="Q93" s="200"/>
      <c r="R93" s="157">
        <v>10</v>
      </c>
      <c r="S93" s="37" t="str">
        <f>Dummy!U667</f>
        <v>DR Congo</v>
      </c>
      <c r="T93" s="37" t="str">
        <f>Dummy!T667</f>
        <v>K</v>
      </c>
      <c r="U93" s="127">
        <f t="shared" si="16"/>
        <v>0</v>
      </c>
      <c r="V93" s="127">
        <f t="shared" si="15"/>
        <v>0</v>
      </c>
      <c r="W93" s="127">
        <f t="shared" si="15"/>
        <v>0</v>
      </c>
      <c r="X93" s="127">
        <f t="shared" si="15"/>
        <v>0</v>
      </c>
      <c r="Y93" s="127">
        <f t="shared" si="15"/>
        <v>0</v>
      </c>
      <c r="Z93" s="127">
        <f t="shared" si="15"/>
        <v>0</v>
      </c>
      <c r="AA93" s="177">
        <f t="shared" si="15"/>
        <v>0</v>
      </c>
      <c r="AB93" s="200"/>
    </row>
    <row r="94" spans="1:28" ht="14.45" customHeight="1" x14ac:dyDescent="0.25">
      <c r="A94" s="293"/>
      <c r="B94" s="200"/>
      <c r="C94" s="215">
        <v>84</v>
      </c>
      <c r="D94" s="216" t="s">
        <v>179</v>
      </c>
      <c r="E94" s="217">
        <v>46205.625</v>
      </c>
      <c r="F94" s="218" t="str">
        <f>IF(SUM(U47:U50)=12,S47,"Group H Wiiner")</f>
        <v>Group H Wiiner</v>
      </c>
      <c r="G94" s="110"/>
      <c r="H94" s="67"/>
      <c r="I94" s="67"/>
      <c r="J94" s="11"/>
      <c r="K94" s="225" t="str">
        <f>IF(SUM(U59:U62)=12,S60,"Group J Runner Up")</f>
        <v>Group J Runner Up</v>
      </c>
      <c r="L94" s="262"/>
      <c r="M94" s="262"/>
      <c r="N94" s="314"/>
      <c r="O94" s="231" t="str">
        <f t="shared" si="14"/>
        <v/>
      </c>
      <c r="P94" s="200"/>
      <c r="Q94" s="200"/>
      <c r="R94" s="157">
        <v>11</v>
      </c>
      <c r="S94" s="37" t="str">
        <f>Dummy!U668</f>
        <v>Qatar</v>
      </c>
      <c r="T94" s="37" t="str">
        <f>Dummy!T668</f>
        <v>B</v>
      </c>
      <c r="U94" s="127">
        <f t="shared" si="16"/>
        <v>0</v>
      </c>
      <c r="V94" s="127">
        <f t="shared" si="15"/>
        <v>0</v>
      </c>
      <c r="W94" s="127">
        <f t="shared" si="15"/>
        <v>0</v>
      </c>
      <c r="X94" s="127">
        <f t="shared" si="15"/>
        <v>0</v>
      </c>
      <c r="Y94" s="127">
        <f t="shared" si="15"/>
        <v>0</v>
      </c>
      <c r="Z94" s="127">
        <f t="shared" si="15"/>
        <v>0</v>
      </c>
      <c r="AA94" s="177">
        <f t="shared" si="15"/>
        <v>0</v>
      </c>
      <c r="AB94" s="200"/>
    </row>
    <row r="95" spans="1:28" ht="14.45" customHeight="1" x14ac:dyDescent="0.25">
      <c r="A95" s="293"/>
      <c r="B95" s="200"/>
      <c r="C95" s="215">
        <v>85</v>
      </c>
      <c r="D95" s="216" t="s">
        <v>179</v>
      </c>
      <c r="E95" s="217">
        <v>46205.625</v>
      </c>
      <c r="F95" s="218" t="str">
        <f>IF(SUM(U11:U14)=12,S11,"Group B Winner")</f>
        <v>Group B Winner</v>
      </c>
      <c r="G95" s="110"/>
      <c r="H95" s="67"/>
      <c r="I95" s="67"/>
      <c r="J95" s="11"/>
      <c r="K95" s="225" t="str">
        <f ca="1">IFERROR(OFFSET(Dummy!$E$674,0,B$82),"")</f>
        <v>Egypt</v>
      </c>
      <c r="L95" s="262"/>
      <c r="M95" s="262"/>
      <c r="N95" s="314"/>
      <c r="O95" s="231" t="str">
        <f t="shared" si="14"/>
        <v/>
      </c>
      <c r="P95" s="200"/>
      <c r="Q95" s="200"/>
      <c r="R95" s="157">
        <v>12</v>
      </c>
      <c r="S95" s="37" t="str">
        <f>Dummy!U669</f>
        <v>Saudi Arabia</v>
      </c>
      <c r="T95" s="37" t="str">
        <f>Dummy!T669</f>
        <v>H</v>
      </c>
      <c r="U95" s="127">
        <f t="shared" si="16"/>
        <v>0</v>
      </c>
      <c r="V95" s="127">
        <f t="shared" si="15"/>
        <v>0</v>
      </c>
      <c r="W95" s="127">
        <f t="shared" si="15"/>
        <v>0</v>
      </c>
      <c r="X95" s="127">
        <f t="shared" si="15"/>
        <v>0</v>
      </c>
      <c r="Y95" s="127">
        <f t="shared" si="15"/>
        <v>0</v>
      </c>
      <c r="Z95" s="127">
        <f t="shared" si="15"/>
        <v>0</v>
      </c>
      <c r="AA95" s="177">
        <f t="shared" si="15"/>
        <v>0</v>
      </c>
      <c r="AB95" s="200"/>
    </row>
    <row r="96" spans="1:28" ht="14.45" customHeight="1" x14ac:dyDescent="0.25">
      <c r="A96" s="293"/>
      <c r="B96" s="200"/>
      <c r="C96" s="215">
        <v>86</v>
      </c>
      <c r="D96" s="216" t="s">
        <v>179</v>
      </c>
      <c r="E96" s="217">
        <v>46206.75</v>
      </c>
      <c r="F96" s="218" t="str">
        <f>IF(SUM(U59:U62)=12,S59,"Group J Winner")</f>
        <v>Group J Winner</v>
      </c>
      <c r="G96" s="110"/>
      <c r="H96" s="67"/>
      <c r="I96" s="67"/>
      <c r="J96" s="11"/>
      <c r="K96" s="225" t="str">
        <f>IF(SUM(U47:U50)=12,S48,"Group H Runner Up")</f>
        <v>Group H Runner Up</v>
      </c>
      <c r="L96" s="262"/>
      <c r="M96" s="262"/>
      <c r="N96" s="314"/>
      <c r="O96" s="231" t="str">
        <f t="shared" si="14"/>
        <v/>
      </c>
      <c r="P96" s="200"/>
      <c r="Q96" s="200"/>
      <c r="R96" s="178"/>
      <c r="S96" s="25"/>
      <c r="T96" s="25"/>
      <c r="U96" s="25"/>
      <c r="V96" s="25"/>
      <c r="W96" s="25"/>
      <c r="X96" s="25"/>
      <c r="Y96" s="25"/>
      <c r="Z96" s="25"/>
      <c r="AA96" s="158"/>
      <c r="AB96" s="200"/>
    </row>
    <row r="97" spans="1:28" ht="14.45" customHeight="1" x14ac:dyDescent="0.25">
      <c r="A97" s="293"/>
      <c r="B97" s="200"/>
      <c r="C97" s="215">
        <v>87</v>
      </c>
      <c r="D97" s="216" t="s">
        <v>179</v>
      </c>
      <c r="E97" s="217">
        <v>46206.895833333336</v>
      </c>
      <c r="F97" s="218" t="str">
        <f>IF(SUM(U65:U68)=12,S65,"Group K Winner")</f>
        <v>Group K Winner</v>
      </c>
      <c r="G97" s="110"/>
      <c r="H97" s="67"/>
      <c r="I97" s="67"/>
      <c r="J97" s="11"/>
      <c r="K97" s="225" t="str">
        <f ca="1">IFERROR(OFFSET(Dummy!$E$683,0,B$82),"")</f>
        <v>Panama</v>
      </c>
      <c r="L97" s="262"/>
      <c r="M97" s="262"/>
      <c r="N97" s="314"/>
      <c r="O97" s="231" t="str">
        <f t="shared" si="14"/>
        <v/>
      </c>
      <c r="P97" s="200"/>
      <c r="Q97" s="200"/>
      <c r="R97" s="322" t="s">
        <v>265</v>
      </c>
      <c r="S97" s="322"/>
      <c r="T97" s="322"/>
      <c r="U97" s="322"/>
      <c r="V97" s="322"/>
      <c r="W97" s="322"/>
      <c r="X97" s="322"/>
      <c r="Y97" s="322"/>
      <c r="Z97" s="322"/>
      <c r="AA97" s="322"/>
      <c r="AB97" s="200"/>
    </row>
    <row r="98" spans="1:28" ht="14.45" customHeight="1" x14ac:dyDescent="0.25">
      <c r="A98" s="293">
        <f>IF(H98&lt;&gt;"",4,0)</f>
        <v>0</v>
      </c>
      <c r="B98" s="200"/>
      <c r="C98" s="219">
        <v>88</v>
      </c>
      <c r="D98" s="220" t="s">
        <v>179</v>
      </c>
      <c r="E98" s="221">
        <v>46206.583333333336</v>
      </c>
      <c r="F98" s="222" t="str">
        <f>IF(SUM(U23:U26)=12,S24,"Group D Runner Up")</f>
        <v>Group D Runner Up</v>
      </c>
      <c r="G98" s="114"/>
      <c r="H98" s="67"/>
      <c r="I98" s="67"/>
      <c r="J98" s="181"/>
      <c r="K98" s="227" t="str">
        <f>IF(SUM(U41:U44)=12,S42,"Group G Runner Up")</f>
        <v>Group G Runner Up</v>
      </c>
      <c r="L98" s="263"/>
      <c r="M98" s="263"/>
      <c r="N98" s="310"/>
      <c r="O98" s="232" t="str">
        <f t="shared" si="14"/>
        <v/>
      </c>
      <c r="P98" s="200"/>
      <c r="Q98" s="200"/>
      <c r="R98" s="322"/>
      <c r="S98" s="322"/>
      <c r="T98" s="322"/>
      <c r="U98" s="322"/>
      <c r="V98" s="322"/>
      <c r="W98" s="322"/>
      <c r="X98" s="322"/>
      <c r="Y98" s="322"/>
      <c r="Z98" s="322"/>
      <c r="AA98" s="322"/>
      <c r="AB98" s="200"/>
    </row>
    <row r="99" spans="1:28" ht="15" customHeight="1" x14ac:dyDescent="0.25">
      <c r="A99" s="293"/>
      <c r="B99" s="200"/>
      <c r="C99" s="253">
        <v>89</v>
      </c>
      <c r="D99" s="254" t="s">
        <v>44</v>
      </c>
      <c r="E99" s="255">
        <v>46207.708333333336</v>
      </c>
      <c r="F99" s="256" t="str">
        <f>IF(AND(H84&lt;&gt;"",I84&lt;&gt;""),IF((H84+L84)&gt;(I84+M84),F84,IF((H84+L84)&lt;(I84+M84),K84,"Match #74 Winner")),"Match #74 Winner")</f>
        <v>Match #74 Winner</v>
      </c>
      <c r="G99" s="112"/>
      <c r="H99" s="67"/>
      <c r="I99" s="67"/>
      <c r="J99" s="180"/>
      <c r="K99" s="259" t="str">
        <f>IF(AND(H87&lt;&gt;"",I87&lt;&gt;""),IF((H87+L87)&gt;(I87+M87),F87,IF((H87+L87)&lt;(I87+M87),K87,"Match #77 Winner")),"Match #77 Winner")</f>
        <v>Match #77 Winner</v>
      </c>
      <c r="L99" s="260"/>
      <c r="M99" s="260"/>
      <c r="N99" s="307">
        <v>5</v>
      </c>
      <c r="O99" s="264" t="str">
        <f t="shared" si="14"/>
        <v/>
      </c>
      <c r="P99" s="200"/>
      <c r="Q99" s="200"/>
      <c r="R99" s="322"/>
      <c r="S99" s="322"/>
      <c r="T99" s="322"/>
      <c r="U99" s="322"/>
      <c r="V99" s="322"/>
      <c r="W99" s="322"/>
      <c r="X99" s="322"/>
      <c r="Y99" s="322"/>
      <c r="Z99" s="322"/>
      <c r="AA99" s="322"/>
      <c r="AB99" s="200"/>
    </row>
    <row r="100" spans="1:28" ht="15" customHeight="1" x14ac:dyDescent="0.25">
      <c r="A100" s="293"/>
      <c r="B100" s="200"/>
      <c r="C100" s="240">
        <v>90</v>
      </c>
      <c r="D100" s="241" t="s">
        <v>44</v>
      </c>
      <c r="E100" s="242">
        <v>46207.541666666664</v>
      </c>
      <c r="F100" s="243" t="str">
        <f>IF(AND(H83&lt;&gt;"",I83&lt;&gt;""),IF((H83+L83)&gt;(I83+M83),F83,IF((H83+L83)&lt;(I83+M83),K83,"Match #73 Winner")),"Match #73 Winner")</f>
        <v>Match #73 Winner</v>
      </c>
      <c r="G100" s="110"/>
      <c r="H100" s="67"/>
      <c r="I100" s="67"/>
      <c r="J100" s="11"/>
      <c r="K100" s="236" t="str">
        <f>IF(AND(H85&lt;&gt;"",I85&lt;&gt;""),IF((H85+L85)&gt;(I85+M85),F85,IF((H85+L85)&lt;(I85+M85),K85,"Match #75 Winner")),"Match #75 Winner")</f>
        <v>Match #75 Winner</v>
      </c>
      <c r="L100" s="257"/>
      <c r="M100" s="257"/>
      <c r="N100" s="324"/>
      <c r="O100" s="264" t="str">
        <f t="shared" si="14"/>
        <v/>
      </c>
      <c r="P100" s="200"/>
      <c r="Q100" s="200"/>
      <c r="R100" s="322"/>
      <c r="S100" s="322"/>
      <c r="T100" s="322"/>
      <c r="U100" s="322"/>
      <c r="V100" s="322"/>
      <c r="W100" s="322"/>
      <c r="X100" s="322"/>
      <c r="Y100" s="322"/>
      <c r="Z100" s="322"/>
      <c r="AA100" s="322"/>
      <c r="AB100" s="200"/>
    </row>
    <row r="101" spans="1:28" ht="15" customHeight="1" x14ac:dyDescent="0.25">
      <c r="A101" s="293"/>
      <c r="B101" s="200"/>
      <c r="C101" s="240">
        <v>91</v>
      </c>
      <c r="D101" s="241" t="s">
        <v>44</v>
      </c>
      <c r="E101" s="242">
        <v>46208.666666666664</v>
      </c>
      <c r="F101" s="243" t="str">
        <f>IF(AND(H86&lt;&gt;"",I86&lt;&gt;""),IF((H86+L86)&gt;(I86+M86),F86,IF((H86+L86)&lt;(I86+M86),K86,"Match #76 Winner")),"Match #76 Winner")</f>
        <v>Match #76 Winner</v>
      </c>
      <c r="G101" s="110"/>
      <c r="H101" s="67"/>
      <c r="I101" s="67"/>
      <c r="J101" s="11"/>
      <c r="K101" s="236" t="str">
        <f>IF(AND(H88&lt;&gt;"",I88&lt;&gt;""),IF((H88+L88)&gt;(I88+M88),F88,IF((H88+L88)&lt;(I88+M88),K88,"Match #78 Winner")),"Match #78 Winner")</f>
        <v>Match #78 Winner</v>
      </c>
      <c r="L101" s="257"/>
      <c r="M101" s="257"/>
      <c r="N101" s="324"/>
      <c r="O101" s="264" t="str">
        <f t="shared" si="14"/>
        <v/>
      </c>
      <c r="P101" s="200"/>
      <c r="Q101" s="200"/>
      <c r="R101" s="323" t="str">
        <f>IF(AND(H114&lt;&gt;"",I114&lt;&gt;""),IF((H114+L114)&gt;(I114+M114),F114,IF((H114+L114)&lt;(I114+M114),K114,"Match #104 Winner")),"Match #104 Winner")</f>
        <v>Match #104 Winner</v>
      </c>
      <c r="S101" s="323"/>
      <c r="T101" s="323"/>
      <c r="U101" s="323"/>
      <c r="V101" s="323"/>
      <c r="W101" s="323"/>
      <c r="X101" s="323"/>
      <c r="Y101" s="323"/>
      <c r="Z101" s="323"/>
      <c r="AA101" s="323"/>
      <c r="AB101" s="200"/>
    </row>
    <row r="102" spans="1:28" ht="15" customHeight="1" x14ac:dyDescent="0.25">
      <c r="A102" s="293"/>
      <c r="B102" s="200"/>
      <c r="C102" s="240">
        <v>92</v>
      </c>
      <c r="D102" s="241" t="s">
        <v>44</v>
      </c>
      <c r="E102" s="242">
        <v>46208.833333333336</v>
      </c>
      <c r="F102" s="243" t="str">
        <f>IF(AND(H89&lt;&gt;"",I89&lt;&gt;""),IF((H89+L89)&gt;(I89+M89),F89,IF((H89+L89)&lt;(I89+M89),K89,"Match #79 Winner")),"Match #79 Winner")</f>
        <v>Match #79 Winner</v>
      </c>
      <c r="G102" s="110"/>
      <c r="H102" s="67"/>
      <c r="I102" s="67"/>
      <c r="J102" s="11"/>
      <c r="K102" s="236" t="str">
        <f>IF(AND(H90&lt;&gt;"",I90&lt;&gt;""),IF((H90+L90)&gt;(I90+M90),F90,IF((H90+L90)&lt;(I90+M90),K90,"Match #80 Winner")),"Match #80 Winner")</f>
        <v>Match #80 Winner</v>
      </c>
      <c r="L102" s="257"/>
      <c r="M102" s="257"/>
      <c r="N102" s="324"/>
      <c r="O102" s="264" t="str">
        <f t="shared" si="14"/>
        <v/>
      </c>
      <c r="P102" s="200"/>
      <c r="Q102" s="200"/>
      <c r="R102" s="323"/>
      <c r="S102" s="323"/>
      <c r="T102" s="323"/>
      <c r="U102" s="323"/>
      <c r="V102" s="323"/>
      <c r="W102" s="323"/>
      <c r="X102" s="323"/>
      <c r="Y102" s="323"/>
      <c r="Z102" s="323"/>
      <c r="AA102" s="323"/>
      <c r="AB102" s="200"/>
    </row>
    <row r="103" spans="1:28" ht="15" customHeight="1" x14ac:dyDescent="0.25">
      <c r="A103" s="293"/>
      <c r="B103" s="200"/>
      <c r="C103" s="240">
        <v>93</v>
      </c>
      <c r="D103" s="241" t="s">
        <v>44</v>
      </c>
      <c r="E103" s="242">
        <v>46209.625</v>
      </c>
      <c r="F103" s="243" t="str">
        <f>IF(AND(H93&lt;&gt;"",I93&lt;&gt;""),IF((H93+L93)&gt;(I93+M93),F93,IF((H93+L93)&lt;(I93+M93),K93,"Match #83 Winner")),"Match #83 Winner")</f>
        <v>Match #83 Winner</v>
      </c>
      <c r="G103" s="110"/>
      <c r="H103" s="67"/>
      <c r="I103" s="67"/>
      <c r="J103" s="11"/>
      <c r="K103" s="236" t="str">
        <f>IF(AND(H94&lt;&gt;"",I94&lt;&gt;""),IF((H94+L94)&gt;(I94+M94),F94,IF((H94+L94)&lt;(I94+M94),K94,"Match #84 Winner")),"Match #84 Winner")</f>
        <v>Match #84 Winner</v>
      </c>
      <c r="L103" s="257"/>
      <c r="M103" s="257"/>
      <c r="N103" s="324"/>
      <c r="O103" s="264" t="str">
        <f t="shared" si="14"/>
        <v/>
      </c>
      <c r="P103" s="200"/>
      <c r="Q103" s="200"/>
      <c r="R103" s="323"/>
      <c r="S103" s="323"/>
      <c r="T103" s="323"/>
      <c r="U103" s="323"/>
      <c r="V103" s="323"/>
      <c r="W103" s="323"/>
      <c r="X103" s="323"/>
      <c r="Y103" s="323"/>
      <c r="Z103" s="323"/>
      <c r="AA103" s="323"/>
      <c r="AB103" s="200"/>
    </row>
    <row r="104" spans="1:28" ht="15" customHeight="1" x14ac:dyDescent="0.25">
      <c r="A104" s="293"/>
      <c r="B104" s="200"/>
      <c r="C104" s="240">
        <v>94</v>
      </c>
      <c r="D104" s="241" t="s">
        <v>44</v>
      </c>
      <c r="E104" s="242">
        <v>46209.833333333336</v>
      </c>
      <c r="F104" s="243" t="str">
        <f>IF(AND(H91&lt;&gt;"",I91&lt;&gt;""),IF((H91+L91)&gt;(I91+M91),F91,IF((H91+L91)&lt;(I91+M91),K91,"Match #81 Winner")),"Match #81 Winner")</f>
        <v>Match #81 Winner</v>
      </c>
      <c r="G104" s="110"/>
      <c r="H104" s="67"/>
      <c r="I104" s="67"/>
      <c r="J104" s="11"/>
      <c r="K104" s="236" t="str">
        <f>IF(AND(H92&lt;&gt;"",I92&lt;&gt;""),IF((H92+L92)&gt;(I92+M92),F92,IF((H92+L92)&lt;(I92+M92),K92,"Match #82 Winner")),"Match #82 Winner")</f>
        <v>Match #82 Winner</v>
      </c>
      <c r="L104" s="257"/>
      <c r="M104" s="257"/>
      <c r="N104" s="324"/>
      <c r="O104" s="264" t="str">
        <f t="shared" si="14"/>
        <v/>
      </c>
      <c r="P104" s="200"/>
      <c r="Q104" s="200"/>
      <c r="R104" s="323"/>
      <c r="S104" s="323"/>
      <c r="T104" s="323"/>
      <c r="U104" s="323"/>
      <c r="V104" s="323"/>
      <c r="W104" s="323"/>
      <c r="X104" s="323"/>
      <c r="Y104" s="323"/>
      <c r="Z104" s="323"/>
      <c r="AA104" s="323"/>
      <c r="AB104" s="200"/>
    </row>
    <row r="105" spans="1:28" ht="15" customHeight="1" x14ac:dyDescent="0.25">
      <c r="A105" s="293"/>
      <c r="B105" s="200"/>
      <c r="C105" s="240">
        <v>95</v>
      </c>
      <c r="D105" s="241" t="s">
        <v>44</v>
      </c>
      <c r="E105" s="242">
        <v>46210.5</v>
      </c>
      <c r="F105" s="243" t="str">
        <f>IF(AND(H96&lt;&gt;"",I96&lt;&gt;""),IF((H96+L96)&gt;(I96+M96),F96,IF((H96+L96)&lt;(I96+M96),K96,"Match #86 Winner")),"Match #86 Winner")</f>
        <v>Match #86 Winner</v>
      </c>
      <c r="G105" s="110"/>
      <c r="H105" s="67"/>
      <c r="I105" s="67"/>
      <c r="J105" s="11"/>
      <c r="K105" s="236" t="str">
        <f>IF(AND(H98&lt;&gt;"",I98&lt;&gt;""),IF((H98+L98)&gt;(I98+M98),F98,IF((H98+L98)&lt;(I98+M98),K98,"Match #88 Winner")),"Match #88 Winner")</f>
        <v>Match #88 Winner</v>
      </c>
      <c r="L105" s="257"/>
      <c r="M105" s="257"/>
      <c r="N105" s="324"/>
      <c r="O105" s="264" t="str">
        <f t="shared" si="14"/>
        <v/>
      </c>
      <c r="P105" s="200"/>
      <c r="Q105" s="200"/>
      <c r="R105" s="323"/>
      <c r="S105" s="323"/>
      <c r="T105" s="323"/>
      <c r="U105" s="323"/>
      <c r="V105" s="323"/>
      <c r="W105" s="323"/>
      <c r="X105" s="323"/>
      <c r="Y105" s="323"/>
      <c r="Z105" s="323"/>
      <c r="AA105" s="323"/>
      <c r="AB105" s="200"/>
    </row>
    <row r="106" spans="1:28" ht="15" customHeight="1" x14ac:dyDescent="0.25">
      <c r="A106" s="293">
        <f>IF(H106&lt;&gt;"",5,0)</f>
        <v>0</v>
      </c>
      <c r="B106" s="200"/>
      <c r="C106" s="244">
        <v>96</v>
      </c>
      <c r="D106" s="245" t="s">
        <v>44</v>
      </c>
      <c r="E106" s="246">
        <v>46210.666666666664</v>
      </c>
      <c r="F106" s="247" t="str">
        <f>IF(AND(H95&lt;&gt;"",I95&lt;&gt;""),IF((H95+L95)&gt;(I95+M95),F95,IF((H95+L95)&lt;(I95+M95),K95,"Match #85 Winner")),"Match #85 Winner")</f>
        <v>Match #85 Winner</v>
      </c>
      <c r="G106" s="114"/>
      <c r="H106" s="67"/>
      <c r="I106" s="67"/>
      <c r="J106" s="181"/>
      <c r="K106" s="238" t="str">
        <f>IF(AND(H97&lt;&gt;"",I97&lt;&gt;""),IF((H97+L97)&gt;(I97+M97),F97,IF((H97+L97)&lt;(I97+M97),K97,"Match #87 Winner")),"Match #87 Winner")</f>
        <v>Match #87 Winner</v>
      </c>
      <c r="L106" s="258"/>
      <c r="M106" s="258"/>
      <c r="N106" s="308"/>
      <c r="O106" s="264" t="str">
        <f t="shared" si="14"/>
        <v/>
      </c>
      <c r="P106" s="200"/>
      <c r="Q106" s="200"/>
      <c r="R106" s="311" t="s">
        <v>173</v>
      </c>
      <c r="S106" s="311"/>
      <c r="T106" s="311"/>
      <c r="U106" s="311"/>
      <c r="V106" s="311"/>
      <c r="W106" s="311"/>
      <c r="X106" s="311"/>
      <c r="Y106" s="311"/>
      <c r="Z106" s="311"/>
      <c r="AA106" s="311"/>
      <c r="AB106" s="200"/>
    </row>
    <row r="107" spans="1:28" ht="15.75" customHeight="1" x14ac:dyDescent="0.25">
      <c r="A107" s="293"/>
      <c r="B107" s="200"/>
      <c r="C107" s="215">
        <v>97</v>
      </c>
      <c r="D107" s="216" t="s">
        <v>45</v>
      </c>
      <c r="E107" s="217">
        <v>46212.666666666664</v>
      </c>
      <c r="F107" s="218" t="str">
        <f>IF(AND(H99&lt;&gt;"",I99&lt;&gt;""),IF((H99+L99)&gt;(I99+M99),F99,IF((H99+L99)&lt;(I99+M99),K99,"Match #89 Winner")),"Match #89 Winner")</f>
        <v>Match #89 Winner</v>
      </c>
      <c r="G107" s="110"/>
      <c r="H107" s="113"/>
      <c r="I107" s="113"/>
      <c r="J107" s="11"/>
      <c r="K107" s="225" t="str">
        <f>IF(AND(H100&lt;&gt;"",I100&lt;&gt;""),IF((H100+L100)&gt;(I100+M100),F100,IF((H100+L100)&lt;(I100+M100),K100,"Match #90 Winner")),"Match #90 Winner")</f>
        <v>Match #90 Winner</v>
      </c>
      <c r="L107" s="262"/>
      <c r="M107" s="262"/>
      <c r="N107" s="309">
        <v>6</v>
      </c>
      <c r="O107" s="230" t="str">
        <f t="shared" si="14"/>
        <v/>
      </c>
      <c r="P107" s="200"/>
      <c r="Q107" s="200"/>
      <c r="R107" s="311"/>
      <c r="S107" s="311"/>
      <c r="T107" s="311"/>
      <c r="U107" s="311"/>
      <c r="V107" s="311"/>
      <c r="W107" s="311"/>
      <c r="X107" s="311"/>
      <c r="Y107" s="311"/>
      <c r="Z107" s="311"/>
      <c r="AA107" s="311"/>
      <c r="AB107" s="200"/>
    </row>
    <row r="108" spans="1:28" ht="15.75" customHeight="1" x14ac:dyDescent="0.25">
      <c r="A108" s="293"/>
      <c r="B108" s="200"/>
      <c r="C108" s="215">
        <v>98</v>
      </c>
      <c r="D108" s="216" t="s">
        <v>45</v>
      </c>
      <c r="E108" s="217">
        <v>46213.625</v>
      </c>
      <c r="F108" s="218" t="str">
        <f>IF(AND(H103&lt;&gt;"",I103&lt;&gt;""),IF((H103+L103)&gt;(I103+M103),F103,IF((H103+L103)&lt;(I103+M103),K103,"Match #93 Winner")),"Match #93 Winner")</f>
        <v>Match #93 Winner</v>
      </c>
      <c r="G108" s="110"/>
      <c r="H108" s="67"/>
      <c r="I108" s="67"/>
      <c r="J108" s="11"/>
      <c r="K108" s="225" t="str">
        <f>IF(AND(H104&lt;&gt;"",I104&lt;&gt;""),IF((H104+L104)&gt;(I104+M104),F104,IF((H104+L104)&lt;(I104+M104),K104,"Match #94 Winner")),"Match #94 Winner")</f>
        <v>Match #94 Winner</v>
      </c>
      <c r="L108" s="262"/>
      <c r="M108" s="262"/>
      <c r="N108" s="314"/>
      <c r="O108" s="231" t="str">
        <f t="shared" si="14"/>
        <v/>
      </c>
      <c r="P108" s="200"/>
      <c r="Q108" s="200"/>
      <c r="R108" s="312" t="str">
        <f>IF(AND(H114&lt;&gt;"",I114&lt;&gt;""),IF((H114+L114)&lt;(I114+M114),F114,IF((H114+L114)&gt;(I114+M114),K114,"Match #104 Loser")),"Match #104 Loser")</f>
        <v>Match #104 Loser</v>
      </c>
      <c r="S108" s="312"/>
      <c r="T108" s="312"/>
      <c r="U108" s="312"/>
      <c r="V108" s="312"/>
      <c r="W108" s="312"/>
      <c r="X108" s="312"/>
      <c r="Y108" s="312"/>
      <c r="Z108" s="312"/>
      <c r="AA108" s="312"/>
      <c r="AB108" s="200"/>
    </row>
    <row r="109" spans="1:28" ht="15.75" customHeight="1" x14ac:dyDescent="0.25">
      <c r="A109" s="293"/>
      <c r="B109" s="200"/>
      <c r="C109" s="215">
        <v>99</v>
      </c>
      <c r="D109" s="216" t="s">
        <v>45</v>
      </c>
      <c r="E109" s="217">
        <v>46214.708333333336</v>
      </c>
      <c r="F109" s="218" t="str">
        <f>IF(AND(H101&lt;&gt;"",I101&lt;&gt;""),IF((H101+L101)&gt;(I101+M101),F101,IF((H101+L101)&lt;(I101+M101),K101,"Match #91 Winner")),"Match #91 Winner")</f>
        <v>Match #91 Winner</v>
      </c>
      <c r="G109" s="110"/>
      <c r="H109" s="67"/>
      <c r="I109" s="67"/>
      <c r="J109" s="11"/>
      <c r="K109" s="225" t="str">
        <f>IF(AND(H102&lt;&gt;"",I102&lt;&gt;""),IF((H102+L102)&gt;(I102+M102),F102,IF((H102+L102)&lt;(I102+M102),K102,"Match #92 Winner")),"Match #92 Winner")</f>
        <v>Match #92 Winner</v>
      </c>
      <c r="L109" s="262"/>
      <c r="M109" s="262"/>
      <c r="N109" s="314"/>
      <c r="O109" s="231" t="str">
        <f t="shared" si="14"/>
        <v/>
      </c>
      <c r="P109" s="200"/>
      <c r="Q109" s="200"/>
      <c r="R109" s="312"/>
      <c r="S109" s="312"/>
      <c r="T109" s="312"/>
      <c r="U109" s="312"/>
      <c r="V109" s="312"/>
      <c r="W109" s="312"/>
      <c r="X109" s="312"/>
      <c r="Y109" s="312"/>
      <c r="Z109" s="312"/>
      <c r="AA109" s="312"/>
      <c r="AB109" s="200"/>
    </row>
    <row r="110" spans="1:28" ht="15.75" customHeight="1" x14ac:dyDescent="0.25">
      <c r="A110" s="293">
        <f>IF(H110&lt;&gt;"",6,0)</f>
        <v>0</v>
      </c>
      <c r="B110" s="200"/>
      <c r="C110" s="219">
        <v>100</v>
      </c>
      <c r="D110" s="220" t="s">
        <v>45</v>
      </c>
      <c r="E110" s="221">
        <v>46214.875</v>
      </c>
      <c r="F110" s="222" t="str">
        <f>IF(AND(H105&lt;&gt;"",I105&lt;&gt;""),IF((H105+L105)&gt;(I105+M105),F105,IF((H105+L105)&lt;(I105+M105),K105,"Match #95 Winner")),"Match #95 Winner")</f>
        <v>Match #95 Winner</v>
      </c>
      <c r="G110" s="114"/>
      <c r="H110" s="67"/>
      <c r="I110" s="67"/>
      <c r="J110" s="181"/>
      <c r="K110" s="227" t="str">
        <f>IF(AND(H106&lt;&gt;"",I106&lt;&gt;""),IF((H106+L106)&gt;(I106+M106),F106,IF((H106+L106)&lt;(I106+M106),K106,"Match #96 Winner")),"Match #96 Winner")</f>
        <v>Match #96 Winner</v>
      </c>
      <c r="L110" s="263"/>
      <c r="M110" s="263"/>
      <c r="N110" s="310"/>
      <c r="O110" s="232" t="str">
        <f t="shared" si="14"/>
        <v/>
      </c>
      <c r="P110" s="200"/>
      <c r="Q110" s="200"/>
      <c r="R110" s="311" t="s">
        <v>117</v>
      </c>
      <c r="S110" s="311"/>
      <c r="T110" s="311"/>
      <c r="U110" s="311"/>
      <c r="V110" s="311"/>
      <c r="W110" s="311"/>
      <c r="X110" s="311"/>
      <c r="Y110" s="311"/>
      <c r="Z110" s="311"/>
      <c r="AA110" s="311"/>
      <c r="AB110" s="200"/>
    </row>
    <row r="111" spans="1:28" ht="15.75" customHeight="1" x14ac:dyDescent="0.25">
      <c r="A111" s="293"/>
      <c r="B111" s="200"/>
      <c r="C111" s="240">
        <v>101</v>
      </c>
      <c r="D111" s="241" t="s">
        <v>46</v>
      </c>
      <c r="E111" s="242">
        <v>46217.625</v>
      </c>
      <c r="F111" s="243" t="str">
        <f>IF(AND(H107&lt;&gt;"",I107&lt;&gt;""),IF((H107+L107)&gt;(I107+M107),F107,IF((H107+L107)&lt;(I107+M107),K107,"Match #97 Winner")),"Match #97 Winner")</f>
        <v>Match #97 Winner</v>
      </c>
      <c r="G111" s="110"/>
      <c r="H111" s="113"/>
      <c r="I111" s="113"/>
      <c r="J111" s="11"/>
      <c r="K111" s="236" t="str">
        <f>IF(AND(H108&lt;&gt;"",I108&lt;&gt;""),IF((H108+L108)&gt;(I108+M108),F108,IF((H108+L108)&lt;(I108+M108),K108,"Match #98 Winner")),"Match #98 Winner")</f>
        <v>Match #98 Winner</v>
      </c>
      <c r="L111" s="257"/>
      <c r="M111" s="257"/>
      <c r="N111" s="307">
        <v>7</v>
      </c>
      <c r="O111" s="264" t="str">
        <f t="shared" si="14"/>
        <v/>
      </c>
      <c r="P111" s="200"/>
      <c r="Q111" s="200"/>
      <c r="R111" s="311"/>
      <c r="S111" s="311"/>
      <c r="T111" s="311"/>
      <c r="U111" s="311"/>
      <c r="V111" s="311"/>
      <c r="W111" s="311"/>
      <c r="X111" s="311"/>
      <c r="Y111" s="311"/>
      <c r="Z111" s="311"/>
      <c r="AA111" s="311"/>
      <c r="AB111" s="200"/>
    </row>
    <row r="112" spans="1:28" ht="15.75" customHeight="1" x14ac:dyDescent="0.25">
      <c r="A112" s="293">
        <f>IF(H112&lt;&gt;"",7,0)</f>
        <v>0</v>
      </c>
      <c r="B112" s="200"/>
      <c r="C112" s="244">
        <v>102</v>
      </c>
      <c r="D112" s="245" t="s">
        <v>46</v>
      </c>
      <c r="E112" s="246">
        <v>46218.625</v>
      </c>
      <c r="F112" s="247" t="str">
        <f>IF(AND(H109&lt;&gt;"",I109&lt;&gt;""),IF((H109+L109)&gt;(I109+M109),F109,IF((H109+L109)&lt;(I109+M109),K109,"Match #99 Winner")),"Match #99 Winner")</f>
        <v>Match #99 Winner</v>
      </c>
      <c r="G112" s="114"/>
      <c r="H112" s="67"/>
      <c r="I112" s="67"/>
      <c r="J112" s="181"/>
      <c r="K112" s="238" t="str">
        <f>IF(AND(H110&lt;&gt;"",I110&lt;&gt;""),IF((H110+L110)&gt;(I110+M110),F110,IF((H110+L110)&lt;(I110+M110),K110,"Match #100 Winner")),"Match #100 Winner")</f>
        <v>Match #100 Winner</v>
      </c>
      <c r="L112" s="258"/>
      <c r="M112" s="258"/>
      <c r="N112" s="308"/>
      <c r="O112" s="264" t="str">
        <f t="shared" si="14"/>
        <v/>
      </c>
      <c r="P112" s="200"/>
      <c r="Q112" s="200"/>
      <c r="R112" s="312" t="str">
        <f>IF(AND(H113&lt;&gt;"",I113&lt;&gt;""),IF((H113+L113)&gt;(I113+M113),F113,IF((H113+L113)&lt;(I113+M113),K113,"Match #103 Winner")),"Match #103 Winner")</f>
        <v>Match #103 Winner</v>
      </c>
      <c r="S112" s="312"/>
      <c r="T112" s="312"/>
      <c r="U112" s="312"/>
      <c r="V112" s="312"/>
      <c r="W112" s="312"/>
      <c r="X112" s="312"/>
      <c r="Y112" s="312"/>
      <c r="Z112" s="312"/>
      <c r="AA112" s="312"/>
      <c r="AB112" s="200"/>
    </row>
    <row r="113" spans="1:28" ht="15.75" customHeight="1" x14ac:dyDescent="0.25">
      <c r="A113" s="293"/>
      <c r="B113" s="200"/>
      <c r="C113" s="215">
        <v>103</v>
      </c>
      <c r="D113" s="216" t="s">
        <v>95</v>
      </c>
      <c r="E113" s="217">
        <v>46221.625</v>
      </c>
      <c r="F113" s="218" t="str">
        <f>IF(AND(H111&lt;&gt;"",I111&lt;&gt;""),IF((H111+L111)&lt;(I111+M111),F111,IF((H111+L111)&gt;(I111+M111),K111,"Match #101 Loser")),"Match #101 Loser")</f>
        <v>Match #101 Loser</v>
      </c>
      <c r="G113" s="110"/>
      <c r="H113" s="179"/>
      <c r="I113" s="179"/>
      <c r="J113" s="11"/>
      <c r="K113" s="225" t="str">
        <f>IF(AND(H112&lt;&gt;"",I112&lt;&gt;""),IF((H112+L112)&lt;(I112+M112),F112,IF((H112+L112)&gt;(I112+M112),K112,"Match #102 Loser")),"Match #102 Loser")</f>
        <v>Match #102 Loser</v>
      </c>
      <c r="L113" s="262"/>
      <c r="M113" s="262"/>
      <c r="N113" s="309">
        <v>8</v>
      </c>
      <c r="O113" s="230" t="str">
        <f t="shared" si="14"/>
        <v/>
      </c>
      <c r="P113" s="200"/>
      <c r="Q113" s="200"/>
      <c r="R113" s="312"/>
      <c r="S113" s="312"/>
      <c r="T113" s="312"/>
      <c r="U113" s="312"/>
      <c r="V113" s="312"/>
      <c r="W113" s="312"/>
      <c r="X113" s="312"/>
      <c r="Y113" s="312"/>
      <c r="Z113" s="312"/>
      <c r="AA113" s="312"/>
      <c r="AB113" s="200"/>
    </row>
    <row r="114" spans="1:28" ht="15.75" customHeight="1" x14ac:dyDescent="0.25">
      <c r="A114" s="293">
        <f>IF(H114&lt;&gt;"",8,0)</f>
        <v>0</v>
      </c>
      <c r="B114" s="200"/>
      <c r="C114" s="219">
        <v>104</v>
      </c>
      <c r="D114" s="220" t="s">
        <v>38</v>
      </c>
      <c r="E114" s="221">
        <v>46222.625</v>
      </c>
      <c r="F114" s="222" t="str">
        <f>IF(AND(H111&lt;&gt;"",I111&lt;&gt;""),IF((H111+L111)&gt;(I111+M111),F111,IF((H111+L111)&lt;(I111+M111),K111,"Match #101 Winner")),"Match #101 Winner")</f>
        <v>Match #101 Winner</v>
      </c>
      <c r="G114" s="114"/>
      <c r="H114" s="113"/>
      <c r="I114" s="113"/>
      <c r="J114" s="181"/>
      <c r="K114" s="227" t="str">
        <f>IF(AND(H112&lt;&gt;"",I112&lt;&gt;""),IF((H112+L112)&gt;(I112+M112),F112,IF((H112+L112)&lt;(I112+M112),K112,"Match #102 Winner")),"Match #102 Winner")</f>
        <v>Match #102 Winner</v>
      </c>
      <c r="L114" s="263"/>
      <c r="M114" s="263"/>
      <c r="N114" s="310"/>
      <c r="O114" s="232" t="str">
        <f t="shared" si="14"/>
        <v/>
      </c>
      <c r="P114" s="200"/>
      <c r="Q114" s="200"/>
      <c r="R114" s="313" t="s">
        <v>181</v>
      </c>
      <c r="S114" s="313"/>
      <c r="T114" s="313"/>
      <c r="U114" s="313"/>
      <c r="V114" s="313"/>
      <c r="W114" s="313"/>
      <c r="X114" s="313"/>
      <c r="Y114" s="313"/>
      <c r="Z114" s="313"/>
      <c r="AA114" s="313"/>
      <c r="AB114" s="200"/>
    </row>
    <row r="115" spans="1:28" x14ac:dyDescent="0.25">
      <c r="A115" s="293">
        <f>IF(H115&lt;&gt;"",8,0)</f>
        <v>0</v>
      </c>
      <c r="B115" s="200"/>
      <c r="C115" s="296">
        <v>105</v>
      </c>
      <c r="D115" s="200"/>
      <c r="E115" s="200"/>
      <c r="F115" s="200"/>
      <c r="G115" s="200"/>
      <c r="H115" s="200"/>
      <c r="I115" s="200"/>
      <c r="J115" s="200"/>
      <c r="K115" s="200"/>
      <c r="L115" s="200"/>
      <c r="M115" s="200"/>
      <c r="N115" s="200"/>
      <c r="O115" s="200"/>
      <c r="P115" s="200"/>
      <c r="Q115" s="200"/>
      <c r="R115" s="200"/>
      <c r="S115" s="200"/>
      <c r="T115" s="200"/>
      <c r="U115" s="200"/>
      <c r="V115" s="200"/>
      <c r="W115" s="200"/>
      <c r="X115" s="200"/>
      <c r="Y115" s="200"/>
      <c r="Z115" s="200"/>
      <c r="AA115" s="200"/>
      <c r="AB115" s="200"/>
    </row>
    <row r="116" spans="1:28" x14ac:dyDescent="0.25">
      <c r="A116" s="229"/>
      <c r="B116" s="229"/>
      <c r="C116" s="229"/>
      <c r="D116" s="229"/>
      <c r="E116" s="229"/>
      <c r="F116" s="229"/>
      <c r="G116" s="229"/>
      <c r="H116" s="229"/>
      <c r="I116" s="229"/>
      <c r="J116" s="229"/>
      <c r="K116" s="229"/>
      <c r="L116" s="229"/>
      <c r="M116" s="229"/>
      <c r="N116" s="229"/>
      <c r="O116" s="229"/>
      <c r="P116" s="229"/>
      <c r="Q116" s="229"/>
      <c r="R116" s="229"/>
      <c r="S116" s="229"/>
      <c r="T116" s="229"/>
      <c r="U116" s="229"/>
      <c r="V116" s="229"/>
      <c r="W116" s="229"/>
      <c r="X116" s="229"/>
      <c r="Y116" s="229"/>
      <c r="Z116" s="229"/>
      <c r="AA116" s="229"/>
      <c r="AB116" s="229"/>
    </row>
    <row r="117" spans="1:28" ht="14.45" customHeight="1" x14ac:dyDescent="0.25">
      <c r="B117" s="86"/>
    </row>
    <row r="120" spans="1:28" x14ac:dyDescent="0.25">
      <c r="U120" s="21"/>
      <c r="V120" s="21"/>
      <c r="W120" s="21"/>
      <c r="X120" s="21"/>
      <c r="Y120" s="21"/>
      <c r="Z120" s="21"/>
      <c r="AA120" s="21"/>
    </row>
    <row r="121" spans="1:28" x14ac:dyDescent="0.25">
      <c r="U121" s="21"/>
      <c r="V121" s="21"/>
      <c r="W121" s="21"/>
      <c r="X121" s="21"/>
      <c r="Y121" s="21"/>
      <c r="Z121" s="21"/>
      <c r="AA121" s="21"/>
    </row>
    <row r="122" spans="1:28" x14ac:dyDescent="0.25">
      <c r="U122" s="21"/>
      <c r="V122" s="21"/>
      <c r="W122" s="21"/>
      <c r="X122" s="21"/>
      <c r="Y122" s="21"/>
      <c r="Z122" s="21"/>
      <c r="AA122" s="21"/>
    </row>
    <row r="123" spans="1:28" x14ac:dyDescent="0.25">
      <c r="U123" s="21"/>
      <c r="V123" s="21"/>
      <c r="W123" s="21"/>
      <c r="X123" s="21"/>
      <c r="Y123" s="21"/>
      <c r="Z123" s="21"/>
      <c r="AA123" s="21"/>
    </row>
    <row r="124" spans="1:28" x14ac:dyDescent="0.25">
      <c r="U124" s="21"/>
      <c r="V124" s="21"/>
      <c r="W124" s="21"/>
      <c r="X124" s="21"/>
      <c r="Y124" s="21"/>
      <c r="Z124" s="21"/>
      <c r="AA124" s="21"/>
    </row>
    <row r="125" spans="1:28" x14ac:dyDescent="0.25">
      <c r="U125" s="21"/>
      <c r="V125" s="21"/>
      <c r="W125" s="21"/>
      <c r="X125" s="21"/>
      <c r="Y125" s="21"/>
      <c r="Z125" s="21"/>
      <c r="AA125" s="21"/>
    </row>
    <row r="126" spans="1:28" x14ac:dyDescent="0.25">
      <c r="U126" s="21"/>
      <c r="V126" s="21"/>
      <c r="W126" s="21"/>
      <c r="X126" s="21"/>
      <c r="Y126" s="21"/>
      <c r="Z126" s="21"/>
      <c r="AA126" s="21"/>
    </row>
    <row r="127" spans="1:28" x14ac:dyDescent="0.25">
      <c r="U127" s="21"/>
      <c r="V127" s="21"/>
      <c r="W127" s="21"/>
      <c r="X127" s="21"/>
      <c r="Y127" s="21"/>
      <c r="Z127" s="21"/>
      <c r="AA127" s="21"/>
    </row>
    <row r="128" spans="1:28" x14ac:dyDescent="0.25">
      <c r="U128" s="21"/>
      <c r="V128" s="21"/>
      <c r="W128" s="21"/>
      <c r="X128" s="21"/>
      <c r="Y128" s="21"/>
      <c r="Z128" s="21"/>
      <c r="AA128" s="21"/>
    </row>
    <row r="129" spans="21:27" x14ac:dyDescent="0.25">
      <c r="U129" s="21"/>
      <c r="V129" s="21"/>
      <c r="W129" s="21"/>
      <c r="X129" s="21"/>
      <c r="Y129" s="21"/>
      <c r="Z129" s="21"/>
      <c r="AA129" s="21"/>
    </row>
    <row r="130" spans="21:27" x14ac:dyDescent="0.25">
      <c r="U130" s="21"/>
      <c r="V130" s="21"/>
      <c r="W130" s="21"/>
      <c r="X130" s="21"/>
      <c r="Y130" s="21"/>
      <c r="Z130" s="21"/>
      <c r="AA130" s="21"/>
    </row>
    <row r="131" spans="21:27" x14ac:dyDescent="0.25">
      <c r="U131" s="21"/>
      <c r="V131" s="21"/>
      <c r="W131" s="21"/>
      <c r="X131" s="21"/>
      <c r="Y131" s="21"/>
      <c r="Z131" s="21"/>
      <c r="AA131" s="21"/>
    </row>
    <row r="132" spans="21:27" x14ac:dyDescent="0.25">
      <c r="U132" s="21"/>
      <c r="V132" s="21"/>
      <c r="W132" s="21"/>
      <c r="X132" s="21"/>
      <c r="Y132" s="21"/>
      <c r="Z132" s="21"/>
      <c r="AA132" s="21"/>
    </row>
    <row r="133" spans="21:27" x14ac:dyDescent="0.25">
      <c r="U133" s="21"/>
      <c r="V133" s="21"/>
      <c r="W133" s="21"/>
      <c r="X133" s="21"/>
      <c r="Y133" s="21"/>
      <c r="Z133" s="21"/>
      <c r="AA133" s="21"/>
    </row>
    <row r="134" spans="21:27" x14ac:dyDescent="0.25">
      <c r="U134" s="21"/>
      <c r="V134" s="21"/>
      <c r="W134" s="21"/>
      <c r="X134" s="21"/>
      <c r="Y134" s="21"/>
      <c r="Z134" s="21"/>
      <c r="AA134" s="21"/>
    </row>
    <row r="135" spans="21:27" x14ac:dyDescent="0.25">
      <c r="U135" s="21"/>
      <c r="V135" s="21"/>
      <c r="W135" s="21"/>
      <c r="X135" s="21"/>
      <c r="Y135" s="21"/>
      <c r="Z135" s="21"/>
      <c r="AA135" s="21"/>
    </row>
    <row r="136" spans="21:27" x14ac:dyDescent="0.25">
      <c r="U136" s="21"/>
      <c r="V136" s="21"/>
      <c r="W136" s="21"/>
      <c r="X136" s="21"/>
      <c r="Y136" s="21"/>
      <c r="Z136" s="21"/>
      <c r="AA136" s="21"/>
    </row>
    <row r="137" spans="21:27" x14ac:dyDescent="0.25">
      <c r="U137" s="21"/>
      <c r="V137" s="21"/>
      <c r="W137" s="21"/>
      <c r="X137" s="21"/>
      <c r="Y137" s="21"/>
      <c r="Z137" s="21"/>
      <c r="AA137" s="21"/>
    </row>
    <row r="138" spans="21:27" x14ac:dyDescent="0.25">
      <c r="U138" s="21"/>
      <c r="V138" s="21"/>
      <c r="W138" s="21"/>
      <c r="X138" s="21"/>
      <c r="Y138" s="21"/>
      <c r="Z138" s="21"/>
      <c r="AA138" s="21"/>
    </row>
    <row r="139" spans="21:27" x14ac:dyDescent="0.25">
      <c r="U139" s="21"/>
      <c r="V139" s="21"/>
      <c r="W139" s="21"/>
      <c r="X139" s="21"/>
      <c r="Y139" s="21"/>
      <c r="Z139" s="21"/>
      <c r="AA139" s="21"/>
    </row>
    <row r="140" spans="21:27" x14ac:dyDescent="0.25">
      <c r="U140" s="21"/>
      <c r="V140" s="21"/>
      <c r="W140" s="21"/>
      <c r="X140" s="21"/>
      <c r="Y140" s="21"/>
      <c r="Z140" s="21"/>
      <c r="AA140" s="21"/>
    </row>
    <row r="141" spans="21:27" x14ac:dyDescent="0.25">
      <c r="U141" s="21"/>
      <c r="V141" s="21"/>
      <c r="W141" s="21"/>
      <c r="X141" s="21"/>
      <c r="Y141" s="21"/>
      <c r="Z141" s="21"/>
      <c r="AA141" s="21"/>
    </row>
    <row r="142" spans="21:27" x14ac:dyDescent="0.25">
      <c r="U142" s="21"/>
      <c r="V142" s="21"/>
      <c r="W142" s="21"/>
      <c r="X142" s="21"/>
      <c r="Y142" s="21"/>
      <c r="Z142" s="21"/>
      <c r="AA142" s="21"/>
    </row>
    <row r="143" spans="21:27" x14ac:dyDescent="0.25">
      <c r="U143" s="21"/>
      <c r="V143" s="21"/>
      <c r="W143" s="21"/>
      <c r="X143" s="21"/>
      <c r="Y143" s="21"/>
      <c r="Z143" s="21"/>
      <c r="AA143" s="21"/>
    </row>
    <row r="144" spans="21:27" x14ac:dyDescent="0.25">
      <c r="U144" s="21"/>
      <c r="V144" s="21"/>
      <c r="W144" s="21"/>
      <c r="X144" s="21"/>
      <c r="Y144" s="21"/>
      <c r="Z144" s="21"/>
      <c r="AA144" s="21"/>
    </row>
    <row r="145" spans="21:27" x14ac:dyDescent="0.25">
      <c r="U145" s="21"/>
      <c r="V145" s="21"/>
      <c r="W145" s="21"/>
      <c r="X145" s="21"/>
      <c r="Y145" s="21"/>
      <c r="Z145" s="21"/>
      <c r="AA145" s="21"/>
    </row>
    <row r="146" spans="21:27" x14ac:dyDescent="0.25">
      <c r="U146" s="21"/>
      <c r="V146" s="21"/>
      <c r="W146" s="21"/>
      <c r="X146" s="21"/>
      <c r="Y146" s="21"/>
      <c r="Z146" s="21"/>
      <c r="AA146" s="21"/>
    </row>
    <row r="147" spans="21:27" x14ac:dyDescent="0.25">
      <c r="U147" s="21"/>
      <c r="V147" s="21"/>
      <c r="W147" s="21"/>
      <c r="X147" s="21"/>
      <c r="Y147" s="21"/>
      <c r="Z147" s="21"/>
      <c r="AA147" s="21"/>
    </row>
    <row r="148" spans="21:27" x14ac:dyDescent="0.25">
      <c r="U148" s="21"/>
      <c r="V148" s="21"/>
      <c r="W148" s="21"/>
      <c r="X148" s="21"/>
      <c r="Y148" s="21"/>
      <c r="Z148" s="21"/>
      <c r="AA148" s="21"/>
    </row>
    <row r="149" spans="21:27" x14ac:dyDescent="0.25">
      <c r="U149" s="21"/>
      <c r="V149" s="21"/>
      <c r="W149" s="21"/>
      <c r="X149" s="21"/>
      <c r="Y149" s="21"/>
      <c r="Z149" s="21"/>
      <c r="AA149" s="21"/>
    </row>
    <row r="150" spans="21:27" x14ac:dyDescent="0.25">
      <c r="U150" s="21"/>
      <c r="V150" s="21"/>
      <c r="W150" s="21"/>
      <c r="X150" s="21"/>
      <c r="Y150" s="21"/>
      <c r="Z150" s="21"/>
      <c r="AA150" s="21"/>
    </row>
    <row r="151" spans="21:27" x14ac:dyDescent="0.25">
      <c r="U151" s="21"/>
      <c r="V151" s="21"/>
      <c r="W151" s="21"/>
      <c r="X151" s="21"/>
      <c r="Y151" s="21"/>
      <c r="Z151" s="21"/>
      <c r="AA151" s="21"/>
    </row>
    <row r="152" spans="21:27" x14ac:dyDescent="0.25">
      <c r="U152" s="21"/>
      <c r="V152" s="21"/>
      <c r="W152" s="21"/>
      <c r="X152" s="21"/>
      <c r="Y152" s="21"/>
      <c r="Z152" s="21"/>
      <c r="AA152" s="21"/>
    </row>
    <row r="153" spans="21:27" x14ac:dyDescent="0.25">
      <c r="U153" s="21"/>
      <c r="V153" s="21"/>
      <c r="W153" s="21"/>
      <c r="X153" s="21"/>
      <c r="Y153" s="21"/>
      <c r="Z153" s="21"/>
      <c r="AA153" s="21"/>
    </row>
    <row r="154" spans="21:27" x14ac:dyDescent="0.25">
      <c r="U154" s="21"/>
      <c r="V154" s="21"/>
      <c r="W154" s="21"/>
      <c r="X154" s="21"/>
      <c r="Y154" s="21"/>
      <c r="Z154" s="21"/>
      <c r="AA154" s="21"/>
    </row>
    <row r="155" spans="21:27" x14ac:dyDescent="0.25">
      <c r="U155" s="21"/>
      <c r="V155" s="21"/>
      <c r="W155" s="21"/>
      <c r="X155" s="21"/>
      <c r="Y155" s="21"/>
      <c r="Z155" s="21"/>
      <c r="AA155" s="21"/>
    </row>
    <row r="156" spans="21:27" x14ac:dyDescent="0.25">
      <c r="U156" s="21"/>
      <c r="V156" s="21"/>
      <c r="W156" s="21"/>
      <c r="X156" s="21"/>
      <c r="Y156" s="21"/>
      <c r="Z156" s="21"/>
      <c r="AA156" s="21"/>
    </row>
    <row r="157" spans="21:27" x14ac:dyDescent="0.25">
      <c r="U157" s="21"/>
      <c r="V157" s="21"/>
      <c r="W157" s="21"/>
      <c r="X157" s="21"/>
      <c r="Y157" s="21"/>
      <c r="Z157" s="21"/>
      <c r="AA157" s="21"/>
    </row>
    <row r="158" spans="21:27" x14ac:dyDescent="0.25">
      <c r="U158" s="21"/>
      <c r="V158" s="21"/>
      <c r="W158" s="21"/>
      <c r="X158" s="21"/>
      <c r="Y158" s="21"/>
      <c r="Z158" s="21"/>
      <c r="AA158" s="21"/>
    </row>
    <row r="159" spans="21:27" x14ac:dyDescent="0.25">
      <c r="U159" s="21"/>
      <c r="V159" s="21"/>
      <c r="W159" s="21"/>
      <c r="X159" s="21"/>
      <c r="Y159" s="21"/>
      <c r="Z159" s="21"/>
      <c r="AA159" s="21"/>
    </row>
    <row r="160" spans="21:27" x14ac:dyDescent="0.25">
      <c r="U160" s="21"/>
      <c r="V160" s="21"/>
      <c r="W160" s="21"/>
      <c r="X160" s="21"/>
      <c r="Y160" s="21"/>
      <c r="Z160" s="21"/>
      <c r="AA160" s="21"/>
    </row>
    <row r="161" spans="21:27" x14ac:dyDescent="0.25">
      <c r="U161" s="21"/>
      <c r="V161" s="21"/>
      <c r="W161" s="21"/>
      <c r="X161" s="21"/>
      <c r="Y161" s="21"/>
      <c r="Z161" s="21"/>
      <c r="AA161" s="21"/>
    </row>
    <row r="162" spans="21:27" x14ac:dyDescent="0.25">
      <c r="U162" s="21"/>
      <c r="V162" s="21"/>
      <c r="W162" s="21"/>
      <c r="X162" s="21"/>
      <c r="Y162" s="21"/>
      <c r="Z162" s="21"/>
      <c r="AA162" s="21"/>
    </row>
    <row r="163" spans="21:27" x14ac:dyDescent="0.25">
      <c r="U163" s="21"/>
      <c r="V163" s="21"/>
      <c r="W163" s="21"/>
      <c r="X163" s="21"/>
      <c r="Y163" s="21"/>
      <c r="Z163" s="21"/>
      <c r="AA163" s="21"/>
    </row>
    <row r="164" spans="21:27" x14ac:dyDescent="0.25">
      <c r="U164" s="21"/>
      <c r="V164" s="21"/>
      <c r="W164" s="21"/>
      <c r="X164" s="21"/>
      <c r="Y164" s="21"/>
      <c r="Z164" s="21"/>
      <c r="AA164" s="21"/>
    </row>
    <row r="165" spans="21:27" x14ac:dyDescent="0.25">
      <c r="U165" s="21"/>
      <c r="V165" s="21"/>
      <c r="W165" s="21"/>
      <c r="X165" s="21"/>
      <c r="Y165" s="21"/>
      <c r="Z165" s="21"/>
      <c r="AA165" s="21"/>
    </row>
    <row r="166" spans="21:27" x14ac:dyDescent="0.25">
      <c r="U166" s="21"/>
      <c r="V166" s="21"/>
      <c r="W166" s="21"/>
      <c r="X166" s="21"/>
      <c r="Y166" s="21"/>
      <c r="Z166" s="21"/>
      <c r="AA166" s="21"/>
    </row>
  </sheetData>
  <sheetProtection algorithmName="SHA-512" hashValue="Usu3e6k3vtijekMkNLB1weUF61Rq38iL3sEmxknZ6hQjepRlrY4VdX6k+DSRE2gGUyRNjv313TmQdVTfABGW9A==" saltValue="3WOMM/uQT00hloH50plGuQ==" spinCount="100000" sheet="1" formatCells="0" formatColumns="0" formatRows="0"/>
  <mergeCells count="22">
    <mergeCell ref="R97:AA100"/>
    <mergeCell ref="R101:AA105"/>
    <mergeCell ref="R106:AA107"/>
    <mergeCell ref="N8:N31"/>
    <mergeCell ref="N32:N55"/>
    <mergeCell ref="N56:N79"/>
    <mergeCell ref="N83:N98"/>
    <mergeCell ref="N99:N106"/>
    <mergeCell ref="H82:I82"/>
    <mergeCell ref="L82:M82"/>
    <mergeCell ref="B3:M4"/>
    <mergeCell ref="B6:M6"/>
    <mergeCell ref="R3:AA3"/>
    <mergeCell ref="R82:AA82"/>
    <mergeCell ref="B81:M81"/>
    <mergeCell ref="N111:N112"/>
    <mergeCell ref="N113:N114"/>
    <mergeCell ref="R110:AA111"/>
    <mergeCell ref="R112:AA113"/>
    <mergeCell ref="R114:AA114"/>
    <mergeCell ref="N107:N110"/>
    <mergeCell ref="R108:AA109"/>
  </mergeCells>
  <conditionalFormatting sqref="F8:G79">
    <cfRule type="expression" dxfId="44" priority="40">
      <formula>$H8&lt;$I8</formula>
    </cfRule>
    <cfRule type="expression" dxfId="43" priority="41">
      <formula>$H8&gt;$I8</formula>
    </cfRule>
  </conditionalFormatting>
  <conditionalFormatting sqref="F83:G114">
    <cfRule type="expression" dxfId="42" priority="53">
      <formula>$L83&gt;$M83</formula>
    </cfRule>
    <cfRule type="expression" dxfId="41" priority="54">
      <formula>$L83&lt;$M83</formula>
    </cfRule>
    <cfRule type="expression" dxfId="40" priority="55">
      <formula>$H83&lt;$I83</formula>
    </cfRule>
    <cfRule type="expression" dxfId="39" priority="56">
      <formula>$H83&gt;$I83</formula>
    </cfRule>
  </conditionalFormatting>
  <conditionalFormatting sqref="H8:J79">
    <cfRule type="expression" dxfId="38" priority="42">
      <formula>ISTEXT(H8)</formula>
    </cfRule>
  </conditionalFormatting>
  <conditionalFormatting sqref="H83:J114">
    <cfRule type="expression" dxfId="37" priority="32">
      <formula>ISTEXT(H83)</formula>
    </cfRule>
  </conditionalFormatting>
  <conditionalFormatting sqref="K8:K79">
    <cfRule type="expression" dxfId="36" priority="38">
      <formula>$H8&gt;$I8</formula>
    </cfRule>
    <cfRule type="expression" dxfId="35" priority="39">
      <formula>$H8&lt;$I8</formula>
    </cfRule>
  </conditionalFormatting>
  <conditionalFormatting sqref="K83:K114">
    <cfRule type="expression" dxfId="34" priority="57">
      <formula>$L83&lt;$M83</formula>
    </cfRule>
    <cfRule type="expression" dxfId="33" priority="58">
      <formula>$L83&gt;$M83</formula>
    </cfRule>
    <cfRule type="expression" dxfId="32" priority="59">
      <formula>$H83&gt;$I83</formula>
    </cfRule>
    <cfRule type="expression" dxfId="31" priority="60">
      <formula>$H83&lt;$I83</formula>
    </cfRule>
  </conditionalFormatting>
  <conditionalFormatting sqref="L83:M114">
    <cfRule type="expression" dxfId="30" priority="33">
      <formula>ISTEXT(L83)</formula>
    </cfRule>
    <cfRule type="expression" dxfId="29" priority="34">
      <formula>AND($H83&lt;&gt;"",$I83&lt;&gt;"",$H83=$I83)</formula>
    </cfRule>
  </conditionalFormatting>
  <conditionalFormatting sqref="R51:AA51 R57:AA57 R63:AA63 R69:AA69 R75:AA75 R97 R101 R106 R108 R110 R112">
    <cfRule type="expression" dxfId="28" priority="25">
      <formula>$R$114&lt;&gt;"© 2025 | journalSHEET.com"</formula>
    </cfRule>
  </conditionalFormatting>
  <pageMargins left="0.2" right="0.2" top="0.25" bottom="0.25" header="0.3" footer="0.3"/>
  <pageSetup scale="40" orientation="landscape" r:id="rId1"/>
  <headerFooter>
    <oddFooter xml:space="preserve">&amp;R
&amp;"-,Italic"&amp;10(c) 2022 | journalSHEET.com&amp;"-,Regular"&amp;11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O15"/>
  <sheetViews>
    <sheetView showGridLines="0" zoomScaleNormal="100" workbookViewId="0">
      <pane xSplit="3" ySplit="5" topLeftCell="D6" activePane="bottomRight" state="frozen"/>
      <selection activeCell="D11" sqref="D11"/>
      <selection pane="topRight" activeCell="D11" sqref="D11"/>
      <selection pane="bottomLeft" activeCell="D11" sqref="D11"/>
      <selection pane="bottomRight" activeCell="F26" sqref="F26"/>
    </sheetView>
  </sheetViews>
  <sheetFormatPr defaultColWidth="8.85546875" defaultRowHeight="15" x14ac:dyDescent="0.25"/>
  <cols>
    <col min="1" max="1" width="1.5703125" style="16" customWidth="1"/>
    <col min="2" max="2" width="4" style="18" bestFit="1" customWidth="1"/>
    <col min="3" max="3" width="20.85546875" style="16" customWidth="1"/>
    <col min="4" max="11" width="17.5703125" style="16" customWidth="1"/>
    <col min="12" max="12" width="1.5703125" style="16" customWidth="1"/>
    <col min="13" max="13" width="0.85546875" style="188" customWidth="1"/>
    <col min="14" max="14" width="2" style="16" customWidth="1"/>
    <col min="15" max="62" width="15.85546875" style="16" customWidth="1"/>
    <col min="63" max="63" width="3.85546875" style="16" customWidth="1"/>
    <col min="64" max="64" width="3.42578125" style="16" customWidth="1"/>
    <col min="65" max="65" width="8.5703125" style="16" customWidth="1"/>
    <col min="66" max="66" width="3.42578125" style="16" customWidth="1"/>
    <col min="67" max="67" width="8.5703125" style="16" customWidth="1"/>
    <col min="68" max="68" width="3.42578125" style="16" customWidth="1"/>
    <col min="69" max="69" width="8.5703125" style="16" customWidth="1"/>
    <col min="70" max="70" width="3.42578125" style="16" customWidth="1"/>
    <col min="71" max="71" width="8.5703125" style="16" customWidth="1"/>
    <col min="72" max="72" width="3.42578125" style="16" customWidth="1"/>
    <col min="73" max="73" width="8.5703125" style="16" customWidth="1"/>
    <col min="74" max="74" width="3.42578125" style="16" customWidth="1"/>
    <col min="75" max="75" width="8.5703125" style="16" customWidth="1"/>
    <col min="76" max="76" width="3.42578125" style="16" customWidth="1"/>
    <col min="77" max="77" width="8.5703125" style="16" customWidth="1"/>
    <col min="78" max="78" width="3.42578125" style="16" customWidth="1"/>
    <col min="79" max="79" width="8.5703125" style="16" customWidth="1"/>
    <col min="80" max="80" width="3.42578125" style="16" customWidth="1"/>
    <col min="81" max="81" width="8.5703125" style="16" customWidth="1"/>
    <col min="82" max="82" width="3.42578125" style="16" customWidth="1"/>
    <col min="83" max="83" width="8.5703125" style="16" customWidth="1"/>
    <col min="84" max="84" width="3.42578125" style="16" customWidth="1"/>
    <col min="85" max="85" width="8.5703125" style="16" customWidth="1"/>
    <col min="86" max="86" width="3.42578125" style="16" customWidth="1"/>
    <col min="87" max="87" width="8.5703125" style="16" customWidth="1"/>
    <col min="88" max="88" width="3.42578125" style="16" customWidth="1"/>
    <col min="89" max="89" width="8.5703125" style="16" customWidth="1"/>
    <col min="90" max="90" width="3.42578125" style="16" customWidth="1"/>
    <col min="91" max="91" width="8.5703125" style="16" customWidth="1"/>
    <col min="92" max="92" width="3.42578125" style="16" customWidth="1"/>
    <col min="93" max="93" width="8.5703125" style="16" customWidth="1"/>
    <col min="94" max="94" width="3.42578125" style="16" customWidth="1"/>
    <col min="95" max="95" width="8.5703125" style="16" customWidth="1"/>
    <col min="96" max="96" width="3.42578125" style="16" customWidth="1"/>
    <col min="97" max="97" width="8.5703125" style="16" customWidth="1"/>
    <col min="98" max="98" width="3.42578125" style="16" customWidth="1"/>
    <col min="99" max="99" width="8.5703125" style="16" customWidth="1"/>
    <col min="100" max="100" width="3.42578125" style="16" customWidth="1"/>
    <col min="101" max="101" width="8.5703125" style="16" customWidth="1"/>
    <col min="102" max="102" width="3.42578125" style="16" customWidth="1"/>
    <col min="103" max="103" width="8.5703125" style="16" customWidth="1"/>
    <col min="104" max="104" width="3.42578125" style="16" customWidth="1"/>
    <col min="105" max="105" width="8.5703125" style="16" customWidth="1"/>
    <col min="106" max="106" width="3.42578125" style="16" customWidth="1"/>
    <col min="107" max="107" width="8.5703125" style="16" customWidth="1"/>
    <col min="108" max="108" width="3.42578125" style="16" customWidth="1"/>
    <col min="109" max="109" width="8.5703125" style="16" customWidth="1"/>
    <col min="110" max="110" width="3.42578125" style="16" customWidth="1"/>
    <col min="111" max="111" width="8.5703125" style="16" customWidth="1"/>
    <col min="112" max="112" width="3.42578125" style="16" customWidth="1"/>
    <col min="113" max="113" width="8.5703125" style="16" customWidth="1"/>
    <col min="114" max="114" width="3.42578125" style="16" customWidth="1"/>
    <col min="115" max="115" width="8.5703125" style="16" customWidth="1"/>
    <col min="116" max="116" width="3.42578125" style="16" customWidth="1"/>
    <col min="117" max="117" width="8.5703125" style="16" customWidth="1"/>
    <col min="118" max="118" width="3.42578125" style="16" customWidth="1"/>
    <col min="119" max="119" width="8.5703125" style="16" customWidth="1"/>
    <col min="120" max="120" width="3.42578125" style="16" customWidth="1"/>
    <col min="121" max="121" width="8.5703125" style="16" customWidth="1"/>
    <col min="122" max="122" width="3.42578125" style="16" customWidth="1"/>
    <col min="123" max="123" width="8.5703125" style="16" customWidth="1"/>
    <col min="124" max="124" width="3.42578125" style="16" customWidth="1"/>
    <col min="125" max="125" width="8.5703125" style="16" customWidth="1"/>
    <col min="126" max="126" width="3.42578125" style="16" customWidth="1"/>
    <col min="127" max="127" width="8.5703125" style="16" customWidth="1"/>
    <col min="128" max="128" width="3.42578125" style="16" customWidth="1"/>
    <col min="129" max="129" width="8.5703125" style="16" customWidth="1"/>
    <col min="130" max="130" width="3.42578125" style="16" customWidth="1"/>
    <col min="131" max="131" width="8.5703125" style="16" customWidth="1"/>
    <col min="132" max="132" width="3.42578125" style="16" customWidth="1"/>
    <col min="133" max="133" width="8.5703125" style="16" customWidth="1"/>
    <col min="134" max="134" width="3.42578125" style="16" customWidth="1"/>
    <col min="135" max="135" width="8.5703125" style="16" customWidth="1"/>
    <col min="136" max="136" width="3.42578125" style="16" customWidth="1"/>
    <col min="137" max="137" width="8.5703125" style="16" customWidth="1"/>
    <col min="138" max="138" width="3.42578125" style="16" customWidth="1"/>
    <col min="139" max="139" width="8.5703125" style="16" customWidth="1"/>
    <col min="140" max="140" width="3.42578125" style="16" customWidth="1"/>
    <col min="141" max="141" width="8.5703125" style="16" customWidth="1"/>
    <col min="142" max="142" width="3.42578125" style="16" customWidth="1"/>
    <col min="143" max="143" width="8.5703125" style="16" customWidth="1"/>
    <col min="144" max="144" width="3.42578125" style="16" customWidth="1"/>
    <col min="145" max="145" width="8.5703125" style="16" customWidth="1"/>
    <col min="146" max="146" width="3.42578125" style="16" customWidth="1"/>
    <col min="147" max="147" width="8.5703125" style="16" customWidth="1"/>
    <col min="148" max="148" width="3.42578125" style="16" customWidth="1"/>
    <col min="149" max="149" width="8.5703125" style="16" customWidth="1"/>
    <col min="150" max="150" width="3.42578125" style="16" customWidth="1"/>
    <col min="151" max="151" width="8.5703125" style="16" customWidth="1"/>
    <col min="152" max="152" width="3.42578125" style="16" customWidth="1"/>
    <col min="153" max="153" width="8.5703125" style="16" customWidth="1"/>
    <col min="154" max="154" width="3.42578125" style="16" customWidth="1"/>
    <col min="155" max="155" width="8.5703125" style="16" customWidth="1"/>
    <col min="156" max="156" width="3.42578125" style="16" customWidth="1"/>
    <col min="157" max="157" width="8.5703125" style="16" customWidth="1"/>
    <col min="158" max="158" width="3.42578125" style="16" customWidth="1"/>
    <col min="159" max="159" width="8.5703125" style="16" customWidth="1"/>
    <col min="160" max="160" width="3.42578125" style="16" customWidth="1"/>
    <col min="161" max="161" width="8.5703125" style="16" customWidth="1"/>
    <col min="162" max="162" width="3.42578125" style="16" customWidth="1"/>
    <col min="163" max="163" width="8.5703125" style="16" customWidth="1"/>
    <col min="164" max="164" width="3.42578125" style="16" customWidth="1"/>
    <col min="165" max="165" width="8.5703125" style="16" customWidth="1"/>
    <col min="166" max="166" width="3.42578125" style="16" customWidth="1"/>
    <col min="167" max="167" width="8.5703125" style="16" customWidth="1"/>
    <col min="168" max="168" width="3.42578125" style="16" customWidth="1"/>
    <col min="169" max="169" width="8.5703125" style="16" customWidth="1"/>
    <col min="170" max="170" width="3.42578125" style="16" customWidth="1"/>
    <col min="171" max="171" width="8.5703125" style="16" customWidth="1"/>
    <col min="172" max="172" width="3.42578125" style="16" customWidth="1"/>
    <col min="173" max="173" width="8.5703125" style="16" customWidth="1"/>
    <col min="174" max="174" width="3.42578125" style="16" customWidth="1"/>
    <col min="175" max="175" width="8.5703125" style="16" customWidth="1"/>
    <col min="176" max="176" width="3.42578125" style="16" customWidth="1"/>
    <col min="177" max="177" width="8.5703125" style="16" customWidth="1"/>
    <col min="178" max="178" width="3.42578125" style="16" customWidth="1"/>
    <col min="179" max="179" width="8.5703125" style="16" customWidth="1"/>
    <col min="180" max="180" width="3.42578125" style="16" customWidth="1"/>
    <col min="181" max="181" width="8.5703125" style="16" customWidth="1"/>
    <col min="182" max="182" width="3.42578125" style="16" customWidth="1"/>
    <col min="183" max="183" width="8.5703125" style="16" customWidth="1"/>
    <col min="184" max="184" width="3.42578125" style="16" customWidth="1"/>
    <col min="185" max="185" width="8.5703125" style="16" customWidth="1"/>
    <col min="186" max="186" width="3.42578125" style="16" customWidth="1"/>
    <col min="187" max="187" width="8.5703125" style="16" customWidth="1"/>
    <col min="188" max="188" width="3.42578125" style="16" customWidth="1"/>
    <col min="189" max="189" width="8.5703125" style="16" customWidth="1"/>
    <col min="190" max="190" width="3.42578125" style="16" customWidth="1"/>
    <col min="191" max="191" width="8.5703125" style="16" customWidth="1"/>
    <col min="192" max="192" width="3.42578125" style="16" customWidth="1"/>
    <col min="193" max="193" width="8.5703125" style="16" customWidth="1"/>
    <col min="194" max="194" width="3.42578125" style="16" customWidth="1"/>
    <col min="195" max="195" width="8.5703125" style="16" customWidth="1"/>
    <col min="196" max="196" width="3.42578125" style="16" customWidth="1"/>
    <col min="197" max="197" width="8.5703125" style="16" customWidth="1"/>
    <col min="198" max="198" width="3.42578125" style="16" customWidth="1"/>
    <col min="199" max="199" width="8.5703125" style="16" customWidth="1"/>
    <col min="200" max="200" width="3.42578125" style="16" customWidth="1"/>
    <col min="201" max="201" width="8.5703125" style="16" customWidth="1"/>
    <col min="202" max="202" width="3.42578125" style="16" customWidth="1"/>
    <col min="203" max="203" width="8.5703125" style="16" customWidth="1"/>
    <col min="204" max="204" width="3.42578125" style="16" customWidth="1"/>
    <col min="205" max="205" width="8.5703125" style="16" customWidth="1"/>
    <col min="206" max="206" width="4.42578125" style="16" customWidth="1"/>
    <col min="207" max="207" width="8.5703125" style="16" customWidth="1"/>
    <col min="208" max="16384" width="8.85546875" style="16"/>
  </cols>
  <sheetData>
    <row r="1" spans="1:15" s="184" customFormat="1" ht="5.0999999999999996" customHeight="1" x14ac:dyDescent="0.25">
      <c r="B1" s="185"/>
    </row>
    <row r="2" spans="1:15" s="12" customFormat="1" ht="30" customHeight="1" x14ac:dyDescent="0.25">
      <c r="B2" s="13" t="s">
        <v>47</v>
      </c>
      <c r="M2" s="186"/>
    </row>
    <row r="3" spans="1:15" s="14" customFormat="1" ht="5.0999999999999996" customHeight="1" x14ac:dyDescent="0.25">
      <c r="B3" s="15"/>
      <c r="D3" s="14">
        <v>1</v>
      </c>
      <c r="E3" s="14">
        <v>2</v>
      </c>
      <c r="F3" s="14">
        <v>3</v>
      </c>
      <c r="G3" s="14">
        <v>4</v>
      </c>
      <c r="H3" s="14">
        <v>4</v>
      </c>
      <c r="I3" s="14">
        <v>5</v>
      </c>
      <c r="J3" s="14">
        <v>6</v>
      </c>
      <c r="K3" s="14">
        <v>7</v>
      </c>
      <c r="M3" s="187"/>
    </row>
    <row r="4" spans="1:15" ht="15" customHeight="1" x14ac:dyDescent="0.25">
      <c r="B4" s="58" t="s">
        <v>48</v>
      </c>
      <c r="C4" s="183" t="s">
        <v>49</v>
      </c>
      <c r="D4" s="59" t="s">
        <v>50</v>
      </c>
      <c r="E4" s="59" t="s">
        <v>51</v>
      </c>
      <c r="F4" s="59" t="s">
        <v>52</v>
      </c>
      <c r="G4" s="59" t="s">
        <v>53</v>
      </c>
      <c r="H4" s="59" t="s">
        <v>54</v>
      </c>
      <c r="I4" s="59" t="s">
        <v>55</v>
      </c>
      <c r="J4" s="59" t="s">
        <v>56</v>
      </c>
      <c r="K4" s="59" t="s">
        <v>266</v>
      </c>
    </row>
    <row r="5" spans="1:15" ht="15" customHeight="1" x14ac:dyDescent="0.25">
      <c r="B5" s="58"/>
      <c r="C5" s="183"/>
      <c r="D5" s="59" t="s">
        <v>57</v>
      </c>
      <c r="E5" s="59" t="s">
        <v>58</v>
      </c>
      <c r="F5" s="59" t="s">
        <v>59</v>
      </c>
      <c r="G5" s="59" t="s">
        <v>172</v>
      </c>
      <c r="H5" s="59" t="s">
        <v>60</v>
      </c>
      <c r="I5" s="59" t="s">
        <v>61</v>
      </c>
      <c r="J5" s="59" t="s">
        <v>62</v>
      </c>
      <c r="K5" s="59" t="s">
        <v>127</v>
      </c>
    </row>
    <row r="6" spans="1:15" ht="15" customHeight="1" x14ac:dyDescent="0.25">
      <c r="A6" s="14">
        <f>COUNTA(C6:C15)</f>
        <v>10</v>
      </c>
      <c r="B6" s="11">
        <v>1</v>
      </c>
      <c r="C6" s="80" t="str">
        <f>IF('Player List'!C5&lt;&gt;"",'Player List'!C5,"")</f>
        <v>Player Name 1</v>
      </c>
      <c r="D6" s="80" t="s">
        <v>16</v>
      </c>
      <c r="E6" s="80" t="s">
        <v>8</v>
      </c>
      <c r="F6" s="80" t="s">
        <v>23</v>
      </c>
      <c r="G6" s="80" t="s">
        <v>5</v>
      </c>
      <c r="H6" s="80" t="s">
        <v>108</v>
      </c>
      <c r="I6" s="80" t="s">
        <v>19</v>
      </c>
      <c r="J6" s="80" t="s">
        <v>103</v>
      </c>
      <c r="K6" s="80" t="s">
        <v>11</v>
      </c>
      <c r="L6" s="14">
        <f>IF(COUNTIF(D6:K6,D6)&gt;1,1,IF(COUNTIF(D6:K6,E6)&gt;1,1,IF(COUNTIF(D6:K6,F6)&gt;1,1,IF(COUNTIF(D6:K6,H6)&gt;1,1,IF(COUNTIF(D6:K6,I6)&gt;1,1,IF(COUNTIF(D6:K6,I6)&gt;1,1,IF(COUNTIF(D6:K6,J6)&gt;1,1,IF(COUNTIF(D6:K6,K6)&gt;1,1,0))))))))</f>
        <v>0</v>
      </c>
      <c r="O6" s="16" t="s">
        <v>135</v>
      </c>
    </row>
    <row r="7" spans="1:15" ht="15" customHeight="1" x14ac:dyDescent="0.25">
      <c r="B7" s="81">
        <v>2</v>
      </c>
      <c r="C7" s="82" t="str">
        <f>IF('Player List'!C6&lt;&gt;"",'Player List'!C6,"")</f>
        <v>Player Name 2</v>
      </c>
      <c r="D7" s="82" t="s">
        <v>3</v>
      </c>
      <c r="E7" s="82" t="s">
        <v>19</v>
      </c>
      <c r="F7" s="82" t="s">
        <v>109</v>
      </c>
      <c r="G7" s="82" t="s">
        <v>5</v>
      </c>
      <c r="H7" s="82" t="s">
        <v>108</v>
      </c>
      <c r="I7" s="82" t="s">
        <v>11</v>
      </c>
      <c r="J7" s="82" t="s">
        <v>100</v>
      </c>
      <c r="K7" s="82" t="s">
        <v>8</v>
      </c>
      <c r="L7" s="14">
        <f t="shared" ref="L7:L15" si="0">IF(COUNTIF(D7:K7,D7)&gt;1,1,IF(COUNTIF(D7:K7,E7)&gt;1,1,IF(COUNTIF(D7:K7,F7)&gt;1,1,IF(COUNTIF(D7:K7,H7)&gt;1,1,IF(COUNTIF(D7:K7,I7)&gt;1,1,IF(COUNTIF(D7:K7,I7)&gt;1,1,IF(COUNTIF(D7:K7,J7)&gt;1,1,IF(COUNTIF(D7:K7,K7)&gt;1,1,0))))))))</f>
        <v>0</v>
      </c>
      <c r="O7" s="83" t="s">
        <v>136</v>
      </c>
    </row>
    <row r="8" spans="1:15" ht="15" customHeight="1" x14ac:dyDescent="0.25">
      <c r="B8" s="11">
        <v>3</v>
      </c>
      <c r="C8" s="80" t="str">
        <f>IF('Player List'!C7&lt;&gt;"",'Player List'!C7,"")</f>
        <v>Player Name 3</v>
      </c>
      <c r="D8" s="80" t="s">
        <v>16</v>
      </c>
      <c r="E8" s="80" t="s">
        <v>13</v>
      </c>
      <c r="F8" s="80" t="s">
        <v>23</v>
      </c>
      <c r="G8" s="80" t="s">
        <v>8</v>
      </c>
      <c r="H8" s="80" t="s">
        <v>151</v>
      </c>
      <c r="I8" s="80" t="s">
        <v>100</v>
      </c>
      <c r="J8" s="80" t="s">
        <v>19</v>
      </c>
      <c r="K8" s="80" t="s">
        <v>108</v>
      </c>
      <c r="L8" s="14">
        <f t="shared" si="0"/>
        <v>0</v>
      </c>
    </row>
    <row r="9" spans="1:15" ht="15" customHeight="1" x14ac:dyDescent="0.25">
      <c r="B9" s="81">
        <v>4</v>
      </c>
      <c r="C9" s="82" t="str">
        <f>IF('Player List'!C8&lt;&gt;"",'Player List'!C8,"")</f>
        <v>Player Name 4</v>
      </c>
      <c r="D9" s="82" t="s">
        <v>151</v>
      </c>
      <c r="E9" s="82" t="s">
        <v>13</v>
      </c>
      <c r="F9" s="82" t="s">
        <v>11</v>
      </c>
      <c r="G9" s="82" t="s">
        <v>8</v>
      </c>
      <c r="H9" s="82" t="s">
        <v>100</v>
      </c>
      <c r="I9" s="82" t="s">
        <v>19</v>
      </c>
      <c r="J9" s="82" t="s">
        <v>5</v>
      </c>
      <c r="K9" s="82" t="s">
        <v>108</v>
      </c>
      <c r="L9" s="14">
        <f t="shared" si="0"/>
        <v>0</v>
      </c>
    </row>
    <row r="10" spans="1:15" ht="15" customHeight="1" x14ac:dyDescent="0.25">
      <c r="B10" s="11">
        <v>5</v>
      </c>
      <c r="C10" s="80" t="str">
        <f>IF('Player List'!C9&lt;&gt;"",'Player List'!C9,"")</f>
        <v>Player Name 5</v>
      </c>
      <c r="D10" s="80"/>
      <c r="E10" s="80"/>
      <c r="F10" s="80"/>
      <c r="G10" s="80"/>
      <c r="H10" s="80"/>
      <c r="I10" s="80"/>
      <c r="J10" s="80"/>
      <c r="K10" s="80"/>
      <c r="L10" s="14">
        <f t="shared" si="0"/>
        <v>0</v>
      </c>
    </row>
    <row r="11" spans="1:15" ht="15" customHeight="1" x14ac:dyDescent="0.25">
      <c r="B11" s="81">
        <v>6</v>
      </c>
      <c r="C11" s="82" t="str">
        <f>IF('Player List'!C10&lt;&gt;"",'Player List'!C10,"")</f>
        <v>Player Name 6</v>
      </c>
      <c r="D11" s="82"/>
      <c r="E11" s="82"/>
      <c r="F11" s="82"/>
      <c r="G11" s="82"/>
      <c r="H11" s="82"/>
      <c r="I11" s="82"/>
      <c r="J11" s="82"/>
      <c r="K11" s="82"/>
      <c r="L11" s="14">
        <f t="shared" si="0"/>
        <v>0</v>
      </c>
    </row>
    <row r="12" spans="1:15" ht="15" customHeight="1" x14ac:dyDescent="0.25">
      <c r="B12" s="11">
        <v>7</v>
      </c>
      <c r="C12" s="80" t="str">
        <f>IF('Player List'!C11&lt;&gt;"",'Player List'!C11,"")</f>
        <v>Player Name 7</v>
      </c>
      <c r="D12" s="80"/>
      <c r="E12" s="80"/>
      <c r="F12" s="80"/>
      <c r="G12" s="80"/>
      <c r="H12" s="80"/>
      <c r="I12" s="80"/>
      <c r="J12" s="80"/>
      <c r="K12" s="80"/>
      <c r="L12" s="14">
        <f t="shared" si="0"/>
        <v>0</v>
      </c>
    </row>
    <row r="13" spans="1:15" ht="15" customHeight="1" x14ac:dyDescent="0.25">
      <c r="B13" s="81">
        <v>8</v>
      </c>
      <c r="C13" s="82" t="str">
        <f>IF('Player List'!C12&lt;&gt;"",'Player List'!C12,"")</f>
        <v>Player Name 8</v>
      </c>
      <c r="D13" s="82"/>
      <c r="E13" s="82"/>
      <c r="F13" s="82"/>
      <c r="G13" s="82"/>
      <c r="H13" s="82"/>
      <c r="I13" s="82"/>
      <c r="J13" s="82"/>
      <c r="K13" s="82"/>
      <c r="L13" s="14">
        <f t="shared" si="0"/>
        <v>0</v>
      </c>
    </row>
    <row r="14" spans="1:15" ht="15" customHeight="1" x14ac:dyDescent="0.25">
      <c r="B14" s="11">
        <v>9</v>
      </c>
      <c r="C14" s="80" t="str">
        <f>IF('Player List'!C13&lt;&gt;"",'Player List'!C13,"")</f>
        <v>Player Name 9</v>
      </c>
      <c r="D14" s="80"/>
      <c r="E14" s="80"/>
      <c r="F14" s="80"/>
      <c r="G14" s="80"/>
      <c r="H14" s="80"/>
      <c r="I14" s="80"/>
      <c r="J14" s="80"/>
      <c r="K14" s="80"/>
      <c r="L14" s="14">
        <f t="shared" si="0"/>
        <v>0</v>
      </c>
    </row>
    <row r="15" spans="1:15" ht="15" customHeight="1" x14ac:dyDescent="0.25">
      <c r="B15" s="81">
        <v>10</v>
      </c>
      <c r="C15" s="82" t="str">
        <f>IF('Player List'!C14&lt;&gt;"",'Player List'!C14,"")</f>
        <v>Player Name 10</v>
      </c>
      <c r="D15" s="82"/>
      <c r="E15" s="82"/>
      <c r="F15" s="82"/>
      <c r="G15" s="82"/>
      <c r="H15" s="82"/>
      <c r="I15" s="82"/>
      <c r="J15" s="82"/>
      <c r="K15" s="82"/>
      <c r="L15" s="14">
        <f t="shared" si="0"/>
        <v>0</v>
      </c>
    </row>
  </sheetData>
  <sheetProtection algorithmName="SHA-512" hashValue="bmXxKH9pAAKUp2QDbflwyFzKiQZ7erSV+FBGdK/1S+CpDJhQBVlXIpHir/2cil9Jtx/9b9C95CLtGsXjDT1fGw==" saltValue="UE18NaIs8DisGflA15TGKg==" spinCount="100000" sheet="1" formatCells="0" formatColumns="0" formatRows="0"/>
  <phoneticPr fontId="42" type="noConversion"/>
  <conditionalFormatting sqref="B6:C15">
    <cfRule type="expression" dxfId="27" priority="1">
      <formula>$L6=1</formula>
    </cfRule>
  </conditionalFormatting>
  <conditionalFormatting sqref="D6:K15">
    <cfRule type="expression" dxfId="26" priority="2">
      <formula>AND(D6&lt;&gt;"",COUNTIFS($D6:$K6,D6)&gt;1)</formula>
    </cfRule>
  </conditionalFormatting>
  <dataValidations count="1">
    <dataValidation type="list" allowBlank="1" showInputMessage="1" showErrorMessage="1" sqref="D6:K15" xr:uid="{00000000-0002-0000-0400-000000000000}">
      <formula1>TeamParticipant</formula1>
    </dataValidation>
  </dataValidations>
  <pageMargins left="0.28000000000000003" right="0.27" top="0.39" bottom="0.38" header="0.25" footer="0.25"/>
  <pageSetup scale="68"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Y16"/>
  <sheetViews>
    <sheetView showGridLines="0" workbookViewId="0">
      <pane ySplit="6" topLeftCell="A7" activePane="bottomLeft" state="frozen"/>
      <selection activeCell="D11" sqref="D11"/>
      <selection pane="bottomLeft" activeCell="D10" sqref="D10"/>
    </sheetView>
  </sheetViews>
  <sheetFormatPr defaultColWidth="8.85546875" defaultRowHeight="15" x14ac:dyDescent="0.25"/>
  <cols>
    <col min="1" max="1" width="1.5703125" style="25" customWidth="1"/>
    <col min="2" max="2" width="4" style="25" bestFit="1" customWidth="1"/>
    <col min="3" max="3" width="20.85546875" style="25" customWidth="1"/>
    <col min="4" max="11" width="15.85546875" style="25" customWidth="1"/>
    <col min="12" max="12" width="1.85546875" style="26" hidden="1" customWidth="1"/>
    <col min="13" max="13" width="3.85546875" style="26" hidden="1" customWidth="1"/>
    <col min="14" max="14" width="8.85546875" style="26" hidden="1" customWidth="1"/>
    <col min="15" max="21" width="1.85546875" style="26" hidden="1" customWidth="1"/>
    <col min="22" max="67" width="8.85546875" style="25" customWidth="1"/>
    <col min="68" max="16384" width="8.85546875" style="25"/>
  </cols>
  <sheetData>
    <row r="1" spans="2:25" s="269" customFormat="1" ht="5.0999999999999996" customHeight="1" x14ac:dyDescent="0.25">
      <c r="L1" s="189"/>
      <c r="M1" s="189"/>
      <c r="N1" s="189"/>
      <c r="O1" s="189"/>
      <c r="P1" s="189"/>
      <c r="Q1" s="189"/>
      <c r="R1" s="189"/>
      <c r="S1" s="189"/>
      <c r="T1" s="189"/>
      <c r="U1" s="189"/>
    </row>
    <row r="2" spans="2:25" ht="30" customHeight="1" x14ac:dyDescent="0.25">
      <c r="B2" s="24" t="s">
        <v>73</v>
      </c>
    </row>
    <row r="3" spans="2:25" s="26" customFormat="1" ht="5.0999999999999996" customHeight="1" x14ac:dyDescent="0.25">
      <c r="D3" s="26">
        <v>1</v>
      </c>
      <c r="E3" s="26">
        <v>2</v>
      </c>
      <c r="F3" s="26">
        <v>3</v>
      </c>
      <c r="G3" s="26">
        <v>4</v>
      </c>
      <c r="H3" s="26">
        <v>4</v>
      </c>
      <c r="I3" s="26">
        <v>5</v>
      </c>
      <c r="J3" s="26">
        <v>6</v>
      </c>
      <c r="K3" s="26">
        <v>7</v>
      </c>
      <c r="V3" s="25"/>
      <c r="W3" s="25"/>
      <c r="X3" s="25"/>
      <c r="Y3" s="25"/>
    </row>
    <row r="4" spans="2:25" ht="15" customHeight="1" x14ac:dyDescent="0.25">
      <c r="B4" s="266"/>
      <c r="C4" s="267" t="s">
        <v>74</v>
      </c>
      <c r="D4" s="60">
        <f>IF(CurrentRound&lt;D3,Players,SUM(O7:O16))</f>
        <v>10</v>
      </c>
      <c r="E4" s="60">
        <f>IF(CurrentRound&lt;E3,D4,SUM(P7:P16))</f>
        <v>10</v>
      </c>
      <c r="F4" s="60">
        <f>IF(CurrentRound&lt;F3,E4,SUM(Q7:Q16))</f>
        <v>10</v>
      </c>
      <c r="G4" s="60">
        <f>IF(CurrentRound&lt;G3,E4,SUM(Q7:Q16))</f>
        <v>10</v>
      </c>
      <c r="H4" s="60">
        <f>IF(CurrentRound&lt;H3,F4,SUM(R7:R16))</f>
        <v>10</v>
      </c>
      <c r="I4" s="60">
        <f>IF(CurrentRound&lt;I3,H4,SUM(S7:S16))</f>
        <v>10</v>
      </c>
      <c r="J4" s="60">
        <f>IF(CurrentRound&lt;J3,I4,SUM(T7:T16))</f>
        <v>10</v>
      </c>
      <c r="K4" s="60">
        <f>IF(CurrentRound&lt;K3,J4,SUM(U7:U16))</f>
        <v>10</v>
      </c>
    </row>
    <row r="5" spans="2:25" ht="15" customHeight="1" x14ac:dyDescent="0.25">
      <c r="B5" s="268" t="s">
        <v>48</v>
      </c>
      <c r="C5" s="268" t="s">
        <v>49</v>
      </c>
      <c r="D5" s="268" t="s">
        <v>50</v>
      </c>
      <c r="E5" s="268" t="s">
        <v>51</v>
      </c>
      <c r="F5" s="268" t="s">
        <v>52</v>
      </c>
      <c r="G5" s="268" t="s">
        <v>53</v>
      </c>
      <c r="H5" s="268" t="s">
        <v>54</v>
      </c>
      <c r="I5" s="268" t="s">
        <v>55</v>
      </c>
      <c r="J5" s="268" t="s">
        <v>56</v>
      </c>
      <c r="K5" s="268" t="s">
        <v>266</v>
      </c>
    </row>
    <row r="6" spans="2:25" s="28" customFormat="1" ht="15" customHeight="1" x14ac:dyDescent="0.25">
      <c r="B6" s="268"/>
      <c r="C6" s="268"/>
      <c r="D6" s="268" t="s">
        <v>57</v>
      </c>
      <c r="E6" s="268" t="s">
        <v>58</v>
      </c>
      <c r="F6" s="268" t="s">
        <v>59</v>
      </c>
      <c r="G6" s="268" t="s">
        <v>172</v>
      </c>
      <c r="H6" s="268" t="s">
        <v>60</v>
      </c>
      <c r="I6" s="268" t="s">
        <v>61</v>
      </c>
      <c r="J6" s="268" t="s">
        <v>62</v>
      </c>
      <c r="K6" s="268" t="s">
        <v>127</v>
      </c>
      <c r="L6" s="27"/>
      <c r="M6" s="27"/>
      <c r="N6" s="27"/>
      <c r="O6" s="27"/>
      <c r="P6" s="27"/>
      <c r="Q6" s="27"/>
      <c r="R6" s="27"/>
      <c r="S6" s="27"/>
      <c r="T6" s="27"/>
      <c r="U6" s="27"/>
    </row>
    <row r="7" spans="2:25" ht="15" customHeight="1" x14ac:dyDescent="0.25">
      <c r="B7" s="29">
        <f>IF('Pick Board'!B6&lt;&gt;"",'Pick Board'!B6,"")</f>
        <v>1</v>
      </c>
      <c r="C7" s="30" t="str">
        <f>IF('Pick Board'!C6&lt;&gt;"",'Pick Board'!C6,"")</f>
        <v>Player Name 1</v>
      </c>
      <c r="D7" s="25" t="str">
        <f>IF('Pick Board'!D6&lt;&gt;"",'Pick Board'!D6,"")</f>
        <v>Netherlands</v>
      </c>
      <c r="E7" s="25" t="str">
        <f>IFERROR(IF(D7&lt;&gt;"",IF(MATCH(D7,Round1,0),'Pick Board'!E6,""),""),"")</f>
        <v/>
      </c>
      <c r="F7" s="25" t="str">
        <f>IFERROR(IF(E7&lt;&gt;"",IF(MATCH(E7,Round2,0),'Pick Board'!F6,""),""),"")</f>
        <v/>
      </c>
      <c r="G7" s="25" t="str">
        <f>IFERROR(IF(F7&lt;&gt;"",IF(MATCH(F7,Round3,0),'Pick Board'!G6,""),""),"")</f>
        <v/>
      </c>
      <c r="H7" s="25" t="str">
        <f>IFERROR(IF(G7&lt;&gt;"",IF(MATCH(G7,Round4,0),'Pick Board'!H6,""),""),"")</f>
        <v/>
      </c>
      <c r="I7" s="25" t="str">
        <f>IFERROR(IF(H7&lt;&gt;"",IF(MATCH(H7,Round5,0),'Pick Board'!I6,""),""),"")</f>
        <v/>
      </c>
      <c r="J7" s="25" t="str">
        <f>IFERROR(IF(I7&lt;&gt;"",IF(MATCH(I7,Round6,0),'Pick Board'!J6,""),""),"")</f>
        <v/>
      </c>
      <c r="K7" s="25" t="str">
        <f>IFERROR(IF(J7&lt;&gt;"",IF(MATCH(J7,Round7,0),'Pick Board'!K6,""),""),"")</f>
        <v/>
      </c>
      <c r="L7" s="26">
        <f t="shared" ref="L7:L16" si="0">SUMPRODUCT((D7:K7&lt;&gt;"")*(D7:K7&lt;&gt;0)*1)</f>
        <v>1</v>
      </c>
      <c r="M7" s="26">
        <f>RANK(N7,N$7:N$16)+COUNTIF(N$7:N7,N7)-1</f>
        <v>1</v>
      </c>
      <c r="N7" s="26">
        <f>SUM(O7:U7)</f>
        <v>0</v>
      </c>
      <c r="O7" s="26">
        <f t="shared" ref="O7:O16" si="1">IFERROR(IF(D7&lt;&gt;"",IF(MATCH(D7,Round1,0),1,0),0),0)</f>
        <v>0</v>
      </c>
      <c r="P7" s="26">
        <f t="shared" ref="P7:P16" si="2">IFERROR(IF(E7&lt;&gt;"",IF(MATCH(E7,Round2,0),1,0),0),0)</f>
        <v>0</v>
      </c>
      <c r="Q7" s="26">
        <f t="shared" ref="Q7:Q16" si="3">IFERROR(IF(F7&lt;&gt;"",IF(MATCH(F7,Round3,0),1,0),0),0)</f>
        <v>0</v>
      </c>
      <c r="R7" s="26">
        <f t="shared" ref="R7" si="4">IFERROR(IF(H7&lt;&gt;"",IF(MATCH(H7,Round4,0),1,0),0),0)</f>
        <v>0</v>
      </c>
      <c r="S7" s="26">
        <f t="shared" ref="S7" si="5">IFERROR(IF(I7&lt;&gt;"",IF(MATCH(I7,Round5,0),1,0),0),0)</f>
        <v>0</v>
      </c>
      <c r="T7" s="26">
        <f t="shared" ref="T7" si="6">IFERROR(IF(J7&lt;&gt;"",IF(MATCH(J7,Round6,0),1,0),0),0)</f>
        <v>0</v>
      </c>
      <c r="U7" s="26">
        <f t="shared" ref="U7" si="7">IFERROR(IF(K7&lt;&gt;"",IF(MATCH(K7,Round7,0),1,0),0),0)</f>
        <v>0</v>
      </c>
    </row>
    <row r="8" spans="2:25" ht="15" customHeight="1" x14ac:dyDescent="0.25">
      <c r="B8" s="29">
        <f>IF('Pick Board'!B7&lt;&gt;"",'Pick Board'!B7,"")</f>
        <v>2</v>
      </c>
      <c r="C8" s="30" t="str">
        <f>IF('Pick Board'!C7&lt;&gt;"",'Pick Board'!C7,"")</f>
        <v>Player Name 2</v>
      </c>
      <c r="D8" s="25" t="str">
        <f>IF('Pick Board'!D7&lt;&gt;"",'Pick Board'!D7,"")</f>
        <v>Belgium</v>
      </c>
      <c r="E8" s="25" t="str">
        <f>IFERROR(IF(D8&lt;&gt;"",IF(MATCH(D8,Round1,0),'Pick Board'!E7,""),""),"")</f>
        <v/>
      </c>
      <c r="F8" s="25" t="str">
        <f>IFERROR(IF(E8&lt;&gt;"",IF(MATCH(E8,Round2,0),'Pick Board'!F7,""),""),"")</f>
        <v/>
      </c>
      <c r="G8" s="25" t="str">
        <f>IFERROR(IF(F8&lt;&gt;"",IF(MATCH(F8,Round3,0),'Pick Board'!G7,""),""),"")</f>
        <v/>
      </c>
      <c r="H8" s="25" t="str">
        <f>IFERROR(IF(G8&lt;&gt;"",IF(MATCH(G8,Round4,0),'Pick Board'!H7,""),""),"")</f>
        <v/>
      </c>
      <c r="I8" s="25" t="str">
        <f>IFERROR(IF(H8&lt;&gt;"",IF(MATCH(H8,Round5,0),'Pick Board'!I7,""),""),"")</f>
        <v/>
      </c>
      <c r="J8" s="25" t="str">
        <f>IFERROR(IF(I8&lt;&gt;"",IF(MATCH(I8,Round6,0),'Pick Board'!J7,""),""),"")</f>
        <v/>
      </c>
      <c r="K8" s="25" t="str">
        <f>IFERROR(IF(J8&lt;&gt;"",IF(MATCH(J8,Round7,0),'Pick Board'!K7,""),""),"")</f>
        <v/>
      </c>
      <c r="L8" s="26">
        <f t="shared" si="0"/>
        <v>1</v>
      </c>
      <c r="M8" s="26">
        <f>RANK(N8,N$7:N$16)+COUNTIF(N$7:N8,N8)-1</f>
        <v>2</v>
      </c>
      <c r="N8" s="26">
        <f t="shared" ref="N8:N16" si="8">SUM(O8:U8)</f>
        <v>0</v>
      </c>
      <c r="O8" s="26">
        <f t="shared" si="1"/>
        <v>0</v>
      </c>
      <c r="P8" s="26">
        <f t="shared" si="2"/>
        <v>0</v>
      </c>
      <c r="Q8" s="26">
        <f t="shared" si="3"/>
        <v>0</v>
      </c>
      <c r="R8" s="26">
        <f t="shared" ref="R8:R16" si="9">IFERROR(IF(H8&lt;&gt;"",IF(MATCH(H8,Round4,0),1,0),0),0)</f>
        <v>0</v>
      </c>
      <c r="S8" s="26">
        <f t="shared" ref="S8:S16" si="10">IFERROR(IF(I8&lt;&gt;"",IF(MATCH(I8,Round5,0),1,0),0),0)</f>
        <v>0</v>
      </c>
      <c r="T8" s="26">
        <f t="shared" ref="T8:T16" si="11">IFERROR(IF(J8&lt;&gt;"",IF(MATCH(J8,Round6,0),1,0),0),0)</f>
        <v>0</v>
      </c>
      <c r="U8" s="26">
        <f t="shared" ref="U8:U16" si="12">IFERROR(IF(K8&lt;&gt;"",IF(MATCH(K8,Round7,0),1,0),0),0)</f>
        <v>0</v>
      </c>
    </row>
    <row r="9" spans="2:25" ht="15" customHeight="1" x14ac:dyDescent="0.25">
      <c r="B9" s="29">
        <f>IF('Pick Board'!B8&lt;&gt;"",'Pick Board'!B8,"")</f>
        <v>3</v>
      </c>
      <c r="C9" s="30" t="str">
        <f>IF('Pick Board'!C8&lt;&gt;"",'Pick Board'!C8,"")</f>
        <v>Player Name 3</v>
      </c>
      <c r="D9" s="25" t="str">
        <f>IF('Pick Board'!D8&lt;&gt;"",'Pick Board'!D8,"")</f>
        <v>Netherlands</v>
      </c>
      <c r="E9" s="25" t="str">
        <f>IFERROR(IF(D9&lt;&gt;"",IF(MATCH(D9,Round1,0),'Pick Board'!E8,""),""),"")</f>
        <v/>
      </c>
      <c r="F9" s="25" t="str">
        <f>IFERROR(IF(E9&lt;&gt;"",IF(MATCH(E9,Round2,0),'Pick Board'!F8,""),""),"")</f>
        <v/>
      </c>
      <c r="G9" s="25" t="str">
        <f>IFERROR(IF(F9&lt;&gt;"",IF(MATCH(F9,Round3,0),'Pick Board'!G8,""),""),"")</f>
        <v/>
      </c>
      <c r="H9" s="25" t="str">
        <f>IFERROR(IF(G9&lt;&gt;"",IF(MATCH(G9,Round4,0),'Pick Board'!H8,""),""),"")</f>
        <v/>
      </c>
      <c r="I9" s="25" t="str">
        <f>IFERROR(IF(H9&lt;&gt;"",IF(MATCH(H9,Round5,0),'Pick Board'!I8,""),""),"")</f>
        <v/>
      </c>
      <c r="J9" s="25" t="str">
        <f>IFERROR(IF(I9&lt;&gt;"",IF(MATCH(I9,Round6,0),'Pick Board'!J8,""),""),"")</f>
        <v/>
      </c>
      <c r="K9" s="25" t="str">
        <f>IFERROR(IF(J9&lt;&gt;"",IF(MATCH(J9,Round7,0),'Pick Board'!K8,""),""),"")</f>
        <v/>
      </c>
      <c r="L9" s="26">
        <f t="shared" si="0"/>
        <v>1</v>
      </c>
      <c r="M9" s="26">
        <f>RANK(N9,N$7:N$16)+COUNTIF(N$7:N9,N9)-1</f>
        <v>3</v>
      </c>
      <c r="N9" s="26">
        <f t="shared" si="8"/>
        <v>0</v>
      </c>
      <c r="O9" s="26">
        <f t="shared" si="1"/>
        <v>0</v>
      </c>
      <c r="P9" s="26">
        <f t="shared" si="2"/>
        <v>0</v>
      </c>
      <c r="Q9" s="26">
        <f t="shared" si="3"/>
        <v>0</v>
      </c>
      <c r="R9" s="26">
        <f t="shared" si="9"/>
        <v>0</v>
      </c>
      <c r="S9" s="26">
        <f t="shared" si="10"/>
        <v>0</v>
      </c>
      <c r="T9" s="26">
        <f t="shared" si="11"/>
        <v>0</v>
      </c>
      <c r="U9" s="26">
        <f t="shared" si="12"/>
        <v>0</v>
      </c>
    </row>
    <row r="10" spans="2:25" ht="15" customHeight="1" x14ac:dyDescent="0.25">
      <c r="B10" s="29">
        <f>IF('Pick Board'!B9&lt;&gt;"",'Pick Board'!B9,"")</f>
        <v>4</v>
      </c>
      <c r="C10" s="30" t="str">
        <f>IF('Pick Board'!C9&lt;&gt;"",'Pick Board'!C9,"")</f>
        <v>Player Name 4</v>
      </c>
      <c r="D10" s="25" t="str">
        <f>IF('Pick Board'!D9&lt;&gt;"",'Pick Board'!D9,"")</f>
        <v>USA</v>
      </c>
      <c r="E10" s="25" t="str">
        <f>IFERROR(IF(D10&lt;&gt;"",IF(MATCH(D10,Round1,0),'Pick Board'!E9,""),""),"")</f>
        <v/>
      </c>
      <c r="F10" s="25" t="str">
        <f>IFERROR(IF(E10&lt;&gt;"",IF(MATCH(E10,Round2,0),'Pick Board'!F9,""),""),"")</f>
        <v/>
      </c>
      <c r="G10" s="25" t="str">
        <f>IFERROR(IF(F10&lt;&gt;"",IF(MATCH(F10,Round3,0),'Pick Board'!G9,""),""),"")</f>
        <v/>
      </c>
      <c r="H10" s="25" t="str">
        <f>IFERROR(IF(G10&lt;&gt;"",IF(MATCH(G10,Round4,0),'Pick Board'!H9,""),""),"")</f>
        <v/>
      </c>
      <c r="I10" s="25" t="str">
        <f>IFERROR(IF(H10&lt;&gt;"",IF(MATCH(H10,Round5,0),'Pick Board'!I9,""),""),"")</f>
        <v/>
      </c>
      <c r="J10" s="25" t="str">
        <f>IFERROR(IF(I10&lt;&gt;"",IF(MATCH(I10,Round6,0),'Pick Board'!J9,""),""),"")</f>
        <v/>
      </c>
      <c r="K10" s="25" t="str">
        <f>IFERROR(IF(J10&lt;&gt;"",IF(MATCH(J10,Round7,0),'Pick Board'!K9,""),""),"")</f>
        <v/>
      </c>
      <c r="L10" s="26">
        <f t="shared" si="0"/>
        <v>1</v>
      </c>
      <c r="M10" s="26">
        <f>RANK(N10,N$7:N$16)+COUNTIF(N$7:N10,N10)-1</f>
        <v>4</v>
      </c>
      <c r="N10" s="26">
        <f t="shared" si="8"/>
        <v>0</v>
      </c>
      <c r="O10" s="26">
        <f t="shared" si="1"/>
        <v>0</v>
      </c>
      <c r="P10" s="26">
        <f t="shared" si="2"/>
        <v>0</v>
      </c>
      <c r="Q10" s="26">
        <f t="shared" si="3"/>
        <v>0</v>
      </c>
      <c r="R10" s="26">
        <f t="shared" si="9"/>
        <v>0</v>
      </c>
      <c r="S10" s="26">
        <f t="shared" si="10"/>
        <v>0</v>
      </c>
      <c r="T10" s="26">
        <f t="shared" si="11"/>
        <v>0</v>
      </c>
      <c r="U10" s="26">
        <f t="shared" si="12"/>
        <v>0</v>
      </c>
    </row>
    <row r="11" spans="2:25" ht="15" customHeight="1" x14ac:dyDescent="0.25">
      <c r="B11" s="29">
        <f>IF('Pick Board'!B10&lt;&gt;"",'Pick Board'!B10,"")</f>
        <v>5</v>
      </c>
      <c r="C11" s="30" t="str">
        <f>IF('Pick Board'!C10&lt;&gt;"",'Pick Board'!C10,"")</f>
        <v>Player Name 5</v>
      </c>
      <c r="D11" s="25" t="str">
        <f>IF('Pick Board'!D10&lt;&gt;"",'Pick Board'!D10,"")</f>
        <v/>
      </c>
      <c r="E11" s="25" t="str">
        <f>IFERROR(IF(D11&lt;&gt;"",IF(MATCH(D11,Round1,0),'Pick Board'!E10,""),""),"")</f>
        <v/>
      </c>
      <c r="F11" s="25" t="str">
        <f>IFERROR(IF(E11&lt;&gt;"",IF(MATCH(E11,Round2,0),'Pick Board'!F10,""),""),"")</f>
        <v/>
      </c>
      <c r="G11" s="25" t="str">
        <f>IFERROR(IF(F11&lt;&gt;"",IF(MATCH(F11,Round3,0),'Pick Board'!G10,""),""),"")</f>
        <v/>
      </c>
      <c r="H11" s="25" t="str">
        <f>IFERROR(IF(G11&lt;&gt;"",IF(MATCH(G11,Round4,0),'Pick Board'!H10,""),""),"")</f>
        <v/>
      </c>
      <c r="I11" s="25" t="str">
        <f>IFERROR(IF(H11&lt;&gt;"",IF(MATCH(H11,Round5,0),'Pick Board'!I10,""),""),"")</f>
        <v/>
      </c>
      <c r="J11" s="25" t="str">
        <f>IFERROR(IF(I11&lt;&gt;"",IF(MATCH(I11,Round6,0),'Pick Board'!J10,""),""),"")</f>
        <v/>
      </c>
      <c r="K11" s="25" t="str">
        <f>IFERROR(IF(J11&lt;&gt;"",IF(MATCH(J11,Round7,0),'Pick Board'!K10,""),""),"")</f>
        <v/>
      </c>
      <c r="L11" s="26">
        <f t="shared" si="0"/>
        <v>0</v>
      </c>
      <c r="M11" s="26">
        <f>RANK(N11,N$7:N$16)+COUNTIF(N$7:N11,N11)-1</f>
        <v>5</v>
      </c>
      <c r="N11" s="26">
        <f t="shared" si="8"/>
        <v>0</v>
      </c>
      <c r="O11" s="26">
        <f t="shared" si="1"/>
        <v>0</v>
      </c>
      <c r="P11" s="26">
        <f t="shared" si="2"/>
        <v>0</v>
      </c>
      <c r="Q11" s="26">
        <f t="shared" si="3"/>
        <v>0</v>
      </c>
      <c r="R11" s="26">
        <f t="shared" si="9"/>
        <v>0</v>
      </c>
      <c r="S11" s="26">
        <f t="shared" si="10"/>
        <v>0</v>
      </c>
      <c r="T11" s="26">
        <f t="shared" si="11"/>
        <v>0</v>
      </c>
      <c r="U11" s="26">
        <f t="shared" si="12"/>
        <v>0</v>
      </c>
    </row>
    <row r="12" spans="2:25" ht="15" customHeight="1" x14ac:dyDescent="0.25">
      <c r="B12" s="29">
        <f>IF('Pick Board'!B11&lt;&gt;"",'Pick Board'!B11,"")</f>
        <v>6</v>
      </c>
      <c r="C12" s="30" t="str">
        <f>IF('Pick Board'!C11&lt;&gt;"",'Pick Board'!C11,"")</f>
        <v>Player Name 6</v>
      </c>
      <c r="D12" s="25" t="str">
        <f>IF('Pick Board'!D11&lt;&gt;"",'Pick Board'!D11,"")</f>
        <v/>
      </c>
      <c r="E12" s="25" t="str">
        <f>IFERROR(IF(D12&lt;&gt;"",IF(MATCH(D12,Round1,0),'Pick Board'!E11,""),""),"")</f>
        <v/>
      </c>
      <c r="F12" s="25" t="str">
        <f>IFERROR(IF(E12&lt;&gt;"",IF(MATCH(E12,Round2,0),'Pick Board'!F11,""),""),"")</f>
        <v/>
      </c>
      <c r="G12" s="25" t="str">
        <f>IFERROR(IF(F12&lt;&gt;"",IF(MATCH(F12,Round3,0),'Pick Board'!G11,""),""),"")</f>
        <v/>
      </c>
      <c r="H12" s="25" t="str">
        <f>IFERROR(IF(G12&lt;&gt;"",IF(MATCH(G12,Round4,0),'Pick Board'!H11,""),""),"")</f>
        <v/>
      </c>
      <c r="I12" s="25" t="str">
        <f>IFERROR(IF(H12&lt;&gt;"",IF(MATCH(H12,Round5,0),'Pick Board'!I11,""),""),"")</f>
        <v/>
      </c>
      <c r="J12" s="25" t="str">
        <f>IFERROR(IF(I12&lt;&gt;"",IF(MATCH(I12,Round6,0),'Pick Board'!J11,""),""),"")</f>
        <v/>
      </c>
      <c r="K12" s="25" t="str">
        <f>IFERROR(IF(J12&lt;&gt;"",IF(MATCH(J12,Round7,0),'Pick Board'!K11,""),""),"")</f>
        <v/>
      </c>
      <c r="L12" s="26">
        <f t="shared" si="0"/>
        <v>0</v>
      </c>
      <c r="M12" s="26">
        <f>RANK(N12,N$7:N$16)+COUNTIF(N$7:N12,N12)-1</f>
        <v>6</v>
      </c>
      <c r="N12" s="26">
        <f t="shared" si="8"/>
        <v>0</v>
      </c>
      <c r="O12" s="26">
        <f t="shared" si="1"/>
        <v>0</v>
      </c>
      <c r="P12" s="26">
        <f t="shared" si="2"/>
        <v>0</v>
      </c>
      <c r="Q12" s="26">
        <f t="shared" si="3"/>
        <v>0</v>
      </c>
      <c r="R12" s="26">
        <f t="shared" si="9"/>
        <v>0</v>
      </c>
      <c r="S12" s="26">
        <f t="shared" si="10"/>
        <v>0</v>
      </c>
      <c r="T12" s="26">
        <f t="shared" si="11"/>
        <v>0</v>
      </c>
      <c r="U12" s="26">
        <f t="shared" si="12"/>
        <v>0</v>
      </c>
    </row>
    <row r="13" spans="2:25" ht="15" customHeight="1" x14ac:dyDescent="0.25">
      <c r="B13" s="29">
        <f>IF('Pick Board'!B12&lt;&gt;"",'Pick Board'!B12,"")</f>
        <v>7</v>
      </c>
      <c r="C13" s="30" t="str">
        <f>IF('Pick Board'!C12&lt;&gt;"",'Pick Board'!C12,"")</f>
        <v>Player Name 7</v>
      </c>
      <c r="D13" s="25" t="str">
        <f>IF('Pick Board'!D12&lt;&gt;"",'Pick Board'!D12,"")</f>
        <v/>
      </c>
      <c r="E13" s="25" t="str">
        <f>IFERROR(IF(D13&lt;&gt;"",IF(MATCH(D13,Round1,0),'Pick Board'!E12,""),""),"")</f>
        <v/>
      </c>
      <c r="F13" s="25" t="str">
        <f>IFERROR(IF(E13&lt;&gt;"",IF(MATCH(E13,Round2,0),'Pick Board'!F12,""),""),"")</f>
        <v/>
      </c>
      <c r="G13" s="25" t="str">
        <f>IFERROR(IF(F13&lt;&gt;"",IF(MATCH(F13,Round3,0),'Pick Board'!G12,""),""),"")</f>
        <v/>
      </c>
      <c r="H13" s="25" t="str">
        <f>IFERROR(IF(G13&lt;&gt;"",IF(MATCH(G13,Round4,0),'Pick Board'!H12,""),""),"")</f>
        <v/>
      </c>
      <c r="I13" s="25" t="str">
        <f>IFERROR(IF(H13&lt;&gt;"",IF(MATCH(H13,Round5,0),'Pick Board'!I12,""),""),"")</f>
        <v/>
      </c>
      <c r="J13" s="25" t="str">
        <f>IFERROR(IF(I13&lt;&gt;"",IF(MATCH(I13,Round6,0),'Pick Board'!J12,""),""),"")</f>
        <v/>
      </c>
      <c r="K13" s="25" t="str">
        <f>IFERROR(IF(J13&lt;&gt;"",IF(MATCH(J13,Round7,0),'Pick Board'!K12,""),""),"")</f>
        <v/>
      </c>
      <c r="L13" s="26">
        <f t="shared" si="0"/>
        <v>0</v>
      </c>
      <c r="M13" s="26">
        <f>RANK(N13,N$7:N$16)+COUNTIF(N$7:N13,N13)-1</f>
        <v>7</v>
      </c>
      <c r="N13" s="26">
        <f t="shared" si="8"/>
        <v>0</v>
      </c>
      <c r="O13" s="26">
        <f t="shared" si="1"/>
        <v>0</v>
      </c>
      <c r="P13" s="26">
        <f t="shared" si="2"/>
        <v>0</v>
      </c>
      <c r="Q13" s="26">
        <f t="shared" si="3"/>
        <v>0</v>
      </c>
      <c r="R13" s="26">
        <f t="shared" si="9"/>
        <v>0</v>
      </c>
      <c r="S13" s="26">
        <f t="shared" si="10"/>
        <v>0</v>
      </c>
      <c r="T13" s="26">
        <f t="shared" si="11"/>
        <v>0</v>
      </c>
      <c r="U13" s="26">
        <f t="shared" si="12"/>
        <v>0</v>
      </c>
    </row>
    <row r="14" spans="2:25" ht="15" customHeight="1" x14ac:dyDescent="0.25">
      <c r="B14" s="29">
        <f>IF('Pick Board'!B13&lt;&gt;"",'Pick Board'!B13,"")</f>
        <v>8</v>
      </c>
      <c r="C14" s="30" t="str">
        <f>IF('Pick Board'!C13&lt;&gt;"",'Pick Board'!C13,"")</f>
        <v>Player Name 8</v>
      </c>
      <c r="D14" s="25" t="str">
        <f>IF('Pick Board'!D13&lt;&gt;"",'Pick Board'!D13,"")</f>
        <v/>
      </c>
      <c r="E14" s="25" t="str">
        <f>IFERROR(IF(D14&lt;&gt;"",IF(MATCH(D14,Round1,0),'Pick Board'!E13,""),""),"")</f>
        <v/>
      </c>
      <c r="F14" s="25" t="str">
        <f>IFERROR(IF(E14&lt;&gt;"",IF(MATCH(E14,Round2,0),'Pick Board'!F13,""),""),"")</f>
        <v/>
      </c>
      <c r="G14" s="25" t="str">
        <f>IFERROR(IF(F14&lt;&gt;"",IF(MATCH(F14,Round3,0),'Pick Board'!G13,""),""),"")</f>
        <v/>
      </c>
      <c r="H14" s="25" t="str">
        <f>IFERROR(IF(G14&lt;&gt;"",IF(MATCH(G14,Round4,0),'Pick Board'!H13,""),""),"")</f>
        <v/>
      </c>
      <c r="I14" s="25" t="str">
        <f>IFERROR(IF(H14&lt;&gt;"",IF(MATCH(H14,Round5,0),'Pick Board'!I13,""),""),"")</f>
        <v/>
      </c>
      <c r="J14" s="25" t="str">
        <f>IFERROR(IF(I14&lt;&gt;"",IF(MATCH(I14,Round6,0),'Pick Board'!J13,""),""),"")</f>
        <v/>
      </c>
      <c r="K14" s="25" t="str">
        <f>IFERROR(IF(J14&lt;&gt;"",IF(MATCH(J14,Round7,0),'Pick Board'!K13,""),""),"")</f>
        <v/>
      </c>
      <c r="L14" s="26">
        <f t="shared" si="0"/>
        <v>0</v>
      </c>
      <c r="M14" s="26">
        <f>RANK(N14,N$7:N$16)+COUNTIF(N$7:N14,N14)-1</f>
        <v>8</v>
      </c>
      <c r="N14" s="26">
        <f t="shared" si="8"/>
        <v>0</v>
      </c>
      <c r="O14" s="26">
        <f t="shared" si="1"/>
        <v>0</v>
      </c>
      <c r="P14" s="26">
        <f t="shared" si="2"/>
        <v>0</v>
      </c>
      <c r="Q14" s="26">
        <f t="shared" si="3"/>
        <v>0</v>
      </c>
      <c r="R14" s="26">
        <f t="shared" si="9"/>
        <v>0</v>
      </c>
      <c r="S14" s="26">
        <f t="shared" si="10"/>
        <v>0</v>
      </c>
      <c r="T14" s="26">
        <f t="shared" si="11"/>
        <v>0</v>
      </c>
      <c r="U14" s="26">
        <f t="shared" si="12"/>
        <v>0</v>
      </c>
    </row>
    <row r="15" spans="2:25" ht="15" customHeight="1" x14ac:dyDescent="0.25">
      <c r="B15" s="29">
        <f>IF('Pick Board'!B14&lt;&gt;"",'Pick Board'!B14,"")</f>
        <v>9</v>
      </c>
      <c r="C15" s="30" t="str">
        <f>IF('Pick Board'!C14&lt;&gt;"",'Pick Board'!C14,"")</f>
        <v>Player Name 9</v>
      </c>
      <c r="D15" s="25" t="str">
        <f>IF('Pick Board'!D14&lt;&gt;"",'Pick Board'!D14,"")</f>
        <v/>
      </c>
      <c r="E15" s="25" t="str">
        <f>IFERROR(IF(D15&lt;&gt;"",IF(MATCH(D15,Round1,0),'Pick Board'!E14,""),""),"")</f>
        <v/>
      </c>
      <c r="F15" s="25" t="str">
        <f>IFERROR(IF(E15&lt;&gt;"",IF(MATCH(E15,Round2,0),'Pick Board'!F14,""),""),"")</f>
        <v/>
      </c>
      <c r="G15" s="25" t="str">
        <f>IFERROR(IF(F15&lt;&gt;"",IF(MATCH(F15,Round3,0),'Pick Board'!G14,""),""),"")</f>
        <v/>
      </c>
      <c r="H15" s="25" t="str">
        <f>IFERROR(IF(G15&lt;&gt;"",IF(MATCH(G15,Round4,0),'Pick Board'!H14,""),""),"")</f>
        <v/>
      </c>
      <c r="I15" s="25" t="str">
        <f>IFERROR(IF(H15&lt;&gt;"",IF(MATCH(H15,Round5,0),'Pick Board'!I14,""),""),"")</f>
        <v/>
      </c>
      <c r="J15" s="25" t="str">
        <f>IFERROR(IF(I15&lt;&gt;"",IF(MATCH(I15,Round6,0),'Pick Board'!J14,""),""),"")</f>
        <v/>
      </c>
      <c r="K15" s="25" t="str">
        <f>IFERROR(IF(J15&lt;&gt;"",IF(MATCH(J15,Round7,0),'Pick Board'!K14,""),""),"")</f>
        <v/>
      </c>
      <c r="L15" s="26">
        <f t="shared" si="0"/>
        <v>0</v>
      </c>
      <c r="M15" s="26">
        <f>RANK(N15,N$7:N$16)+COUNTIF(N$7:N15,N15)-1</f>
        <v>9</v>
      </c>
      <c r="N15" s="26">
        <f t="shared" si="8"/>
        <v>0</v>
      </c>
      <c r="O15" s="26">
        <f t="shared" si="1"/>
        <v>0</v>
      </c>
      <c r="P15" s="26">
        <f t="shared" si="2"/>
        <v>0</v>
      </c>
      <c r="Q15" s="26">
        <f t="shared" si="3"/>
        <v>0</v>
      </c>
      <c r="R15" s="26">
        <f t="shared" si="9"/>
        <v>0</v>
      </c>
      <c r="S15" s="26">
        <f t="shared" si="10"/>
        <v>0</v>
      </c>
      <c r="T15" s="26">
        <f t="shared" si="11"/>
        <v>0</v>
      </c>
      <c r="U15" s="26">
        <f t="shared" si="12"/>
        <v>0</v>
      </c>
    </row>
    <row r="16" spans="2:25" ht="15" customHeight="1" x14ac:dyDescent="0.25">
      <c r="B16" s="29">
        <f>IF('Pick Board'!B15&lt;&gt;"",'Pick Board'!B15,"")</f>
        <v>10</v>
      </c>
      <c r="C16" s="30" t="str">
        <f>IF('Pick Board'!C15&lt;&gt;"",'Pick Board'!C15,"")</f>
        <v>Player Name 10</v>
      </c>
      <c r="D16" s="25" t="str">
        <f>IF('Pick Board'!D15&lt;&gt;"",'Pick Board'!D15,"")</f>
        <v/>
      </c>
      <c r="E16" s="25" t="str">
        <f>IFERROR(IF(D16&lt;&gt;"",IF(MATCH(D16,Round1,0),'Pick Board'!E15,""),""),"")</f>
        <v/>
      </c>
      <c r="F16" s="25" t="str">
        <f>IFERROR(IF(E16&lt;&gt;"",IF(MATCH(E16,Round2,0),'Pick Board'!F15,""),""),"")</f>
        <v/>
      </c>
      <c r="G16" s="25" t="str">
        <f>IFERROR(IF(F16&lt;&gt;"",IF(MATCH(F16,Round3,0),'Pick Board'!G15,""),""),"")</f>
        <v/>
      </c>
      <c r="H16" s="25" t="str">
        <f>IFERROR(IF(G16&lt;&gt;"",IF(MATCH(G16,Round4,0),'Pick Board'!H15,""),""),"")</f>
        <v/>
      </c>
      <c r="I16" s="25" t="str">
        <f>IFERROR(IF(H16&lt;&gt;"",IF(MATCH(H16,Round5,0),'Pick Board'!I15,""),""),"")</f>
        <v/>
      </c>
      <c r="J16" s="25" t="str">
        <f>IFERROR(IF(I16&lt;&gt;"",IF(MATCH(I16,Round6,0),'Pick Board'!J15,""),""),"")</f>
        <v/>
      </c>
      <c r="K16" s="25" t="str">
        <f>IFERROR(IF(J16&lt;&gt;"",IF(MATCH(J16,Round7,0),'Pick Board'!K15,""),""),"")</f>
        <v/>
      </c>
      <c r="L16" s="26">
        <f t="shared" si="0"/>
        <v>0</v>
      </c>
      <c r="M16" s="26">
        <f>RANK(N16,N$7:N$16)+COUNTIF(N$7:N16,N16)-1</f>
        <v>10</v>
      </c>
      <c r="N16" s="26">
        <f t="shared" si="8"/>
        <v>0</v>
      </c>
      <c r="O16" s="26">
        <f t="shared" si="1"/>
        <v>0</v>
      </c>
      <c r="P16" s="26">
        <f t="shared" si="2"/>
        <v>0</v>
      </c>
      <c r="Q16" s="26">
        <f t="shared" si="3"/>
        <v>0</v>
      </c>
      <c r="R16" s="26">
        <f t="shared" si="9"/>
        <v>0</v>
      </c>
      <c r="S16" s="26">
        <f t="shared" si="10"/>
        <v>0</v>
      </c>
      <c r="T16" s="26">
        <f t="shared" si="11"/>
        <v>0</v>
      </c>
      <c r="U16" s="26">
        <f t="shared" si="12"/>
        <v>0</v>
      </c>
    </row>
  </sheetData>
  <sheetProtection algorithmName="SHA-512" hashValue="lMUdJfRHizAPZbEgYVF5wra5aTurgXeOHXqVCRrsjFK4FD3/1JKrv0rs/urj9MIAEjNjq87sPDK/wnKmgAOV2w==" saltValue="QmhIoJLfQljV2RwLac6kgg==" spinCount="100000" sheet="1" formatCells="0" formatColumns="0" formatRows="0"/>
  <phoneticPr fontId="42" type="noConversion"/>
  <conditionalFormatting sqref="B7:C16">
    <cfRule type="expression" dxfId="25" priority="6">
      <formula>$B7&lt;&gt;""</formula>
    </cfRule>
  </conditionalFormatting>
  <conditionalFormatting sqref="D7:F16">
    <cfRule type="expression" dxfId="24" priority="315">
      <formula>O7=1</formula>
    </cfRule>
    <cfRule type="expression" dxfId="23" priority="316">
      <formula>AND(D$3&lt;=CurrentRound,D7&lt;&gt;0,O7=0)</formula>
    </cfRule>
  </conditionalFormatting>
  <conditionalFormatting sqref="D7:K16">
    <cfRule type="expression" dxfId="22" priority="1">
      <formula>$B7&lt;&gt;""</formula>
    </cfRule>
    <cfRule type="expression" dxfId="21" priority="2">
      <formula>D$3&gt;MaxROund</formula>
    </cfRule>
    <cfRule type="expression" dxfId="20" priority="3">
      <formula>AND(D$3&lt;=MaxROund,$B7&lt;&gt;"",OR(D7="",D7=0))</formula>
    </cfRule>
  </conditionalFormatting>
  <conditionalFormatting sqref="G7:K16">
    <cfRule type="expression" dxfId="19" priority="4">
      <formula>Q7=1</formula>
    </cfRule>
    <cfRule type="expression" dxfId="18" priority="5">
      <formula>AND(G$3&lt;=CurrentRound,G7&lt;&gt;0,Q7=0)</formula>
    </cfRule>
  </conditionalFormatting>
  <pageMargins left="0.28000000000000003" right="0.27" top="0.39" bottom="0.38" header="0.25" footer="0.25"/>
  <pageSetup scale="74"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B1:AC15"/>
  <sheetViews>
    <sheetView showGridLines="0" workbookViewId="0">
      <pane ySplit="5" topLeftCell="A6" activePane="bottomLeft" state="frozen"/>
      <selection activeCell="D11" sqref="D11"/>
      <selection pane="bottomLeft" activeCell="I16" sqref="I16"/>
    </sheetView>
  </sheetViews>
  <sheetFormatPr defaultColWidth="8.7109375" defaultRowHeight="15" x14ac:dyDescent="0.25"/>
  <cols>
    <col min="1" max="1" width="1.5703125" style="21" customWidth="1"/>
    <col min="2" max="2" width="4" style="21" bestFit="1" customWidth="1"/>
    <col min="3" max="3" width="4" style="21" customWidth="1"/>
    <col min="4" max="4" width="20.85546875" style="21" customWidth="1"/>
    <col min="5" max="12" width="15.85546875" style="21" customWidth="1"/>
    <col min="13" max="13" width="3" style="73" customWidth="1"/>
    <col min="14" max="14" width="10.5703125" style="73" customWidth="1"/>
    <col min="15" max="15" width="4.42578125" style="21" customWidth="1"/>
    <col min="16" max="16" width="8.85546875" style="31" hidden="1" customWidth="1"/>
    <col min="17" max="26" width="8.7109375" style="31" hidden="1" customWidth="1"/>
    <col min="27" max="27" width="8.7109375" style="21" customWidth="1"/>
    <col min="28" max="28" width="8.7109375" style="73" customWidth="1"/>
    <col min="29" max="29" width="8.7109375" style="73"/>
    <col min="30" max="16384" width="8.7109375" style="21"/>
  </cols>
  <sheetData>
    <row r="1" spans="2:29" s="195" customFormat="1" ht="5.0999999999999996" customHeight="1" x14ac:dyDescent="0.25">
      <c r="M1" s="272"/>
      <c r="N1" s="273">
        <f>COUNTIF(Q6:Q15,Q6)</f>
        <v>10</v>
      </c>
      <c r="P1" s="274"/>
      <c r="Q1" s="274"/>
      <c r="R1" s="274"/>
      <c r="S1" s="274"/>
      <c r="T1" s="274"/>
      <c r="U1" s="274"/>
      <c r="V1" s="274"/>
      <c r="W1" s="274"/>
      <c r="X1" s="274"/>
      <c r="Y1" s="274"/>
      <c r="Z1" s="274"/>
      <c r="AB1" s="272"/>
      <c r="AC1" s="272"/>
    </row>
    <row r="2" spans="2:29" ht="30" customHeight="1" x14ac:dyDescent="0.25">
      <c r="B2" s="24" t="s">
        <v>75</v>
      </c>
      <c r="C2" s="24"/>
      <c r="G2" s="330" t="s">
        <v>283</v>
      </c>
      <c r="H2" s="330"/>
      <c r="I2" s="330"/>
      <c r="J2" s="330"/>
      <c r="K2" s="330"/>
      <c r="L2" s="330"/>
      <c r="M2" s="330"/>
      <c r="N2" s="330"/>
    </row>
    <row r="3" spans="2:29" s="31" customFormat="1" ht="5.0999999999999996" customHeight="1" x14ac:dyDescent="0.25">
      <c r="E3" s="31">
        <v>1</v>
      </c>
      <c r="F3" s="31">
        <v>2</v>
      </c>
      <c r="G3" s="31">
        <v>3</v>
      </c>
      <c r="H3" s="31">
        <v>4</v>
      </c>
      <c r="I3" s="31">
        <v>4</v>
      </c>
      <c r="J3" s="31">
        <v>5</v>
      </c>
      <c r="K3" s="31">
        <v>6</v>
      </c>
      <c r="L3" s="31">
        <v>7</v>
      </c>
      <c r="M3" s="73"/>
      <c r="N3" s="73"/>
      <c r="O3" s="21"/>
      <c r="AA3" s="21"/>
      <c r="AB3" s="73"/>
      <c r="AC3" s="73"/>
    </row>
    <row r="4" spans="2:29" s="31" customFormat="1" ht="15" customHeight="1" x14ac:dyDescent="0.25">
      <c r="B4" s="270" t="s">
        <v>1</v>
      </c>
      <c r="C4" s="270" t="s">
        <v>41</v>
      </c>
      <c r="D4" s="268" t="s">
        <v>49</v>
      </c>
      <c r="E4" s="268" t="s">
        <v>50</v>
      </c>
      <c r="F4" s="268" t="s">
        <v>51</v>
      </c>
      <c r="G4" s="268" t="s">
        <v>52</v>
      </c>
      <c r="H4" s="268" t="s">
        <v>53</v>
      </c>
      <c r="I4" s="268" t="s">
        <v>54</v>
      </c>
      <c r="J4" s="268" t="s">
        <v>55</v>
      </c>
      <c r="K4" s="268" t="s">
        <v>56</v>
      </c>
      <c r="L4" s="268" t="s">
        <v>266</v>
      </c>
      <c r="M4" s="73"/>
      <c r="N4" s="325" t="s">
        <v>134</v>
      </c>
      <c r="O4" s="21"/>
      <c r="AA4" s="21"/>
      <c r="AB4" s="73"/>
      <c r="AC4" s="73"/>
    </row>
    <row r="5" spans="2:29" s="32" customFormat="1" ht="15" customHeight="1" x14ac:dyDescent="0.25">
      <c r="B5" s="271" t="s">
        <v>48</v>
      </c>
      <c r="C5" s="271"/>
      <c r="D5" s="268"/>
      <c r="E5" s="268" t="s">
        <v>57</v>
      </c>
      <c r="F5" s="268" t="s">
        <v>58</v>
      </c>
      <c r="G5" s="268" t="s">
        <v>59</v>
      </c>
      <c r="H5" s="268" t="s">
        <v>172</v>
      </c>
      <c r="I5" s="268" t="s">
        <v>60</v>
      </c>
      <c r="J5" s="268" t="s">
        <v>61</v>
      </c>
      <c r="K5" s="268" t="s">
        <v>62</v>
      </c>
      <c r="L5" s="268" t="s">
        <v>127</v>
      </c>
      <c r="M5" s="74"/>
      <c r="N5" s="325"/>
      <c r="P5" s="33" t="s">
        <v>76</v>
      </c>
      <c r="Q5" s="33"/>
      <c r="R5" s="33"/>
      <c r="S5" s="33"/>
      <c r="T5" s="33"/>
      <c r="U5" s="33"/>
      <c r="V5" s="33"/>
      <c r="W5" s="33"/>
      <c r="X5" s="33"/>
      <c r="Y5" s="33"/>
      <c r="Z5" s="33"/>
      <c r="AB5" s="74"/>
      <c r="AC5" s="74"/>
    </row>
    <row r="6" spans="2:29" ht="15" customHeight="1" x14ac:dyDescent="0.25">
      <c r="B6" s="34">
        <f>IF('Pick Board'!B6&lt;&gt;"",'Pick Board'!B6,"")</f>
        <v>1</v>
      </c>
      <c r="C6" s="64" t="s">
        <v>126</v>
      </c>
      <c r="D6" s="35" t="str">
        <f>IF(B6&lt;&gt;"",INDEX('Race Board'!C7:C16,MATCH(B6,'Race Board'!M7:M16,0),0),"")</f>
        <v>Player Name 1</v>
      </c>
      <c r="E6" s="25" t="str">
        <f>IF(D6&lt;&gt;"",INDEX('Race Board'!D7:D16,MATCH(D6,'Race Board'!C7:C16,0),0),"")</f>
        <v>Netherlands</v>
      </c>
      <c r="F6" s="25" t="str">
        <f>IF(E6&lt;&gt;"",INDEX('Race Board'!E7:E16,MATCH(D6,'Race Board'!C7:C16,0),0),"")</f>
        <v/>
      </c>
      <c r="G6" s="25" t="str">
        <f>IF(F6&lt;&gt;"",INDEX('Race Board'!F7:F16,MATCH(D6,'Race Board'!C7:C16,0),0),"")</f>
        <v/>
      </c>
      <c r="H6" s="25" t="str">
        <f>IF(G6&lt;&gt;"",INDEX('Race Board'!G7:G16,MATCH(D6,'Race Board'!C7:C16,0),0),"")</f>
        <v/>
      </c>
      <c r="I6" s="25" t="str">
        <f>IF(H6&lt;&gt;"",INDEX('Race Board'!H7:H16,MATCH(D6,'Race Board'!C7:C16,0),0),"")</f>
        <v/>
      </c>
      <c r="J6" s="25" t="str">
        <f>IF(I6&lt;&gt;"",INDEX('Race Board'!I7:I16,MATCH(D6,'Race Board'!C7:C16,0),0),"")</f>
        <v/>
      </c>
      <c r="K6" s="25" t="str">
        <f>IF(J6&lt;&gt;"",INDEX('Race Board'!J7:J16,MATCH(D6,'Race Board'!C7:C16,0),0),"")</f>
        <v/>
      </c>
      <c r="L6" s="25" t="str">
        <f>IF(K6&lt;&gt;"",INDEX('Race Board'!K7:K16,MATCH(D6,'Race Board'!C7:C16,0),0),"")</f>
        <v/>
      </c>
      <c r="N6" s="79">
        <f>IFERROR(JackPot/N1,0)</f>
        <v>0</v>
      </c>
      <c r="P6" s="31">
        <f t="shared" ref="P6" si="0">SUMPRODUCT((E6:L6&lt;&gt;"")*1)</f>
        <v>1</v>
      </c>
      <c r="Q6" s="31">
        <f>SUM(R6:X6)</f>
        <v>0</v>
      </c>
      <c r="R6" s="31">
        <f>INDEX('Race Board'!O7:O16,MATCH(D6,'Race Board'!C7:C16,0),0)</f>
        <v>0</v>
      </c>
      <c r="S6" s="31">
        <f>INDEX('Race Board'!P7:P16,MATCH(D6,'Race Board'!C7:C16,0),0)</f>
        <v>0</v>
      </c>
      <c r="T6" s="31">
        <f>INDEX('Race Board'!Q7:Q16,MATCH(D6,'Race Board'!C7:C16,0),0)</f>
        <v>0</v>
      </c>
      <c r="U6" s="31">
        <f>INDEX('Race Board'!R7:R16,MATCH(D6,'Race Board'!C7:C16,0),0)</f>
        <v>0</v>
      </c>
      <c r="V6" s="31">
        <f>INDEX('Race Board'!S7:S16,MATCH(D6,'Race Board'!C7:C16,0),0)</f>
        <v>0</v>
      </c>
      <c r="W6" s="31">
        <f>INDEX('Race Board'!T7:T16,MATCH(D6,'Race Board'!C7:C16,0),0)</f>
        <v>0</v>
      </c>
      <c r="X6" s="31">
        <f>INDEX('Race Board'!U7:U16,MATCH(D6,'Race Board'!C7:C16,0),0)</f>
        <v>0</v>
      </c>
      <c r="Y6" s="31">
        <f>SUM(R6:X6)</f>
        <v>0</v>
      </c>
      <c r="Z6" s="31">
        <f>IF(D6&lt;&gt;"",RANK(Y6,Y6:Y15),"")</f>
        <v>1</v>
      </c>
    </row>
    <row r="7" spans="2:29" ht="15" customHeight="1" x14ac:dyDescent="0.25">
      <c r="B7" s="34">
        <f>IF('Pick Board'!B7&lt;&gt;"",'Pick Board'!B7,"")</f>
        <v>2</v>
      </c>
      <c r="C7" s="64" t="s">
        <v>126</v>
      </c>
      <c r="D7" s="35" t="str">
        <f>IF(B7&lt;&gt;"",INDEX('Race Board'!C7:C17,MATCH(B7,'Race Board'!M7:M16,0),0),"")</f>
        <v>Player Name 2</v>
      </c>
      <c r="E7" s="25" t="str">
        <f>IF(D7&lt;&gt;"",INDEX('Race Board'!D7:D16,MATCH(D7,'Race Board'!C7:C16,0),0),"")</f>
        <v>Belgium</v>
      </c>
      <c r="F7" s="25" t="str">
        <f>IF(E7&lt;&gt;"",INDEX('Race Board'!E7:E16,MATCH(D7,'Race Board'!C7:C16,0),0),"")</f>
        <v/>
      </c>
      <c r="G7" s="25" t="str">
        <f>IF(F7&lt;&gt;"",INDEX('Race Board'!F7:F16,MATCH(D7,'Race Board'!C7:C16,0),0),"")</f>
        <v/>
      </c>
      <c r="H7" s="25" t="str">
        <f>IF(G7&lt;&gt;"",INDEX('Race Board'!G7:G16,MATCH(D7,'Race Board'!C7:C16,0),0),"")</f>
        <v/>
      </c>
      <c r="I7" s="25" t="str">
        <f>IF(H7&lt;&gt;"",INDEX('Race Board'!H7:H16,MATCH(D7,'Race Board'!C7:C16,0),0),"")</f>
        <v/>
      </c>
      <c r="J7" s="25" t="str">
        <f>IF(I7&lt;&gt;"",INDEX('Race Board'!I7:I16,MATCH(D7,'Race Board'!C7:C16,0),0),"")</f>
        <v/>
      </c>
      <c r="K7" s="25" t="str">
        <f>IF(J7&lt;&gt;"",INDEX('Race Board'!J7:J16,MATCH(D7,'Race Board'!C7:C16,0),0),"")</f>
        <v/>
      </c>
      <c r="L7" s="25" t="str">
        <f>IF(K7&lt;&gt;"",INDEX('Race Board'!K7:K16,MATCH(D7,'Race Board'!C7:C16,0),0),"")</f>
        <v/>
      </c>
      <c r="N7" s="79">
        <f>IF(B7&lt;=N1,IFERROR(JackPot/N1,0),0)</f>
        <v>0</v>
      </c>
      <c r="P7" s="31">
        <f t="shared" ref="P7" si="1">SUMPRODUCT((E7:L7&lt;&gt;"")*1)</f>
        <v>1</v>
      </c>
      <c r="Q7" s="31">
        <f t="shared" ref="Q7:Q15" si="2">SUM(R7:X7)</f>
        <v>0</v>
      </c>
      <c r="R7" s="31">
        <f>INDEX('Race Board'!O7:O16,MATCH(D7,'Race Board'!C7:C17,0),0)</f>
        <v>0</v>
      </c>
      <c r="S7" s="31">
        <f>INDEX('Race Board'!P7:P16,MATCH(D7,'Race Board'!C7:C17,0),0)</f>
        <v>0</v>
      </c>
      <c r="T7" s="31">
        <f>INDEX('Race Board'!Q7:Q16,MATCH(D7,'Race Board'!C7:C17,0),0)</f>
        <v>0</v>
      </c>
      <c r="U7" s="31">
        <f>INDEX('Race Board'!R7:R16,MATCH(D7,'Race Board'!C7:C17,0),0)</f>
        <v>0</v>
      </c>
      <c r="V7" s="31">
        <f>INDEX('Race Board'!S7:S16,MATCH(D7,'Race Board'!C7:C17,0),0)</f>
        <v>0</v>
      </c>
      <c r="W7" s="31">
        <f>INDEX('Race Board'!T7:T16,MATCH(D7,'Race Board'!C7:C17,0),0)</f>
        <v>0</v>
      </c>
      <c r="X7" s="31">
        <f>INDEX('Race Board'!U7:U16,MATCH(D7,'Race Board'!C7:C17,0),0)</f>
        <v>0</v>
      </c>
      <c r="Y7" s="31">
        <f>SUM(R7:X7)</f>
        <v>0</v>
      </c>
      <c r="Z7" s="31">
        <f>IF(D7&lt;&gt;"",RANK(Y7,Y6:Y15),"")</f>
        <v>1</v>
      </c>
    </row>
    <row r="8" spans="2:29" ht="15" customHeight="1" x14ac:dyDescent="0.25">
      <c r="B8" s="34">
        <f>IF('Pick Board'!B8&lt;&gt;"",'Pick Board'!B8,"")</f>
        <v>3</v>
      </c>
      <c r="C8" s="64" t="s">
        <v>126</v>
      </c>
      <c r="D8" s="35" t="str">
        <f>IF(B8&lt;&gt;"",INDEX('Race Board'!C7:C18,MATCH(B8,'Race Board'!M7:M16,0),0),"")</f>
        <v>Player Name 3</v>
      </c>
      <c r="E8" s="25" t="str">
        <f>IF(D8&lt;&gt;"",INDEX('Race Board'!D7:D16,MATCH(D8,'Race Board'!C7:C16,0),0),"")</f>
        <v>Netherlands</v>
      </c>
      <c r="F8" s="25" t="str">
        <f>IF(E8&lt;&gt;"",INDEX('Race Board'!E7:E16,MATCH(D8,'Race Board'!C7:C16,0),0),"")</f>
        <v/>
      </c>
      <c r="G8" s="25" t="str">
        <f>IF(F8&lt;&gt;"",INDEX('Race Board'!F7:F16,MATCH(D8,'Race Board'!C7:C16,0),0),"")</f>
        <v/>
      </c>
      <c r="H8" s="25" t="str">
        <f>IF(G8&lt;&gt;"",INDEX('Race Board'!G7:G16,MATCH(D8,'Race Board'!C7:C16,0),0),"")</f>
        <v/>
      </c>
      <c r="I8" s="25" t="str">
        <f>IF(H8&lt;&gt;"",INDEX('Race Board'!H7:H16,MATCH(D8,'Race Board'!C7:C16,0),0),"")</f>
        <v/>
      </c>
      <c r="J8" s="25" t="str">
        <f>IF(I8&lt;&gt;"",INDEX('Race Board'!I7:I16,MATCH(D8,'Race Board'!C7:C16,0),0),"")</f>
        <v/>
      </c>
      <c r="K8" s="25" t="str">
        <f>IF(J8&lt;&gt;"",INDEX('Race Board'!J7:J16,MATCH(D8,'Race Board'!C7:C16,0),0),"")</f>
        <v/>
      </c>
      <c r="L8" s="25" t="str">
        <f>IF(K8&lt;&gt;"",INDEX('Race Board'!K7:K16,MATCH(D8,'Race Board'!C7:C16,0),0),"")</f>
        <v/>
      </c>
      <c r="N8" s="79">
        <f>IF(B8&lt;=N1,IFERROR(JackPot/N1,0),0)</f>
        <v>0</v>
      </c>
      <c r="P8" s="31">
        <f t="shared" ref="P8:P15" si="3">SUMPRODUCT((E8:L8&lt;&gt;"")*1)</f>
        <v>1</v>
      </c>
      <c r="Q8" s="31">
        <f t="shared" si="2"/>
        <v>0</v>
      </c>
      <c r="R8" s="31">
        <f>INDEX('Race Board'!O7:O16,MATCH(D8,'Race Board'!C7:C18,0),0)</f>
        <v>0</v>
      </c>
      <c r="S8" s="31">
        <f>INDEX('Race Board'!P7:P16,MATCH(D8,'Race Board'!C7:C18,0),0)</f>
        <v>0</v>
      </c>
      <c r="T8" s="31">
        <f>INDEX('Race Board'!Q7:Q16,MATCH(D8,'Race Board'!C7:C18,0),0)</f>
        <v>0</v>
      </c>
      <c r="U8" s="31">
        <f>INDEX('Race Board'!R7:R16,MATCH(D8,'Race Board'!C7:C18,0),0)</f>
        <v>0</v>
      </c>
      <c r="V8" s="31">
        <f>INDEX('Race Board'!S7:S16,MATCH(D8,'Race Board'!C7:C18,0),0)</f>
        <v>0</v>
      </c>
      <c r="W8" s="31">
        <f>INDEX('Race Board'!T7:T16,MATCH(D8,'Race Board'!C7:C18,0),0)</f>
        <v>0</v>
      </c>
      <c r="X8" s="31">
        <f>INDEX('Race Board'!U7:U16,MATCH(D8,'Race Board'!C7:C18,0),0)</f>
        <v>0</v>
      </c>
      <c r="Y8" s="31">
        <f t="shared" ref="Y8:Y15" si="4">SUM(R8:X8)</f>
        <v>0</v>
      </c>
      <c r="Z8" s="31">
        <f>IF(D8&lt;&gt;"",RANK(Y8,Y6:Y15),"")</f>
        <v>1</v>
      </c>
    </row>
    <row r="9" spans="2:29" ht="15" customHeight="1" x14ac:dyDescent="0.25">
      <c r="B9" s="34">
        <f>IF('Pick Board'!B9&lt;&gt;"",'Pick Board'!B9,"")</f>
        <v>4</v>
      </c>
      <c r="C9" s="64" t="s">
        <v>126</v>
      </c>
      <c r="D9" s="35" t="str">
        <f>IF(B9&lt;&gt;"",INDEX('Race Board'!C7:C19,MATCH(B9,'Race Board'!M7:M16,0),0),"")</f>
        <v>Player Name 4</v>
      </c>
      <c r="E9" s="25" t="str">
        <f>IF(D9&lt;&gt;"",INDEX('Race Board'!D7:D16,MATCH(D9,'Race Board'!C7:C16,0),0),"")</f>
        <v>USA</v>
      </c>
      <c r="F9" s="25" t="str">
        <f>IF(E9&lt;&gt;"",INDEX('Race Board'!E7:E16,MATCH(D9,'Race Board'!C7:C16,0),0),"")</f>
        <v/>
      </c>
      <c r="G9" s="25" t="str">
        <f>IF(F9&lt;&gt;"",INDEX('Race Board'!F7:F16,MATCH(D9,'Race Board'!C7:C16,0),0),"")</f>
        <v/>
      </c>
      <c r="H9" s="25" t="str">
        <f>IF(G9&lt;&gt;"",INDEX('Race Board'!G7:G16,MATCH(D9,'Race Board'!C7:C16,0),0),"")</f>
        <v/>
      </c>
      <c r="I9" s="25" t="str">
        <f>IF(H9&lt;&gt;"",INDEX('Race Board'!H7:H16,MATCH(D9,'Race Board'!C7:C16,0),0),"")</f>
        <v/>
      </c>
      <c r="J9" s="25" t="str">
        <f>IF(I9&lt;&gt;"",INDEX('Race Board'!I7:I16,MATCH(D9,'Race Board'!C7:C16,0),0),"")</f>
        <v/>
      </c>
      <c r="K9" s="25" t="str">
        <f>IF(J9&lt;&gt;"",INDEX('Race Board'!J7:J16,MATCH(D9,'Race Board'!C7:C16,0),0),"")</f>
        <v/>
      </c>
      <c r="L9" s="25" t="str">
        <f>IF(K9&lt;&gt;"",INDEX('Race Board'!K7:K16,MATCH(D9,'Race Board'!C7:C16,0),0),"")</f>
        <v/>
      </c>
      <c r="N9" s="79">
        <f>IF(B9&lt;=N1,IFERROR(JackPot/N1,0),0)</f>
        <v>0</v>
      </c>
      <c r="P9" s="31">
        <f t="shared" si="3"/>
        <v>1</v>
      </c>
      <c r="Q9" s="31">
        <f t="shared" si="2"/>
        <v>0</v>
      </c>
      <c r="R9" s="31">
        <f>INDEX('Race Board'!O7:O16,MATCH(D9,'Race Board'!C7:C19,0),0)</f>
        <v>0</v>
      </c>
      <c r="S9" s="31">
        <f>INDEX('Race Board'!P7:P16,MATCH(D9,'Race Board'!C7:C19,0),0)</f>
        <v>0</v>
      </c>
      <c r="T9" s="31">
        <f>INDEX('Race Board'!Q7:Q16,MATCH(D9,'Race Board'!C7:C19,0),0)</f>
        <v>0</v>
      </c>
      <c r="U9" s="31">
        <f>INDEX('Race Board'!R7:R16,MATCH(D9,'Race Board'!C7:C19,0),0)</f>
        <v>0</v>
      </c>
      <c r="V9" s="31">
        <f>INDEX('Race Board'!S7:S16,MATCH(D9,'Race Board'!C7:C19,0),0)</f>
        <v>0</v>
      </c>
      <c r="W9" s="31">
        <f>INDEX('Race Board'!T7:T16,MATCH(D9,'Race Board'!C7:C19,0),0)</f>
        <v>0</v>
      </c>
      <c r="X9" s="31">
        <f>INDEX('Race Board'!U7:U16,MATCH(D9,'Race Board'!C7:C19,0),0)</f>
        <v>0</v>
      </c>
      <c r="Y9" s="31">
        <f t="shared" si="4"/>
        <v>0</v>
      </c>
      <c r="Z9" s="31">
        <f>IF(D9&lt;&gt;"",RANK(Y9,Y6:Y15),"")</f>
        <v>1</v>
      </c>
    </row>
    <row r="10" spans="2:29" ht="15" customHeight="1" x14ac:dyDescent="0.25">
      <c r="B10" s="34">
        <f>IF('Pick Board'!B10&lt;&gt;"",'Pick Board'!B10,"")</f>
        <v>5</v>
      </c>
      <c r="C10" s="64" t="s">
        <v>126</v>
      </c>
      <c r="D10" s="35" t="str">
        <f>IF(B10&lt;&gt;"",INDEX('Race Board'!C7:C20,MATCH(B10,'Race Board'!M7:M16,0),0),"")</f>
        <v>Player Name 5</v>
      </c>
      <c r="E10" s="25" t="str">
        <f>IF(D10&lt;&gt;"",INDEX('Race Board'!D7:D16,MATCH(D10,'Race Board'!C7:C16,0),0),"")</f>
        <v/>
      </c>
      <c r="F10" s="25" t="str">
        <f>IF(E10&lt;&gt;"",INDEX('Race Board'!E7:E16,MATCH(D10,'Race Board'!C7:C16,0),0),"")</f>
        <v/>
      </c>
      <c r="G10" s="25" t="str">
        <f>IF(F10&lt;&gt;"",INDEX('Race Board'!F7:F16,MATCH(D10,'Race Board'!C7:C16,0),0),"")</f>
        <v/>
      </c>
      <c r="H10" s="25" t="str">
        <f>IF(G10&lt;&gt;"",INDEX('Race Board'!G7:G16,MATCH(D10,'Race Board'!C7:C16,0),0),"")</f>
        <v/>
      </c>
      <c r="I10" s="25" t="str">
        <f>IF(H10&lt;&gt;"",INDEX('Race Board'!H7:H16,MATCH(D10,'Race Board'!C7:C16,0),0),"")</f>
        <v/>
      </c>
      <c r="J10" s="25" t="str">
        <f>IF(I10&lt;&gt;"",INDEX('Race Board'!I7:I16,MATCH(D10,'Race Board'!C7:C16,0),0),"")</f>
        <v/>
      </c>
      <c r="K10" s="25" t="str">
        <f>IF(J10&lt;&gt;"",INDEX('Race Board'!J7:J16,MATCH(D10,'Race Board'!C7:C16,0),0),"")</f>
        <v/>
      </c>
      <c r="L10" s="25" t="str">
        <f>IF(K10&lt;&gt;"",INDEX('Race Board'!K7:K16,MATCH(D10,'Race Board'!C7:C16,0),0),"")</f>
        <v/>
      </c>
      <c r="N10" s="79">
        <f>IF(B10&lt;=N1,IFERROR(JackPot/N1,0),0)</f>
        <v>0</v>
      </c>
      <c r="P10" s="31">
        <f t="shared" si="3"/>
        <v>0</v>
      </c>
      <c r="Q10" s="31">
        <f t="shared" si="2"/>
        <v>0</v>
      </c>
      <c r="R10" s="31">
        <f>INDEX('Race Board'!O7:O16,MATCH(D10,'Race Board'!C7:C20,0),0)</f>
        <v>0</v>
      </c>
      <c r="S10" s="31">
        <f>INDEX('Race Board'!P7:P16,MATCH(D10,'Race Board'!C7:C20,0),0)</f>
        <v>0</v>
      </c>
      <c r="T10" s="31">
        <f>INDEX('Race Board'!Q7:Q16,MATCH(D10,'Race Board'!C7:C20,0),0)</f>
        <v>0</v>
      </c>
      <c r="U10" s="31">
        <f>INDEX('Race Board'!R7:R16,MATCH(D10,'Race Board'!C7:C20,0),0)</f>
        <v>0</v>
      </c>
      <c r="V10" s="31">
        <f>INDEX('Race Board'!S7:S16,MATCH(D10,'Race Board'!C7:C20,0),0)</f>
        <v>0</v>
      </c>
      <c r="W10" s="31">
        <f>INDEX('Race Board'!T7:T16,MATCH(D10,'Race Board'!C7:C20,0),0)</f>
        <v>0</v>
      </c>
      <c r="X10" s="31">
        <f>INDEX('Race Board'!U7:U16,MATCH(D10,'Race Board'!C7:C20,0),0)</f>
        <v>0</v>
      </c>
      <c r="Y10" s="31">
        <f t="shared" si="4"/>
        <v>0</v>
      </c>
      <c r="Z10" s="31">
        <f>IF(D10&lt;&gt;"",RANK(Y10,Y6:Y15),"")</f>
        <v>1</v>
      </c>
    </row>
    <row r="11" spans="2:29" ht="15" customHeight="1" x14ac:dyDescent="0.25">
      <c r="B11" s="34">
        <f>IF('Pick Board'!B11&lt;&gt;"",'Pick Board'!B11,"")</f>
        <v>6</v>
      </c>
      <c r="C11" s="64" t="s">
        <v>126</v>
      </c>
      <c r="D11" s="35" t="str">
        <f>IF(B11&lt;&gt;"",INDEX('Race Board'!C7:C21,MATCH(B11,'Race Board'!M7:M16,0),0),"")</f>
        <v>Player Name 6</v>
      </c>
      <c r="E11" s="25" t="str">
        <f>IF(D11&lt;&gt;"",INDEX('Race Board'!D7:D16,MATCH(D11,'Race Board'!C7:C16,0),0),"")</f>
        <v/>
      </c>
      <c r="F11" s="25" t="str">
        <f>IF(E11&lt;&gt;"",INDEX('Race Board'!E7:E16,MATCH(D11,'Race Board'!C7:C16,0),0),"")</f>
        <v/>
      </c>
      <c r="G11" s="25" t="str">
        <f>IF(F11&lt;&gt;"",INDEX('Race Board'!F7:F16,MATCH(D11,'Race Board'!C7:C16,0),0),"")</f>
        <v/>
      </c>
      <c r="H11" s="25" t="str">
        <f>IF(G11&lt;&gt;"",INDEX('Race Board'!G7:G16,MATCH(D11,'Race Board'!C7:C16,0),0),"")</f>
        <v/>
      </c>
      <c r="I11" s="25" t="str">
        <f>IF(H11&lt;&gt;"",INDEX('Race Board'!H7:H16,MATCH(D11,'Race Board'!C7:C16,0),0),"")</f>
        <v/>
      </c>
      <c r="J11" s="25" t="str">
        <f>IF(I11&lt;&gt;"",INDEX('Race Board'!I7:I16,MATCH(D11,'Race Board'!C7:C16,0),0),"")</f>
        <v/>
      </c>
      <c r="K11" s="25" t="str">
        <f>IF(J11&lt;&gt;"",INDEX('Race Board'!J7:J16,MATCH(D11,'Race Board'!C7:C16,0),0),"")</f>
        <v/>
      </c>
      <c r="L11" s="25" t="str">
        <f>IF(K11&lt;&gt;"",INDEX('Race Board'!K7:K16,MATCH(D11,'Race Board'!C7:C16,0),0),"")</f>
        <v/>
      </c>
      <c r="N11" s="79">
        <f>IF(B11&lt;=N1,IFERROR(JackPot/N1,0),0)</f>
        <v>0</v>
      </c>
      <c r="P11" s="31">
        <f t="shared" si="3"/>
        <v>0</v>
      </c>
      <c r="Q11" s="31">
        <f t="shared" si="2"/>
        <v>0</v>
      </c>
      <c r="R11" s="31">
        <f>INDEX('Race Board'!O7:O16,MATCH(D11,'Race Board'!C7:C21,0),0)</f>
        <v>0</v>
      </c>
      <c r="S11" s="31">
        <f>INDEX('Race Board'!P7:P16,MATCH(D11,'Race Board'!C7:C21,0),0)</f>
        <v>0</v>
      </c>
      <c r="T11" s="31">
        <f>INDEX('Race Board'!Q7:Q16,MATCH(D11,'Race Board'!C7:C21,0),0)</f>
        <v>0</v>
      </c>
      <c r="U11" s="31">
        <f>INDEX('Race Board'!R7:R16,MATCH(D11,'Race Board'!C7:C21,0),0)</f>
        <v>0</v>
      </c>
      <c r="V11" s="31">
        <f>INDEX('Race Board'!S7:S16,MATCH(D11,'Race Board'!C7:C21,0),0)</f>
        <v>0</v>
      </c>
      <c r="W11" s="31">
        <f>INDEX('Race Board'!T7:T16,MATCH(D11,'Race Board'!C7:C21,0),0)</f>
        <v>0</v>
      </c>
      <c r="X11" s="31">
        <f>INDEX('Race Board'!U7:U16,MATCH(D11,'Race Board'!C7:C21,0),0)</f>
        <v>0</v>
      </c>
      <c r="Y11" s="31">
        <f t="shared" si="4"/>
        <v>0</v>
      </c>
      <c r="Z11" s="31">
        <f>IF(D11&lt;&gt;"",RANK(Y11,Y6:Y15),"")</f>
        <v>1</v>
      </c>
    </row>
    <row r="12" spans="2:29" ht="15" customHeight="1" x14ac:dyDescent="0.25">
      <c r="B12" s="34">
        <f>IF('Pick Board'!B12&lt;&gt;"",'Pick Board'!B12,"")</f>
        <v>7</v>
      </c>
      <c r="C12" s="64" t="s">
        <v>126</v>
      </c>
      <c r="D12" s="35" t="str">
        <f>IF(B12&lt;&gt;"",INDEX('Race Board'!C7:C22,MATCH(B12,'Race Board'!M7:M16,0),0),"")</f>
        <v>Player Name 7</v>
      </c>
      <c r="E12" s="25" t="str">
        <f>IF(D12&lt;&gt;"",INDEX('Race Board'!D7:D16,MATCH(D12,'Race Board'!C7:C16,0),0),"")</f>
        <v/>
      </c>
      <c r="F12" s="25" t="str">
        <f>IF(E12&lt;&gt;"",INDEX('Race Board'!E7:E16,MATCH(D12,'Race Board'!C7:C16,0),0),"")</f>
        <v/>
      </c>
      <c r="G12" s="25" t="str">
        <f>IF(F12&lt;&gt;"",INDEX('Race Board'!F7:F16,MATCH(D12,'Race Board'!C7:C16,0),0),"")</f>
        <v/>
      </c>
      <c r="H12" s="25" t="str">
        <f>IF(G12&lt;&gt;"",INDEX('Race Board'!G7:G16,MATCH(D12,'Race Board'!C7:C16,0),0),"")</f>
        <v/>
      </c>
      <c r="I12" s="25" t="str">
        <f>IF(H12&lt;&gt;"",INDEX('Race Board'!H7:H16,MATCH(D12,'Race Board'!C7:C16,0),0),"")</f>
        <v/>
      </c>
      <c r="J12" s="25" t="str">
        <f>IF(I12&lt;&gt;"",INDEX('Race Board'!I7:I16,MATCH(D12,'Race Board'!C7:C16,0),0),"")</f>
        <v/>
      </c>
      <c r="K12" s="25" t="str">
        <f>IF(J12&lt;&gt;"",INDEX('Race Board'!J7:J16,MATCH(D12,'Race Board'!C7:C16,0),0),"")</f>
        <v/>
      </c>
      <c r="L12" s="25" t="str">
        <f>IF(K12&lt;&gt;"",INDEX('Race Board'!K7:K16,MATCH(D12,'Race Board'!C7:C16,0),0),"")</f>
        <v/>
      </c>
      <c r="N12" s="79">
        <f>IF(B12&lt;=N1,IFERROR(JackPot/N1,0),0)</f>
        <v>0</v>
      </c>
      <c r="P12" s="31">
        <f t="shared" si="3"/>
        <v>0</v>
      </c>
      <c r="Q12" s="31">
        <f t="shared" si="2"/>
        <v>0</v>
      </c>
      <c r="R12" s="31">
        <f>INDEX('Race Board'!O7:O16,MATCH(D12,'Race Board'!C7:C22,0),0)</f>
        <v>0</v>
      </c>
      <c r="S12" s="31">
        <f>INDEX('Race Board'!P7:P16,MATCH(D12,'Race Board'!C7:C22,0),0)</f>
        <v>0</v>
      </c>
      <c r="T12" s="31">
        <f>INDEX('Race Board'!Q7:Q16,MATCH(D12,'Race Board'!C7:C22,0),0)</f>
        <v>0</v>
      </c>
      <c r="U12" s="31">
        <f>INDEX('Race Board'!R7:R16,MATCH(D12,'Race Board'!C7:C22,0),0)</f>
        <v>0</v>
      </c>
      <c r="V12" s="31">
        <f>INDEX('Race Board'!S7:S16,MATCH(D12,'Race Board'!C7:C22,0),0)</f>
        <v>0</v>
      </c>
      <c r="W12" s="31">
        <f>INDEX('Race Board'!T7:T16,MATCH(D12,'Race Board'!C7:C22,0),0)</f>
        <v>0</v>
      </c>
      <c r="X12" s="31">
        <f>INDEX('Race Board'!U7:U16,MATCH(D12,'Race Board'!C7:C22,0),0)</f>
        <v>0</v>
      </c>
      <c r="Y12" s="31">
        <f t="shared" si="4"/>
        <v>0</v>
      </c>
      <c r="Z12" s="31">
        <f>IF(D12&lt;&gt;"",RANK(Y12,Y6:Y15),"")</f>
        <v>1</v>
      </c>
    </row>
    <row r="13" spans="2:29" ht="15" customHeight="1" x14ac:dyDescent="0.25">
      <c r="B13" s="34">
        <f>IF('Pick Board'!B13&lt;&gt;"",'Pick Board'!B13,"")</f>
        <v>8</v>
      </c>
      <c r="C13" s="64" t="s">
        <v>126</v>
      </c>
      <c r="D13" s="35" t="str">
        <f>IF(B13&lt;&gt;"",INDEX('Race Board'!C7:C23,MATCH(B13,'Race Board'!M7:M16,0),0),"")</f>
        <v>Player Name 8</v>
      </c>
      <c r="E13" s="25" t="str">
        <f>IF(D13&lt;&gt;"",INDEX('Race Board'!D7:D16,MATCH(D13,'Race Board'!C7:C16,0),0),"")</f>
        <v/>
      </c>
      <c r="F13" s="25" t="str">
        <f>IF(E13&lt;&gt;"",INDEX('Race Board'!E7:E16,MATCH(D13,'Race Board'!C7:C16,0),0),"")</f>
        <v/>
      </c>
      <c r="G13" s="25" t="str">
        <f>IF(F13&lt;&gt;"",INDEX('Race Board'!F7:F16,MATCH(D13,'Race Board'!C7:C16,0),0),"")</f>
        <v/>
      </c>
      <c r="H13" s="25" t="str">
        <f>IF(G13&lt;&gt;"",INDEX('Race Board'!G7:G16,MATCH(D13,'Race Board'!C7:C16,0),0),"")</f>
        <v/>
      </c>
      <c r="I13" s="25" t="str">
        <f>IF(H13&lt;&gt;"",INDEX('Race Board'!H7:H16,MATCH(D13,'Race Board'!C7:C16,0),0),"")</f>
        <v/>
      </c>
      <c r="J13" s="25" t="str">
        <f>IF(I13&lt;&gt;"",INDEX('Race Board'!I7:I16,MATCH(D13,'Race Board'!C7:C16,0),0),"")</f>
        <v/>
      </c>
      <c r="K13" s="25" t="str">
        <f>IF(J13&lt;&gt;"",INDEX('Race Board'!J7:J16,MATCH(D13,'Race Board'!C7:C16,0),0),"")</f>
        <v/>
      </c>
      <c r="L13" s="25" t="str">
        <f>IF(K13&lt;&gt;"",INDEX('Race Board'!K7:K16,MATCH(D13,'Race Board'!C7:C16,0),0),"")</f>
        <v/>
      </c>
      <c r="N13" s="79">
        <f>IF(B13&lt;=N1,IFERROR(JackPot/N1,0),0)</f>
        <v>0</v>
      </c>
      <c r="P13" s="31">
        <f t="shared" si="3"/>
        <v>0</v>
      </c>
      <c r="Q13" s="31">
        <f t="shared" si="2"/>
        <v>0</v>
      </c>
      <c r="R13" s="31">
        <f>INDEX('Race Board'!O7:O16,MATCH(D13,'Race Board'!C7:C23,0),0)</f>
        <v>0</v>
      </c>
      <c r="S13" s="31">
        <f>INDEX('Race Board'!P7:P16,MATCH(D13,'Race Board'!C7:C23,0),0)</f>
        <v>0</v>
      </c>
      <c r="T13" s="31">
        <f>INDEX('Race Board'!Q7:Q16,MATCH(D13,'Race Board'!C7:C23,0),0)</f>
        <v>0</v>
      </c>
      <c r="U13" s="31">
        <f>INDEX('Race Board'!R7:R16,MATCH(D13,'Race Board'!C7:C23,0),0)</f>
        <v>0</v>
      </c>
      <c r="V13" s="31">
        <f>INDEX('Race Board'!S7:S16,MATCH(D13,'Race Board'!C7:C23,0),0)</f>
        <v>0</v>
      </c>
      <c r="W13" s="31">
        <f>INDEX('Race Board'!T7:T16,MATCH(D13,'Race Board'!C7:C23,0),0)</f>
        <v>0</v>
      </c>
      <c r="X13" s="31">
        <f>INDEX('Race Board'!U7:U16,MATCH(D13,'Race Board'!C7:C23,0),0)</f>
        <v>0</v>
      </c>
      <c r="Y13" s="31">
        <f t="shared" si="4"/>
        <v>0</v>
      </c>
      <c r="Z13" s="31">
        <f>IF(D13&lt;&gt;"",RANK(Y13,Y6:Y15),"")</f>
        <v>1</v>
      </c>
    </row>
    <row r="14" spans="2:29" ht="15" customHeight="1" x14ac:dyDescent="0.25">
      <c r="B14" s="34">
        <f>IF('Pick Board'!B14&lt;&gt;"",'Pick Board'!B14,"")</f>
        <v>9</v>
      </c>
      <c r="C14" s="64" t="s">
        <v>126</v>
      </c>
      <c r="D14" s="35" t="str">
        <f>IF(B14&lt;&gt;"",INDEX('Race Board'!C7:C24,MATCH(B14,'Race Board'!M7:M16,0),0),"")</f>
        <v>Player Name 9</v>
      </c>
      <c r="E14" s="25" t="str">
        <f>IF(D14&lt;&gt;"",INDEX('Race Board'!D7:D16,MATCH(D14,'Race Board'!C7:C16,0),0),"")</f>
        <v/>
      </c>
      <c r="F14" s="25" t="str">
        <f>IF(E14&lt;&gt;"",INDEX('Race Board'!E7:E16,MATCH(D14,'Race Board'!C7:C16,0),0),"")</f>
        <v/>
      </c>
      <c r="G14" s="25" t="str">
        <f>IF(F14&lt;&gt;"",INDEX('Race Board'!F7:F16,MATCH(D14,'Race Board'!C7:C16,0),0),"")</f>
        <v/>
      </c>
      <c r="H14" s="25" t="str">
        <f>IF(G14&lt;&gt;"",INDEX('Race Board'!G7:G16,MATCH(D14,'Race Board'!C7:C16,0),0),"")</f>
        <v/>
      </c>
      <c r="I14" s="25" t="str">
        <f>IF(H14&lt;&gt;"",INDEX('Race Board'!H7:H16,MATCH(D14,'Race Board'!C7:C16,0),0),"")</f>
        <v/>
      </c>
      <c r="J14" s="25" t="str">
        <f>IF(I14&lt;&gt;"",INDEX('Race Board'!I7:I16,MATCH(D14,'Race Board'!C7:C16,0),0),"")</f>
        <v/>
      </c>
      <c r="K14" s="25" t="str">
        <f>IF(J14&lt;&gt;"",INDEX('Race Board'!J7:J16,MATCH(D14,'Race Board'!C7:C16,0),0),"")</f>
        <v/>
      </c>
      <c r="L14" s="25" t="str">
        <f>IF(K14&lt;&gt;"",INDEX('Race Board'!K7:K16,MATCH(D14,'Race Board'!C7:C16,0),0),"")</f>
        <v/>
      </c>
      <c r="N14" s="79">
        <f>IF(B14&lt;=N1,IFERROR(JackPot/N1,0),0)</f>
        <v>0</v>
      </c>
      <c r="P14" s="31">
        <f t="shared" si="3"/>
        <v>0</v>
      </c>
      <c r="Q14" s="31">
        <f t="shared" si="2"/>
        <v>0</v>
      </c>
      <c r="R14" s="31">
        <f>INDEX('Race Board'!O7:O16,MATCH(D14,'Race Board'!C7:C24,0),0)</f>
        <v>0</v>
      </c>
      <c r="S14" s="31">
        <f>INDEX('Race Board'!P7:P16,MATCH(D14,'Race Board'!C7:C24,0),0)</f>
        <v>0</v>
      </c>
      <c r="T14" s="31">
        <f>INDEX('Race Board'!Q7:Q16,MATCH(D14,'Race Board'!C7:C24,0),0)</f>
        <v>0</v>
      </c>
      <c r="U14" s="31">
        <f>INDEX('Race Board'!R7:R16,MATCH(D14,'Race Board'!C7:C24,0),0)</f>
        <v>0</v>
      </c>
      <c r="V14" s="31">
        <f>INDEX('Race Board'!S7:S16,MATCH(D14,'Race Board'!C7:C24,0),0)</f>
        <v>0</v>
      </c>
      <c r="W14" s="31">
        <f>INDEX('Race Board'!T7:T16,MATCH(D14,'Race Board'!C7:C24,0),0)</f>
        <v>0</v>
      </c>
      <c r="X14" s="31">
        <f>INDEX('Race Board'!U7:U16,MATCH(D14,'Race Board'!C7:C24,0),0)</f>
        <v>0</v>
      </c>
      <c r="Y14" s="31">
        <f t="shared" si="4"/>
        <v>0</v>
      </c>
      <c r="Z14" s="31">
        <f>IF(D14&lt;&gt;"",RANK(Y14,Y6:Y15),"")</f>
        <v>1</v>
      </c>
    </row>
    <row r="15" spans="2:29" ht="15" customHeight="1" x14ac:dyDescent="0.25">
      <c r="B15" s="34">
        <f>IF('Pick Board'!B15&lt;&gt;"",'Pick Board'!B15,"")</f>
        <v>10</v>
      </c>
      <c r="C15" s="64" t="s">
        <v>126</v>
      </c>
      <c r="D15" s="35" t="str">
        <f>IF(B15&lt;&gt;"",INDEX('Race Board'!C7:C25,MATCH(B15,'Race Board'!M7:M16,0),0),"")</f>
        <v>Player Name 10</v>
      </c>
      <c r="E15" s="25" t="str">
        <f>IF(D15&lt;&gt;"",INDEX('Race Board'!D7:D16,MATCH(D15,'Race Board'!C7:C16,0),0),"")</f>
        <v/>
      </c>
      <c r="F15" s="25" t="str">
        <f>IF(E15&lt;&gt;"",INDEX('Race Board'!E7:E16,MATCH(D15,'Race Board'!C7:C16,0),0),"")</f>
        <v/>
      </c>
      <c r="G15" s="25" t="str">
        <f>IF(F15&lt;&gt;"",INDEX('Race Board'!F7:F16,MATCH(D15,'Race Board'!C7:C16,0),0),"")</f>
        <v/>
      </c>
      <c r="H15" s="25" t="str">
        <f>IF(G15&lt;&gt;"",INDEX('Race Board'!G7:G16,MATCH(D15,'Race Board'!C7:C16,0),0),"")</f>
        <v/>
      </c>
      <c r="I15" s="25" t="str">
        <f>IF(H15&lt;&gt;"",INDEX('Race Board'!H7:H16,MATCH(D15,'Race Board'!C7:C16,0),0),"")</f>
        <v/>
      </c>
      <c r="J15" s="25" t="str">
        <f>IF(I15&lt;&gt;"",INDEX('Race Board'!I7:I16,MATCH(D15,'Race Board'!C7:C16,0),0),"")</f>
        <v/>
      </c>
      <c r="K15" s="25" t="str">
        <f>IF(J15&lt;&gt;"",INDEX('Race Board'!J7:J16,MATCH(D15,'Race Board'!C7:C16,0),0),"")</f>
        <v/>
      </c>
      <c r="L15" s="25" t="str">
        <f>IF(K15&lt;&gt;"",INDEX('Race Board'!K7:K16,MATCH(D15,'Race Board'!C7:C16,0),0),"")</f>
        <v/>
      </c>
      <c r="N15" s="79">
        <f>IF(B15&lt;=N1,IFERROR(JackPot/N1,0),0)</f>
        <v>0</v>
      </c>
      <c r="P15" s="31">
        <f t="shared" si="3"/>
        <v>0</v>
      </c>
      <c r="Q15" s="31">
        <f t="shared" si="2"/>
        <v>0</v>
      </c>
      <c r="R15" s="31">
        <f>INDEX('Race Board'!O7:O16,MATCH(D15,'Race Board'!C7:C25,0),0)</f>
        <v>0</v>
      </c>
      <c r="S15" s="31">
        <f>INDEX('Race Board'!P7:P16,MATCH(D15,'Race Board'!C7:C25,0),0)</f>
        <v>0</v>
      </c>
      <c r="T15" s="31">
        <f>INDEX('Race Board'!Q7:Q16,MATCH(D15,'Race Board'!C7:C25,0),0)</f>
        <v>0</v>
      </c>
      <c r="U15" s="31">
        <f>INDEX('Race Board'!R7:R16,MATCH(D15,'Race Board'!C7:C25,0),0)</f>
        <v>0</v>
      </c>
      <c r="V15" s="31">
        <f>INDEX('Race Board'!S7:S16,MATCH(D15,'Race Board'!C7:C25,0),0)</f>
        <v>0</v>
      </c>
      <c r="W15" s="31">
        <f>INDEX('Race Board'!T7:T16,MATCH(D15,'Race Board'!C7:C25,0),0)</f>
        <v>0</v>
      </c>
      <c r="X15" s="31">
        <f>INDEX('Race Board'!U7:U16,MATCH(D15,'Race Board'!C7:C25,0),0)</f>
        <v>0</v>
      </c>
      <c r="Y15" s="31">
        <f t="shared" si="4"/>
        <v>0</v>
      </c>
      <c r="Z15" s="31">
        <f>IF(D15&lt;&gt;"",RANK(Y15,Y6:Y15),"")</f>
        <v>1</v>
      </c>
    </row>
  </sheetData>
  <sheetProtection algorithmName="SHA-512" hashValue="ZQZyj0smOSA68FMC05nIowVak38vkHHncvxdXyg0iyyuIJarAz+aP4GVd3utHyBGFvL01tKYX0Zy+M01nCEIyA==" saltValue="/J+Qsg2AxI1yPtGE8/M0fQ==" spinCount="100000" sheet="1" objects="1" scenarios="1"/>
  <mergeCells count="2">
    <mergeCell ref="N4:N5"/>
    <mergeCell ref="G2:N2"/>
  </mergeCells>
  <phoneticPr fontId="42" type="noConversion"/>
  <conditionalFormatting sqref="B6:D15">
    <cfRule type="expression" dxfId="17" priority="19">
      <formula>$B6&lt;&gt;""</formula>
    </cfRule>
  </conditionalFormatting>
  <conditionalFormatting sqref="C6:C15">
    <cfRule type="expression" dxfId="16" priority="9">
      <formula>$Z6=1</formula>
    </cfRule>
  </conditionalFormatting>
  <conditionalFormatting sqref="D6:D15">
    <cfRule type="expression" dxfId="15" priority="8">
      <formula>$Z6=1</formula>
    </cfRule>
  </conditionalFormatting>
  <conditionalFormatting sqref="E6:G15">
    <cfRule type="expression" dxfId="14" priority="326">
      <formula>R6=1</formula>
    </cfRule>
    <cfRule type="expression" dxfId="13" priority="327">
      <formula>AND(E$3&lt;=CurrentRound,E6&lt;&gt;0,R6=0)</formula>
    </cfRule>
  </conditionalFormatting>
  <conditionalFormatting sqref="E6:L15">
    <cfRule type="expression" dxfId="12" priority="2">
      <formula>$B6&lt;&gt;""</formula>
    </cfRule>
    <cfRule type="expression" dxfId="11" priority="3">
      <formula>E$3&gt;MaxROund</formula>
    </cfRule>
    <cfRule type="expression" dxfId="10" priority="4">
      <formula>AND(E$3&lt;=MaxROund,$B6&lt;&gt;"",OR(E6="",E6=0))</formula>
    </cfRule>
  </conditionalFormatting>
  <conditionalFormatting sqref="H3:I3">
    <cfRule type="expression" dxfId="9" priority="1">
      <formula>H$3&gt;MaxROund</formula>
    </cfRule>
  </conditionalFormatting>
  <conditionalFormatting sqref="H6:L15">
    <cfRule type="expression" dxfId="8" priority="5">
      <formula>T6=1</formula>
    </cfRule>
    <cfRule type="expression" dxfId="7" priority="6">
      <formula>AND(H$3&lt;=CurrentRound,H6&lt;&gt;0,T6=0)</formula>
    </cfRule>
  </conditionalFormatting>
  <conditionalFormatting sqref="K3">
    <cfRule type="expression" dxfId="6" priority="15">
      <formula>K$3&gt;MaxROund</formula>
    </cfRule>
  </conditionalFormatting>
  <conditionalFormatting sqref="N6:N15">
    <cfRule type="expression" dxfId="5" priority="7">
      <formula>N6=0</formula>
    </cfRule>
  </conditionalFormatting>
  <hyperlinks>
    <hyperlink ref="G2:J2" location="About!A1" display="Click here Purchase A Fully Editable Spreadsheet for 100 Players. Compatible with Google Sheets" xr:uid="{99516CDB-8EED-44C1-B3D1-2FB01979B46E}"/>
  </hyperlinks>
  <pageMargins left="0.28000000000000003" right="0.27" top="0.39" bottom="0.38" header="0.25" footer="0.25"/>
  <pageSetup scale="74"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M19"/>
  <sheetViews>
    <sheetView showGridLines="0" workbookViewId="0">
      <selection activeCell="E9" sqref="E9"/>
    </sheetView>
  </sheetViews>
  <sheetFormatPr defaultRowHeight="15" x14ac:dyDescent="0.25"/>
  <cols>
    <col min="1" max="1" width="1.5703125" customWidth="1"/>
    <col min="2" max="2" width="3.5703125" style="22" customWidth="1"/>
    <col min="3" max="3" width="15.140625" style="22" customWidth="1"/>
    <col min="4" max="4" width="2.5703125" style="22" customWidth="1"/>
    <col min="5" max="5" width="38.42578125" style="22" customWidth="1"/>
    <col min="6" max="6" width="8.7109375" style="22"/>
    <col min="7" max="7" width="3.85546875" style="22" customWidth="1"/>
    <col min="8" max="10" width="13.5703125" style="22" customWidth="1"/>
    <col min="12" max="12" width="10.140625" customWidth="1"/>
  </cols>
  <sheetData>
    <row r="1" spans="2:13" s="280" customFormat="1" ht="5.0999999999999996" customHeight="1" x14ac:dyDescent="0.25">
      <c r="B1" s="188"/>
      <c r="C1" s="188"/>
      <c r="D1" s="188"/>
      <c r="E1" s="188"/>
      <c r="F1" s="188"/>
      <c r="G1" s="188"/>
      <c r="H1" s="188"/>
      <c r="I1" s="188"/>
      <c r="J1" s="188"/>
      <c r="M1" s="281"/>
    </row>
    <row r="2" spans="2:13" s="17" customFormat="1" ht="30" customHeight="1" x14ac:dyDescent="0.25">
      <c r="B2" s="19" t="s">
        <v>77</v>
      </c>
      <c r="D2" s="20"/>
      <c r="E2" s="21"/>
      <c r="F2" s="21"/>
      <c r="G2" s="21"/>
      <c r="H2" s="21"/>
      <c r="I2" s="21"/>
      <c r="J2" s="21"/>
      <c r="M2" s="1"/>
    </row>
    <row r="3" spans="2:13" s="1" customFormat="1" ht="5.0999999999999996" customHeight="1" x14ac:dyDescent="0.25">
      <c r="C3" s="21"/>
      <c r="D3" s="20"/>
      <c r="E3" s="21"/>
      <c r="F3" s="21"/>
      <c r="G3" s="21"/>
      <c r="H3" s="21"/>
      <c r="I3" s="21"/>
      <c r="J3" s="21"/>
      <c r="K3" s="1">
        <v>7</v>
      </c>
    </row>
    <row r="4" spans="2:13" ht="15.75" x14ac:dyDescent="0.25">
      <c r="B4" s="282"/>
      <c r="C4" s="282"/>
      <c r="D4" s="282"/>
      <c r="E4" s="282"/>
      <c r="F4" s="282"/>
      <c r="H4" s="326" t="s">
        <v>271</v>
      </c>
      <c r="I4" s="326"/>
      <c r="J4" s="326"/>
      <c r="K4" s="326"/>
      <c r="L4" s="326"/>
    </row>
    <row r="5" spans="2:13" x14ac:dyDescent="0.25">
      <c r="B5" s="282"/>
      <c r="C5" s="282"/>
      <c r="D5" s="282"/>
      <c r="E5" s="283"/>
      <c r="F5" s="283"/>
      <c r="H5" s="21"/>
      <c r="I5" s="21"/>
      <c r="J5" s="21"/>
    </row>
    <row r="6" spans="2:13" x14ac:dyDescent="0.25">
      <c r="B6" s="282"/>
      <c r="C6" s="282"/>
      <c r="D6" s="282"/>
      <c r="E6" s="283"/>
      <c r="F6" s="283"/>
      <c r="H6" s="21"/>
      <c r="I6" s="21"/>
      <c r="J6" s="21"/>
    </row>
    <row r="7" spans="2:13" x14ac:dyDescent="0.25">
      <c r="B7" s="282"/>
      <c r="C7" s="282" t="s">
        <v>78</v>
      </c>
      <c r="D7" s="282" t="s">
        <v>79</v>
      </c>
      <c r="E7" s="282" t="s">
        <v>270</v>
      </c>
      <c r="F7" s="282"/>
      <c r="H7" s="21"/>
      <c r="I7" s="21"/>
      <c r="J7" s="21"/>
    </row>
    <row r="8" spans="2:13" x14ac:dyDescent="0.25">
      <c r="B8" s="282"/>
      <c r="C8" s="282" t="s">
        <v>80</v>
      </c>
      <c r="D8" s="282" t="s">
        <v>79</v>
      </c>
      <c r="E8" s="284" t="s">
        <v>284</v>
      </c>
      <c r="F8" s="282"/>
      <c r="H8" s="21"/>
      <c r="I8" s="21"/>
      <c r="J8" s="21"/>
    </row>
    <row r="9" spans="2:13" x14ac:dyDescent="0.25">
      <c r="B9" s="282"/>
      <c r="C9" s="282" t="s">
        <v>81</v>
      </c>
      <c r="D9" s="282" t="s">
        <v>79</v>
      </c>
      <c r="E9" s="282" t="s">
        <v>82</v>
      </c>
      <c r="F9" s="282"/>
      <c r="H9" s="21"/>
      <c r="I9" s="21"/>
      <c r="J9" s="21"/>
    </row>
    <row r="10" spans="2:13" x14ac:dyDescent="0.25">
      <c r="B10" s="282"/>
      <c r="C10" s="282" t="s">
        <v>83</v>
      </c>
      <c r="D10" s="282" t="s">
        <v>79</v>
      </c>
      <c r="E10" s="285" t="s">
        <v>84</v>
      </c>
      <c r="F10" s="286"/>
      <c r="H10" s="21"/>
      <c r="I10" s="21"/>
      <c r="J10" s="21"/>
    </row>
    <row r="11" spans="2:13" x14ac:dyDescent="0.25">
      <c r="B11" s="282"/>
      <c r="C11" s="282" t="s">
        <v>85</v>
      </c>
      <c r="D11" s="282" t="s">
        <v>79</v>
      </c>
      <c r="E11" s="285" t="s">
        <v>86</v>
      </c>
      <c r="F11" s="286"/>
      <c r="H11" s="21"/>
      <c r="I11" s="21"/>
      <c r="J11" s="21"/>
    </row>
    <row r="12" spans="2:13" ht="15" customHeight="1" x14ac:dyDescent="0.25">
      <c r="B12" s="282"/>
      <c r="C12" s="282" t="s">
        <v>87</v>
      </c>
      <c r="D12" s="282" t="s">
        <v>79</v>
      </c>
      <c r="E12" s="287" t="s">
        <v>88</v>
      </c>
      <c r="F12" s="286"/>
      <c r="H12" s="21"/>
      <c r="I12" s="21"/>
      <c r="J12" s="21"/>
    </row>
    <row r="13" spans="2:13" ht="15.75" customHeight="1" x14ac:dyDescent="0.25">
      <c r="B13" s="282"/>
      <c r="C13" s="282"/>
      <c r="D13" s="282"/>
      <c r="E13" s="282"/>
      <c r="F13" s="286"/>
      <c r="H13" s="21"/>
      <c r="I13" s="21"/>
      <c r="J13" s="21"/>
    </row>
    <row r="15" spans="2:13" ht="20.100000000000001" customHeight="1" x14ac:dyDescent="0.25">
      <c r="B15" s="327" t="s">
        <v>272</v>
      </c>
      <c r="C15" s="328"/>
      <c r="D15" s="328"/>
      <c r="E15" s="328"/>
      <c r="F15" s="329"/>
      <c r="H15" s="23"/>
      <c r="I15" s="23"/>
      <c r="J15" s="23"/>
    </row>
    <row r="16" spans="2:13" ht="39.950000000000003" customHeight="1" x14ac:dyDescent="0.25">
      <c r="B16" s="288"/>
      <c r="C16" s="289" t="s">
        <v>273</v>
      </c>
      <c r="D16" s="290"/>
      <c r="E16" s="288"/>
      <c r="F16" s="292"/>
      <c r="H16" s="23"/>
      <c r="I16" s="23"/>
      <c r="J16" s="23"/>
    </row>
    <row r="17" spans="2:6" ht="39.950000000000003" customHeight="1" x14ac:dyDescent="0.25">
      <c r="B17" s="288"/>
      <c r="C17" s="289" t="s">
        <v>274</v>
      </c>
      <c r="D17" s="290"/>
      <c r="E17" s="288"/>
      <c r="F17" s="292"/>
    </row>
    <row r="18" spans="2:6" ht="39.950000000000003" customHeight="1" x14ac:dyDescent="0.25">
      <c r="B18" s="291"/>
      <c r="C18" s="289" t="s">
        <v>275</v>
      </c>
      <c r="D18" s="292"/>
      <c r="E18" s="291"/>
      <c r="F18" s="292"/>
    </row>
    <row r="19" spans="2:6" ht="39.950000000000003" customHeight="1" x14ac:dyDescent="0.25"/>
  </sheetData>
  <sheetProtection algorithmName="SHA-512" hashValue="MIRipYeEhfIjHk9ZvJHY9PizPFBLux6Ceuxt1YCcEKgzbGq8hUPewK+JVf5s5Uia/2Dc3/fqueqLM2aJfAP1pg==" saltValue="uqMdy0nisw7r82M9kWs5JQ==" spinCount="100000" sheet="1" objects="1" scenarios="1"/>
  <mergeCells count="2">
    <mergeCell ref="H4:L4"/>
    <mergeCell ref="B15:F15"/>
  </mergeCells>
  <conditionalFormatting sqref="H2:J13">
    <cfRule type="expression" dxfId="4" priority="1">
      <formula>H$3&gt;MaxROund</formula>
    </cfRule>
  </conditionalFormatting>
  <conditionalFormatting sqref="K2">
    <cfRule type="expression" dxfId="3" priority="4">
      <formula>K$3&gt;MaxROund</formula>
    </cfRule>
  </conditionalFormatting>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L12"/>
  <sheetViews>
    <sheetView showGridLines="0" workbookViewId="0">
      <pane ySplit="3" topLeftCell="A5" activePane="bottomLeft" state="frozen"/>
      <selection activeCell="D11" sqref="D11"/>
      <selection pane="bottomLeft" activeCell="G12" sqref="G12"/>
    </sheetView>
  </sheetViews>
  <sheetFormatPr defaultRowHeight="15" x14ac:dyDescent="0.25"/>
  <cols>
    <col min="1" max="1" width="1.5703125" customWidth="1"/>
  </cols>
  <sheetData>
    <row r="1" spans="2:12" s="295" customFormat="1" ht="5.0999999999999996" customHeight="1" x14ac:dyDescent="0.25">
      <c r="L1" s="282"/>
    </row>
    <row r="2" spans="2:12" s="17" customFormat="1" ht="30" customHeight="1" x14ac:dyDescent="0.25">
      <c r="B2" s="13" t="s">
        <v>89</v>
      </c>
      <c r="L2" s="1"/>
    </row>
    <row r="3" spans="2:12" s="1" customFormat="1" ht="5.0999999999999996" customHeight="1" x14ac:dyDescent="0.25">
      <c r="D3" s="1">
        <v>1</v>
      </c>
      <c r="E3" s="1">
        <v>2</v>
      </c>
      <c r="F3" s="1">
        <v>3</v>
      </c>
      <c r="G3" s="1">
        <v>4</v>
      </c>
      <c r="H3" s="1">
        <v>5</v>
      </c>
      <c r="I3" s="1">
        <v>6</v>
      </c>
      <c r="J3" s="1">
        <v>7</v>
      </c>
    </row>
    <row r="12" spans="2:12" x14ac:dyDescent="0.25">
      <c r="G12" t="s">
        <v>181</v>
      </c>
    </row>
  </sheetData>
  <sheetProtection algorithmName="SHA-512" hashValue="0yJODntuoipzbx5Oi45OOKMYPB2uSp1j4LOBfGyMXep79WtWWhCD42Arw7nA46LHNHqT6PltslWZcKPVEQe/3A==" saltValue="YqFBMQGYhKtwYDH8wy5IWA==" spinCount="100000" sheet="1" objects="1" scenarios="1"/>
  <conditionalFormatting sqref="G2:G3 I2:I3">
    <cfRule type="expression" dxfId="2" priority="1">
      <formula>G$3&gt;MaxROund</formula>
    </cfRule>
  </conditionalFormatting>
  <conditionalFormatting sqref="H2">
    <cfRule type="expression" dxfId="1" priority="2">
      <formula>H$3&gt;MaxROund</formula>
    </cfRule>
  </conditionalFormatting>
  <conditionalFormatting sqref="J2">
    <cfRule type="expression" dxfId="0" priority="4">
      <formula>J$3&gt;MaxROund</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25</vt:i4>
      </vt:variant>
    </vt:vector>
  </HeadingPairs>
  <TitlesOfParts>
    <vt:vector size="34" baseType="lpstr">
      <vt:lpstr>Setup</vt:lpstr>
      <vt:lpstr>Dummy</vt:lpstr>
      <vt:lpstr>Player List</vt:lpstr>
      <vt:lpstr>Matches</vt:lpstr>
      <vt:lpstr>Pick Board</vt:lpstr>
      <vt:lpstr>Race Board</vt:lpstr>
      <vt:lpstr>Leader Board</vt:lpstr>
      <vt:lpstr>About</vt:lpstr>
      <vt:lpstr>License</vt:lpstr>
      <vt:lpstr>CurrentRound</vt:lpstr>
      <vt:lpstr>Donation</vt:lpstr>
      <vt:lpstr>JackPot</vt:lpstr>
      <vt:lpstr>KOTeam3</vt:lpstr>
      <vt:lpstr>KOTeams</vt:lpstr>
      <vt:lpstr>Players</vt:lpstr>
      <vt:lpstr>'Leader Board'!Print_Area</vt:lpstr>
      <vt:lpstr>Matches!Print_Area</vt:lpstr>
      <vt:lpstr>'Pick Board'!Print_Area</vt:lpstr>
      <vt:lpstr>'Race Board'!Print_Area</vt:lpstr>
      <vt:lpstr>Setup!Print_Area</vt:lpstr>
      <vt:lpstr>'Leader Board'!Print_Titles</vt:lpstr>
      <vt:lpstr>Matches!Print_Titles</vt:lpstr>
      <vt:lpstr>'Pick Board'!Print_Titles</vt:lpstr>
      <vt:lpstr>'Race Board'!Print_Titles</vt:lpstr>
      <vt:lpstr>Qualified</vt:lpstr>
      <vt:lpstr>Round1</vt:lpstr>
      <vt:lpstr>Round2</vt:lpstr>
      <vt:lpstr>Round3</vt:lpstr>
      <vt:lpstr>Round4</vt:lpstr>
      <vt:lpstr>Round5</vt:lpstr>
      <vt:lpstr>Round6</vt:lpstr>
      <vt:lpstr>Round7</vt:lpstr>
      <vt:lpstr>Round8</vt:lpstr>
      <vt:lpstr>TeamParticipant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Euro 2020 Last Man Standing Game</dc:title>
  <dc:creator>journalSHEET</dc:creator>
  <cp:lastModifiedBy>User</cp:lastModifiedBy>
  <cp:lastPrinted>2021-04-26T09:12:16Z</cp:lastPrinted>
  <dcterms:created xsi:type="dcterms:W3CDTF">2021-04-26T08:42:41Z</dcterms:created>
  <dcterms:modified xsi:type="dcterms:W3CDTF">2026-05-30T12:45:25Z</dcterms:modified>
</cp:coreProperties>
</file>